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nag\Documents\publication\Journal\2021\Vania\Metabolites CS\Revision\20211125\"/>
    </mc:Choice>
  </mc:AlternateContent>
  <xr:revisionPtr revIDLastSave="0" documentId="13_ncr:1_{A84F5CB6-2CB9-48AD-8B8E-AE3D961A12B2}" xr6:coauthVersionLast="47" xr6:coauthVersionMax="47" xr10:uidLastSave="{00000000-0000-0000-0000-000000000000}"/>
  <bookViews>
    <workbookView xWindow="-108" yWindow="-108" windowWidth="23256" windowHeight="12456" xr2:uid="{AE444776-7AB0-40DE-882D-22D57BEAAB6D}"/>
  </bookViews>
  <sheets>
    <sheet name="S1" sheetId="1" r:id="rId1"/>
    <sheet name="S2" sheetId="2" r:id="rId2"/>
    <sheet name="S3" sheetId="3" r:id="rId3"/>
    <sheet name="S4" sheetId="4" r:id="rId4"/>
    <sheet name="S5" sheetId="5" r:id="rId5"/>
    <sheet name="S6" sheetId="6" r:id="rId6"/>
  </sheets>
  <definedNames>
    <definedName name="_xlnm._FilterDatabase" localSheetId="0" hidden="1">'S1'!$A$2:$CX$52</definedName>
    <definedName name="_xlnm._FilterDatabase" localSheetId="1" hidden="1">'S2'!$A$2:$K$52</definedName>
    <definedName name="_xlnm._FilterDatabase" localSheetId="2" hidden="1">'S3'!$A$2:$U$345</definedName>
    <definedName name="_xlnm._FilterDatabase" localSheetId="3" hidden="1">'S4'!$A$2:$X$465</definedName>
    <definedName name="_xlnm._FilterDatabase" localSheetId="4" hidden="1">'S5'!$A$2:$AA$166</definedName>
    <definedName name="_xlnm._FilterDatabase" localSheetId="5" hidden="1">'S6'!$A$3:$FJ$3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5" l="1"/>
  <c r="M32" i="5"/>
  <c r="M31" i="5"/>
  <c r="J447" i="4"/>
  <c r="K447" i="4" s="1"/>
  <c r="J434" i="4"/>
  <c r="K434" i="4" s="1"/>
  <c r="J421" i="4"/>
  <c r="K421" i="4" s="1"/>
  <c r="J419" i="4"/>
  <c r="K419" i="4" s="1"/>
  <c r="J394" i="4"/>
  <c r="K394" i="4" s="1"/>
  <c r="J392" i="4"/>
  <c r="K392" i="4" s="1"/>
  <c r="J379" i="4"/>
  <c r="K379" i="4" s="1"/>
  <c r="K363" i="4"/>
  <c r="J353" i="4"/>
  <c r="K353" i="4" s="1"/>
  <c r="K349" i="4"/>
  <c r="J349" i="4"/>
  <c r="J345" i="4"/>
  <c r="K345" i="4" s="1"/>
  <c r="K326" i="4"/>
  <c r="J326" i="4"/>
  <c r="K323" i="4"/>
  <c r="J317" i="4"/>
  <c r="K317" i="4" s="1"/>
  <c r="J311" i="4"/>
  <c r="K311" i="4" s="1"/>
  <c r="J302" i="4"/>
  <c r="K302" i="4" s="1"/>
  <c r="J288" i="4"/>
  <c r="K288" i="4" s="1"/>
  <c r="J287" i="4"/>
  <c r="K287" i="4" s="1"/>
  <c r="J286" i="4"/>
  <c r="K286" i="4" s="1"/>
  <c r="J273" i="4"/>
  <c r="K273" i="4" s="1"/>
  <c r="K268" i="4"/>
  <c r="J264" i="4"/>
  <c r="K264" i="4" s="1"/>
  <c r="K259" i="4"/>
  <c r="J259" i="4"/>
  <c r="J256" i="4"/>
  <c r="K256" i="4" s="1"/>
  <c r="K254" i="4"/>
  <c r="J248" i="4"/>
  <c r="K248" i="4" s="1"/>
  <c r="J241" i="4"/>
  <c r="K241" i="4" s="1"/>
  <c r="K239" i="4"/>
  <c r="J221" i="4"/>
  <c r="K221" i="4" s="1"/>
  <c r="K196" i="4"/>
  <c r="J196" i="4"/>
  <c r="J186" i="4"/>
  <c r="K186" i="4" s="1"/>
  <c r="K180" i="4"/>
  <c r="J180" i="4"/>
  <c r="J176" i="4"/>
  <c r="K176" i="4" s="1"/>
  <c r="K171" i="4"/>
  <c r="J171" i="4"/>
  <c r="J167" i="4"/>
  <c r="K167" i="4" s="1"/>
  <c r="K164" i="4"/>
  <c r="J164" i="4"/>
  <c r="K163" i="4"/>
  <c r="K155" i="4"/>
  <c r="K147" i="4"/>
  <c r="J147" i="4"/>
  <c r="J145" i="4"/>
  <c r="K145" i="4" s="1"/>
  <c r="K133" i="4"/>
  <c r="J133" i="4"/>
  <c r="J131" i="4"/>
  <c r="K131" i="4" s="1"/>
  <c r="K123" i="4"/>
  <c r="J123" i="4"/>
  <c r="K119" i="4"/>
  <c r="J110" i="4"/>
  <c r="K110" i="4" s="1"/>
  <c r="K106" i="4"/>
  <c r="J102" i="4"/>
  <c r="K102" i="4" s="1"/>
  <c r="K101" i="4"/>
  <c r="J101" i="4"/>
  <c r="K98" i="4"/>
  <c r="J95" i="4"/>
  <c r="K95" i="4" s="1"/>
  <c r="K92" i="4"/>
  <c r="K87" i="4"/>
  <c r="J77" i="4"/>
  <c r="K77" i="4" s="1"/>
  <c r="K64" i="4"/>
  <c r="J62" i="4"/>
  <c r="K62" i="4" s="1"/>
  <c r="K60" i="4"/>
  <c r="K58" i="4"/>
  <c r="J54" i="4"/>
  <c r="K54" i="4" s="1"/>
  <c r="K44" i="4"/>
  <c r="J44" i="4"/>
  <c r="J39" i="4"/>
  <c r="K39" i="4" s="1"/>
  <c r="K37" i="4"/>
  <c r="J37" i="4"/>
  <c r="K33" i="4"/>
  <c r="K29" i="4"/>
  <c r="K28" i="4"/>
  <c r="J28" i="4"/>
  <c r="J24" i="4"/>
  <c r="K24" i="4" s="1"/>
  <c r="K23" i="4"/>
  <c r="J19" i="4"/>
  <c r="K19" i="4" s="1"/>
  <c r="K18" i="4"/>
  <c r="K16" i="4"/>
  <c r="J16" i="4"/>
  <c r="K13" i="4"/>
  <c r="J10" i="4"/>
  <c r="K10" i="4" s="1"/>
  <c r="K8" i="4"/>
  <c r="K6" i="4"/>
  <c r="K4" i="4"/>
  <c r="K3" i="4"/>
  <c r="K342" i="3"/>
  <c r="J329" i="3"/>
  <c r="K329" i="3" s="1"/>
  <c r="J327" i="3"/>
  <c r="K327" i="3" s="1"/>
  <c r="K326" i="3"/>
  <c r="J326" i="3"/>
  <c r="J323" i="3"/>
  <c r="K323" i="3" s="1"/>
  <c r="J321" i="3"/>
  <c r="K321" i="3" s="1"/>
  <c r="J306" i="3"/>
  <c r="K306" i="3" s="1"/>
  <c r="K303" i="3"/>
  <c r="J303" i="3"/>
  <c r="K302" i="3"/>
  <c r="J289" i="3"/>
  <c r="K289" i="3" s="1"/>
  <c r="K262" i="3"/>
  <c r="J262" i="3"/>
  <c r="J261" i="3"/>
  <c r="K261" i="3" s="1"/>
  <c r="J258" i="3"/>
  <c r="K258" i="3" s="1"/>
  <c r="J255" i="3"/>
  <c r="K255" i="3" s="1"/>
  <c r="K251" i="3"/>
  <c r="J251" i="3"/>
  <c r="J250" i="3"/>
  <c r="K250" i="3" s="1"/>
  <c r="J249" i="3"/>
  <c r="K249" i="3" s="1"/>
  <c r="J245" i="3"/>
  <c r="K245" i="3" s="1"/>
  <c r="K244" i="3"/>
  <c r="J244" i="3"/>
  <c r="J234" i="3"/>
  <c r="K234" i="3" s="1"/>
  <c r="J232" i="3"/>
  <c r="K232" i="3" s="1"/>
  <c r="J216" i="3"/>
  <c r="K216" i="3" s="1"/>
  <c r="K215" i="3"/>
  <c r="J215" i="3"/>
  <c r="J213" i="3"/>
  <c r="K213" i="3" s="1"/>
  <c r="K205" i="3"/>
  <c r="J186" i="3"/>
  <c r="K186" i="3" s="1"/>
  <c r="J152" i="3"/>
  <c r="K152" i="3" s="1"/>
  <c r="J145" i="3"/>
  <c r="K145" i="3" s="1"/>
  <c r="K144" i="3"/>
  <c r="J144" i="3"/>
  <c r="J142" i="3"/>
  <c r="K142" i="3" s="1"/>
  <c r="K138" i="3"/>
  <c r="K134" i="3"/>
  <c r="J134" i="3"/>
  <c r="J132" i="3"/>
  <c r="K132" i="3" s="1"/>
  <c r="K128" i="3"/>
  <c r="K127" i="3"/>
  <c r="J122" i="3"/>
  <c r="K122" i="3" s="1"/>
  <c r="K115" i="3"/>
  <c r="J114" i="3"/>
  <c r="K114" i="3" s="1"/>
  <c r="K109" i="3"/>
  <c r="J109" i="3"/>
  <c r="J105" i="3"/>
  <c r="K105" i="3" s="1"/>
  <c r="K103" i="3"/>
  <c r="J87" i="3"/>
  <c r="J80" i="3"/>
  <c r="K80" i="3" s="1"/>
  <c r="K69" i="3"/>
  <c r="J69" i="3"/>
  <c r="K62" i="3"/>
  <c r="J56" i="3"/>
  <c r="K56" i="3" s="1"/>
  <c r="K47" i="3"/>
  <c r="J47" i="3"/>
  <c r="J45" i="3"/>
  <c r="K45" i="3" s="1"/>
  <c r="K37" i="3"/>
  <c r="J29" i="3"/>
  <c r="K29" i="3" s="1"/>
  <c r="J27" i="3"/>
  <c r="K27" i="3" s="1"/>
  <c r="J23" i="3"/>
  <c r="K23" i="3" s="1"/>
  <c r="K19" i="3"/>
  <c r="J15" i="3"/>
  <c r="K15" i="3" s="1"/>
  <c r="K11" i="3"/>
  <c r="J7" i="3"/>
  <c r="K7" i="3" s="1"/>
  <c r="J5" i="3"/>
  <c r="K5" i="3" s="1"/>
  <c r="K3" i="3"/>
  <c r="J3" i="3"/>
</calcChain>
</file>

<file path=xl/sharedStrings.xml><?xml version="1.0" encoding="utf-8"?>
<sst xmlns="http://schemas.openxmlformats.org/spreadsheetml/2006/main" count="6836" uniqueCount="2515">
  <si>
    <t>Varietal</t>
  </si>
  <si>
    <t>Premium</t>
  </si>
  <si>
    <t>Maule</t>
  </si>
  <si>
    <t>Maipo</t>
  </si>
  <si>
    <t>Límari</t>
  </si>
  <si>
    <t>Curico</t>
  </si>
  <si>
    <t>Colchagua</t>
  </si>
  <si>
    <t>Cachapoal</t>
  </si>
  <si>
    <t>Valparaiso</t>
  </si>
  <si>
    <t>Itata</t>
  </si>
  <si>
    <t>ID_grape</t>
  </si>
  <si>
    <t>classification_wine</t>
  </si>
  <si>
    <t>Subclassification_wine</t>
  </si>
  <si>
    <t>Chilean_valley</t>
  </si>
  <si>
    <t>P1</t>
  </si>
  <si>
    <t>P2</t>
  </si>
  <si>
    <t>V2</t>
  </si>
  <si>
    <t>V1</t>
  </si>
  <si>
    <t>°Brix</t>
  </si>
  <si>
    <t>Espaldera</t>
  </si>
  <si>
    <t>Parrón</t>
  </si>
  <si>
    <t>GDC</t>
  </si>
  <si>
    <t>Mínima Poda</t>
  </si>
  <si>
    <t>Lira</t>
  </si>
  <si>
    <t xml:space="preserve">Cruceta </t>
  </si>
  <si>
    <t>vine_conduction_system</t>
  </si>
  <si>
    <t>Chilean_wine_region</t>
  </si>
  <si>
    <t>Coquimbo</t>
  </si>
  <si>
    <t>Valle Central</t>
  </si>
  <si>
    <t>Rapel</t>
  </si>
  <si>
    <t>Chilean_wine_subregion_valley</t>
  </si>
  <si>
    <t>Del sur</t>
  </si>
  <si>
    <t>YAN: Yeast Assimilable Nitrogen</t>
  </si>
  <si>
    <t>AMM: Ammonioum Ions</t>
  </si>
  <si>
    <t xml:space="preserve">PAN: Primary Amino Nitrogen </t>
  </si>
  <si>
    <t>SO2 Free ppm</t>
  </si>
  <si>
    <t>SO2 Total ppm</t>
  </si>
  <si>
    <t>pH</t>
  </si>
  <si>
    <t>Standard</t>
  </si>
  <si>
    <t>S1</t>
  </si>
  <si>
    <t>S2</t>
  </si>
  <si>
    <t>ID_ wine</t>
  </si>
  <si>
    <t>number</t>
  </si>
  <si>
    <r>
      <rPr>
        <b/>
        <sz val="11"/>
        <color theme="1"/>
        <rFont val="Calibri"/>
        <family val="2"/>
        <scheme val="minor"/>
      </rPr>
      <t>Level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  <r>
      <rPr>
        <vertAlign val="superscript"/>
        <sz val="11"/>
        <color theme="1"/>
        <rFont val="Calibri"/>
        <family val="2"/>
        <scheme val="minor"/>
      </rPr>
      <t>1</t>
    </r>
  </si>
  <si>
    <t>group</t>
  </si>
  <si>
    <t>Annotation</t>
  </si>
  <si>
    <t>chemical formule</t>
  </si>
  <si>
    <t>RT_mz</t>
  </si>
  <si>
    <t>m/z</t>
  </si>
  <si>
    <t>Retention time (min)</t>
  </si>
  <si>
    <t>aduct</t>
  </si>
  <si>
    <t>theorical m/z</t>
  </si>
  <si>
    <t>ppm</t>
  </si>
  <si>
    <t>Isotope similarity</t>
  </si>
  <si>
    <t>Anova (p)</t>
  </si>
  <si>
    <t>q Value</t>
  </si>
  <si>
    <t>Max Fold Change</t>
  </si>
  <si>
    <t>Highest Mean</t>
  </si>
  <si>
    <t>Lowest Mean</t>
  </si>
  <si>
    <t>Isotope Distribution</t>
  </si>
  <si>
    <t>MS/MS Fragments</t>
  </si>
  <si>
    <t>CE</t>
  </si>
  <si>
    <t>Nitrogen principle</t>
  </si>
  <si>
    <t>peptide</t>
  </si>
  <si>
    <t xml:space="preserve"> fragment  of Pro-Thr, Thr-Pro or Cyclo(Pro-Thr)</t>
  </si>
  <si>
    <t>C8H11NO</t>
  </si>
  <si>
    <t>2,15_138,0917m/z</t>
  </si>
  <si>
    <t>M+H</t>
  </si>
  <si>
    <t>&lt;1,1E-16</t>
  </si>
  <si>
    <t>varietal</t>
  </si>
  <si>
    <t>premium</t>
  </si>
  <si>
    <t>100 - 4,03</t>
  </si>
  <si>
    <t>2,57_396,1495m/z</t>
  </si>
  <si>
    <t>100 - 4,7</t>
  </si>
  <si>
    <t>galloylated</t>
  </si>
  <si>
    <t xml:space="preserve">Galloyl glucose </t>
  </si>
  <si>
    <t>C13H16O10</t>
  </si>
  <si>
    <t>6,87_332,0733n</t>
  </si>
  <si>
    <t>M+Na</t>
  </si>
  <si>
    <t>100 - 4,16</t>
  </si>
  <si>
    <t>244.1349; 183.1580; 147.0767; 120.0813; 109.0293</t>
  </si>
  <si>
    <t>13,83_374,1599m/z</t>
  </si>
  <si>
    <t>100 - 16 - 0,27</t>
  </si>
  <si>
    <t>purine monophosphate</t>
  </si>
  <si>
    <t>Adenylsuccinic acid</t>
  </si>
  <si>
    <t>C14H18N5O11P</t>
  </si>
  <si>
    <t>5,49_464,0810m/z</t>
  </si>
  <si>
    <t>100 - 12,7 - 0,352</t>
  </si>
  <si>
    <t>ODD</t>
  </si>
  <si>
    <t>5,49_252,0729m/z</t>
  </si>
  <si>
    <t>100 - 6,74 - 1,77</t>
  </si>
  <si>
    <t>6,61_399,0374m/z</t>
  </si>
  <si>
    <t>100 - 3,06</t>
  </si>
  <si>
    <t>fragment  of Pro-Thr, Thr-Pro or Cyclo(Pro-Thr)</t>
  </si>
  <si>
    <t>2,15_154,1113n</t>
  </si>
  <si>
    <t>100 - 3,05</t>
  </si>
  <si>
    <t>anthocyanins</t>
  </si>
  <si>
    <t xml:space="preserve">fragment of  degradation product of anthocyanin  diglucoside </t>
  </si>
  <si>
    <t>C21H20O14+</t>
  </si>
  <si>
    <t>17,47_481,0980m/z</t>
  </si>
  <si>
    <t>M+</t>
  </si>
  <si>
    <t>100 - 14,9 - 1,05</t>
  </si>
  <si>
    <t>13,50_374,1593m/z</t>
  </si>
  <si>
    <t>100 - 20,1</t>
  </si>
  <si>
    <t>11,55_199,0758m/z</t>
  </si>
  <si>
    <t>100 - 4,6</t>
  </si>
  <si>
    <t>14,20_275,0552m/z</t>
  </si>
  <si>
    <t>100 - 7,24</t>
  </si>
  <si>
    <t>C4H7NO</t>
  </si>
  <si>
    <t>2,15_86,0600m/z</t>
  </si>
  <si>
    <t>100</t>
  </si>
  <si>
    <t xml:space="preserve">Phe-Tyr </t>
  </si>
  <si>
    <t>C18H20N2O4</t>
  </si>
  <si>
    <t>11,60_329,1493m/z</t>
  </si>
  <si>
    <t>100 - 10,8</t>
  </si>
  <si>
    <t>283,2254; 215,1905; 187,1902; 182,1283; 161,1320; 136,1116; 120,1138</t>
  </si>
  <si>
    <t>EVEN</t>
  </si>
  <si>
    <t>7,58_327,0870m/z</t>
  </si>
  <si>
    <t>100 - 8,09</t>
  </si>
  <si>
    <t>17,17_401,2180m/z</t>
  </si>
  <si>
    <t>100 - 12,2 - 0,434</t>
  </si>
  <si>
    <t>peptide fragment composed of  Pro-thr or Thr-Pro</t>
  </si>
  <si>
    <t>C9H14N2O3 / C9H16N2O4</t>
  </si>
  <si>
    <t>2,15_199,1078m/z</t>
  </si>
  <si>
    <t>M+H ;  M+H-H2O</t>
  </si>
  <si>
    <t>100 - 3,6</t>
  </si>
  <si>
    <t>182.1005; 153.0737; 138.0978; 130.0482; 120.0775; 110.1026</t>
  </si>
  <si>
    <t xml:space="preserve">fragment of  degradation product of anthocyanin glucoside </t>
  </si>
  <si>
    <t>15,45_481,0976m/z</t>
  </si>
  <si>
    <t>100 - 41 - 2,83</t>
  </si>
  <si>
    <t>319,1156 ; 153,0606</t>
  </si>
  <si>
    <t>4,99_152,0570m/z</t>
  </si>
  <si>
    <t>17,12_500,0698m/z</t>
  </si>
  <si>
    <t>100 - 5,16</t>
  </si>
  <si>
    <t>aminoacid</t>
  </si>
  <si>
    <t>peptide fragment of  diphenylalanine</t>
  </si>
  <si>
    <t>C18H20N2O3</t>
  </si>
  <si>
    <t>17,28_313,1547m/z</t>
  </si>
  <si>
    <t>100 - 4,47</t>
  </si>
  <si>
    <t>19,52_501,1392m/z</t>
  </si>
  <si>
    <t>100 - 7,14</t>
  </si>
  <si>
    <t>flavonols</t>
  </si>
  <si>
    <t>fragment Isorhamnetin 3-glucoside (Isorhamnetin)</t>
  </si>
  <si>
    <t>C16H12O7</t>
  </si>
  <si>
    <t>20,33_317,0671m/z</t>
  </si>
  <si>
    <t>100 - 13,3</t>
  </si>
  <si>
    <t>19,72_1011,2575m/z</t>
  </si>
  <si>
    <t>100 - 38,4</t>
  </si>
  <si>
    <t>ala-asn-gln-ser</t>
  </si>
  <si>
    <t>C15H26N6O8</t>
  </si>
  <si>
    <t>17,02_419,1876m/z</t>
  </si>
  <si>
    <t>100 - 5,21</t>
  </si>
  <si>
    <t>380.9692; 163.1509</t>
  </si>
  <si>
    <t>2,41_274,1233n</t>
  </si>
  <si>
    <t>100 - 17 - 1,25</t>
  </si>
  <si>
    <t>aminoacid derivate</t>
  </si>
  <si>
    <t>N6,N6,N6-Trimethyl-L-lysine</t>
  </si>
  <si>
    <t>C9H20N2O2</t>
  </si>
  <si>
    <t>1,46_171,1494m/z</t>
  </si>
  <si>
    <t>M+H-H2O</t>
  </si>
  <si>
    <t>100 - 3,11</t>
  </si>
  <si>
    <t>fragment of kaempferol 3-glucoside</t>
  </si>
  <si>
    <t>20,27_294,1470n</t>
  </si>
  <si>
    <t>100 - 4,19 - 0,988</t>
  </si>
  <si>
    <t>18,23_472,2557m/z</t>
  </si>
  <si>
    <t>100 - 35,1</t>
  </si>
  <si>
    <t>1,21_206,8862m/z</t>
  </si>
  <si>
    <t>100 - 0,545</t>
  </si>
  <si>
    <t>1,25_298,9932m/z</t>
  </si>
  <si>
    <t>100 - 22,1</t>
  </si>
  <si>
    <t>14,70_472,1603m/z</t>
  </si>
  <si>
    <t>100 - 15,5</t>
  </si>
  <si>
    <t>1,21_379,7632n</t>
  </si>
  <si>
    <t>fragment Threo-phenylserine from peptide</t>
  </si>
  <si>
    <t>C9H11NO3</t>
  </si>
  <si>
    <t>3,03_182,0812m/z</t>
  </si>
  <si>
    <t>anthocyanins - pigments</t>
  </si>
  <si>
    <t>catechin/epicatechin-ethyl-malvidin 3-(6''-p-coumaroyl)-glucoside</t>
  </si>
  <si>
    <t>C49H47O20</t>
  </si>
  <si>
    <t>20,52_955,2665m/z</t>
  </si>
  <si>
    <t>100 - 20,4 - 4,54</t>
  </si>
  <si>
    <t>809.2330; 647.1768; 519.1580; 357.1014</t>
  </si>
  <si>
    <t>fragment of Kaempferol-3-glucoside (kaempferol)</t>
  </si>
  <si>
    <t>C15H10O6</t>
  </si>
  <si>
    <t>20,26_287,0558m/z</t>
  </si>
  <si>
    <t>100 - 13 - 2,24</t>
  </si>
  <si>
    <t>purine derivate</t>
  </si>
  <si>
    <t>Hypoxanthine type</t>
  </si>
  <si>
    <t>C5H4N4O</t>
  </si>
  <si>
    <t>4,95_137,0459m/z</t>
  </si>
  <si>
    <t>20,57_656,1983m/z</t>
  </si>
  <si>
    <t>100 - 15,2</t>
  </si>
  <si>
    <t>isovalerylalanine, N-acetylisoleucine or N -acetyl-leucine</t>
  </si>
  <si>
    <t>C8H15NO3</t>
  </si>
  <si>
    <t>3,35_174,1124m/z</t>
  </si>
  <si>
    <t>not fragment</t>
  </si>
  <si>
    <t>12,36_561,1601m/z</t>
  </si>
  <si>
    <t>100 - 16 - 2,18</t>
  </si>
  <si>
    <t>8,23_344,1107n</t>
  </si>
  <si>
    <t>100 - 11,6 - 2,96 - 0,107</t>
  </si>
  <si>
    <t>1,21_208,8844m/z</t>
  </si>
  <si>
    <t>amino purine  or adenine</t>
  </si>
  <si>
    <t>C5H5N5</t>
  </si>
  <si>
    <t>9,30_136,0628m/z</t>
  </si>
  <si>
    <t>100 - 7,98</t>
  </si>
  <si>
    <t>17,12_983,1685m/z</t>
  </si>
  <si>
    <t>100 - 9,65</t>
  </si>
  <si>
    <t>flavanols</t>
  </si>
  <si>
    <t>flavanol glucoside</t>
  </si>
  <si>
    <t>C27H30O16</t>
  </si>
  <si>
    <t>15,77_575,1388m/z</t>
  </si>
  <si>
    <t>M+H-2H2O</t>
  </si>
  <si>
    <t>100 - 10,7 - 7,9</t>
  </si>
  <si>
    <t>16,92_130,1229m/z</t>
  </si>
  <si>
    <t>100 - 7,9 - 0,102</t>
  </si>
  <si>
    <t>17,67_137,0238m/z</t>
  </si>
  <si>
    <t>100 - 0,513</t>
  </si>
  <si>
    <t>9,29_298,0970m/z</t>
  </si>
  <si>
    <t>100 - 8,52 - 2,48</t>
  </si>
  <si>
    <t>2,08_367,1485n</t>
  </si>
  <si>
    <t>100 - 8,28</t>
  </si>
  <si>
    <t>17,67_170,0217n</t>
  </si>
  <si>
    <t>100 - 0,226</t>
  </si>
  <si>
    <t>20,76_655,1463m/z</t>
  </si>
  <si>
    <t>100 - 5,92</t>
  </si>
  <si>
    <t>6,87_411,1861m/z</t>
  </si>
  <si>
    <t>100 - 9,31</t>
  </si>
  <si>
    <t>asp-val-pro-pro</t>
  </si>
  <si>
    <t>C23H30N4O2S</t>
  </si>
  <si>
    <t>6,88_427,2171m/z</t>
  </si>
  <si>
    <t>100 - 4,43</t>
  </si>
  <si>
    <t>Lysyl-valyl-valyl-allothr</t>
  </si>
  <si>
    <t>C2039N5O6</t>
  </si>
  <si>
    <t>5,25_428,2858m/z</t>
  </si>
  <si>
    <t>100 - 14,7</t>
  </si>
  <si>
    <t>14,36_417,1725m/z</t>
  </si>
  <si>
    <t>100 - 7,81</t>
  </si>
  <si>
    <t>17,17_319,9686m/z</t>
  </si>
  <si>
    <t>100 - 15,8</t>
  </si>
  <si>
    <t>9,39_343,0815m/z</t>
  </si>
  <si>
    <t>100 - 7,65</t>
  </si>
  <si>
    <t>14,43_266,1001m/z</t>
  </si>
  <si>
    <t>100 - 7,51</t>
  </si>
  <si>
    <t>5,34_240,1483n</t>
  </si>
  <si>
    <t>100 - 10,4 - 0,394 - 0,00577</t>
  </si>
  <si>
    <t>catechin/epicatechin-ethyl-malvidin 3-glucoside</t>
  </si>
  <si>
    <t>C40H41O18</t>
  </si>
  <si>
    <t>19,63_809,2293m/z</t>
  </si>
  <si>
    <t>100 - 23,4</t>
  </si>
  <si>
    <t>647.1768; 519.1560; 357.1014</t>
  </si>
  <si>
    <t>14,51_391,2380m/z</t>
  </si>
  <si>
    <t>100 - 2,37</t>
  </si>
  <si>
    <t>1,27_719,1636m/z</t>
  </si>
  <si>
    <t>100 - 20,7</t>
  </si>
  <si>
    <t>18,75_529,1354m/z</t>
  </si>
  <si>
    <t>100 - 9,79</t>
  </si>
  <si>
    <t>1,21_290,8473m/z</t>
  </si>
  <si>
    <t>100 - 0,984</t>
  </si>
  <si>
    <t>fragment of peptide of  L-leucinamide or L-isoleucinamide</t>
  </si>
  <si>
    <t>C6H14N2O</t>
  </si>
  <si>
    <t>2,02_131,1182m/z</t>
  </si>
  <si>
    <t>100 - 1,07</t>
  </si>
  <si>
    <t>114.0976; 103.0585</t>
  </si>
  <si>
    <t>3,95_211,1185m/z</t>
  </si>
  <si>
    <t>100 - 8,74</t>
  </si>
  <si>
    <t>leu-gln-pro</t>
  </si>
  <si>
    <t>C16H28N4O5</t>
  </si>
  <si>
    <t>7,06_379,1948m/z</t>
  </si>
  <si>
    <t>100 - 2,52</t>
  </si>
  <si>
    <t>20,42_805,1981m/z</t>
  </si>
  <si>
    <t>100 - 15,8 - 0,412</t>
  </si>
  <si>
    <t>14,22_321,0605m/z</t>
  </si>
  <si>
    <t>100 - 3,91</t>
  </si>
  <si>
    <t>6,04_131,1182m/z</t>
  </si>
  <si>
    <t>17,67_331,0027m/z</t>
  </si>
  <si>
    <t>100 - 6,38 - 0,128</t>
  </si>
  <si>
    <t>17,14_419,0441m/z</t>
  </si>
  <si>
    <t>100 - 1,08</t>
  </si>
  <si>
    <t>1,26_293,0256m/z</t>
  </si>
  <si>
    <t>2,11_286,0924m/z</t>
  </si>
  <si>
    <t>100 - 24,7</t>
  </si>
  <si>
    <t>11,30_585,3609m/z</t>
  </si>
  <si>
    <t>100 - 5,22</t>
  </si>
  <si>
    <t>2,56_258,1568n</t>
  </si>
  <si>
    <t>100 - 26,3 - 3,66</t>
  </si>
  <si>
    <t>6,90_153,0184m/z</t>
  </si>
  <si>
    <t>100 - 0,441</t>
  </si>
  <si>
    <t>C21H20O11</t>
  </si>
  <si>
    <t>20,09_448,1005n</t>
  </si>
  <si>
    <t>100 - 14,5 - 1,7</t>
  </si>
  <si>
    <t>429.1592; 407.1088; 358.2317; 309.0441; 294.1535; 259.2106; 245.1314; 214.1216; 185.0440; 144.1097; 103.0355</t>
  </si>
  <si>
    <t>9,77_359,1293m/z</t>
  </si>
  <si>
    <t>100 - 3,49</t>
  </si>
  <si>
    <t>isorhamnetin 3-glucoside</t>
  </si>
  <si>
    <t>C22H22O12</t>
  </si>
  <si>
    <t>20,33_478,1116n</t>
  </si>
  <si>
    <t>100 - 12,9 - 0,787</t>
  </si>
  <si>
    <t>19,44_519,0216m/z</t>
  </si>
  <si>
    <t>100 - 2,89</t>
  </si>
  <si>
    <t>19,45_484,0755m/z</t>
  </si>
  <si>
    <t>100 - 7,22</t>
  </si>
  <si>
    <t>5,02_408,2209m/z</t>
  </si>
  <si>
    <t>2,41_412,2028m/z</t>
  </si>
  <si>
    <t>100 - 7,48</t>
  </si>
  <si>
    <t xml:space="preserve">leucyl-4-hydroxyproline; 4-hydroxyprolylleucine; isoleucyl-4-hydroxyproline; or 4-hydroxyprolylisoleucine; </t>
  </si>
  <si>
    <t>C11H20N2O4</t>
  </si>
  <si>
    <t>2,31_209,1277m/z</t>
  </si>
  <si>
    <t>19,80_631,1661m/z</t>
  </si>
  <si>
    <t>100 - 10,2</t>
  </si>
  <si>
    <t>8,95_424,2089m/z</t>
  </si>
  <si>
    <t>100 - 25,1</t>
  </si>
  <si>
    <t>19,45_303,0522m/z</t>
  </si>
  <si>
    <t>100 - 11 - 1,5 - 0,0451 - 0,00035</t>
  </si>
  <si>
    <t xml:space="preserve">kaempferol 3-glucoside </t>
  </si>
  <si>
    <t>20,26_448,1009n</t>
  </si>
  <si>
    <t>100 - 11 - 1,34 - 0,0275</t>
  </si>
  <si>
    <t>7,58_235,1446m/z</t>
  </si>
  <si>
    <t>100 - 1,28</t>
  </si>
  <si>
    <t>20,35_851,2417m/z</t>
  </si>
  <si>
    <t>100 - 10,6 - 1,12</t>
  </si>
  <si>
    <t>2,41_395,0832m/z</t>
  </si>
  <si>
    <t>100 - 5,6</t>
  </si>
  <si>
    <t>21,92_289,1776m/z</t>
  </si>
  <si>
    <t>100 - 8,85</t>
  </si>
  <si>
    <t>1,26_154,1341m/z</t>
  </si>
  <si>
    <t>100 - 3,58</t>
  </si>
  <si>
    <t>1,16_84,9114m/z</t>
  </si>
  <si>
    <t>21,24_315,1781m/z</t>
  </si>
  <si>
    <t>100 - 0,784</t>
  </si>
  <si>
    <t>17,11_500,5718m/z</t>
  </si>
  <si>
    <t>8,58_482,2721m/z</t>
  </si>
  <si>
    <t>100 - 11,2</t>
  </si>
  <si>
    <t>6,95_373,2453m/z</t>
  </si>
  <si>
    <t>100 - 14,2 - 0,918</t>
  </si>
  <si>
    <t>17,77_428,2151m/z</t>
  </si>
  <si>
    <t>Acetyl-L-Methionine or Acetyl-D-Methionine</t>
  </si>
  <si>
    <t>C7H13NO3S</t>
  </si>
  <si>
    <t>12,35_156,0478m/z</t>
  </si>
  <si>
    <t>100 - 3,54</t>
  </si>
  <si>
    <t>8,80_307,0796m/z</t>
  </si>
  <si>
    <t>100 - 13</t>
  </si>
  <si>
    <t>flavonol ( fragment of flavonol diglucoside)</t>
  </si>
  <si>
    <t>C15H10O8</t>
  </si>
  <si>
    <t>19,44_301,0353m/z</t>
  </si>
  <si>
    <t>100 - 17,3</t>
  </si>
  <si>
    <t>4,58_528,1921m/z</t>
  </si>
  <si>
    <t>100 - 12,1</t>
  </si>
  <si>
    <t>delphinidin 3,5-O-diglucoside</t>
  </si>
  <si>
    <t>C27H30O17</t>
  </si>
  <si>
    <t>8,58_627,1572m/z</t>
  </si>
  <si>
    <t>100 - 10,7</t>
  </si>
  <si>
    <t>499.1189; 467.2102; 319.0814; 303.0633; 301.0743; 259.0656; 163.0488; 159.0056</t>
  </si>
  <si>
    <t>6,29_597,2000m/z</t>
  </si>
  <si>
    <t>100 - 4,78</t>
  </si>
  <si>
    <t>lys-thr-pro-pro</t>
  </si>
  <si>
    <t>C20H35N5O6</t>
  </si>
  <si>
    <t>14,40_442,2665m/z</t>
  </si>
  <si>
    <t>100 - 17,9</t>
  </si>
  <si>
    <t>1,77_186,1068m/z</t>
  </si>
  <si>
    <t>100 - 8,38</t>
  </si>
  <si>
    <t>20,54_847,2104m/z</t>
  </si>
  <si>
    <t>100 - 14,9</t>
  </si>
  <si>
    <t>20,52_301,2281m/z</t>
  </si>
  <si>
    <t>100 - 14,4 - 1,33</t>
  </si>
  <si>
    <t>4,15_386,2148m/z</t>
  </si>
  <si>
    <t>flavanol diglucoside</t>
  </si>
  <si>
    <t>17,86_626,1492n</t>
  </si>
  <si>
    <t>100 - 10,9 - 2,69</t>
  </si>
  <si>
    <t xml:space="preserve">fragment of  degradation product of anthocyanin diglucoside </t>
  </si>
  <si>
    <t>C27H30O18</t>
  </si>
  <si>
    <t>17,47_665,1341m/z</t>
  </si>
  <si>
    <t>2,26_277,1761m/z</t>
  </si>
  <si>
    <t>100 - 7,28 - 0,621</t>
  </si>
  <si>
    <t>3,59_303,1554m/z</t>
  </si>
  <si>
    <t>100 - 9,35 - 0,963</t>
  </si>
  <si>
    <t>20,65_698,2097m/z</t>
  </si>
  <si>
    <t>100 - 9,48</t>
  </si>
  <si>
    <t>7,46_329,0647m/z</t>
  </si>
  <si>
    <t>100 - 11,4</t>
  </si>
  <si>
    <t>19,20_685,2269m/z</t>
  </si>
  <si>
    <t>100 - 11,5 - 1,01</t>
  </si>
  <si>
    <t>18,50_395,1096m/z</t>
  </si>
  <si>
    <t>100 - 7,17</t>
  </si>
  <si>
    <t>Pro-arg or Arg-pro</t>
  </si>
  <si>
    <t>C11H21N5O3</t>
  </si>
  <si>
    <t>4,98_294,1551m/z</t>
  </si>
  <si>
    <t>100 - 3,29</t>
  </si>
  <si>
    <t>14,43_289,1261m/z</t>
  </si>
  <si>
    <t>100 - 2,18</t>
  </si>
  <si>
    <t xml:space="preserve"> Dnp-Asn-Gln or fragment  from oligopeptide</t>
  </si>
  <si>
    <t>15,57_130,0655m/z</t>
  </si>
  <si>
    <t>100 - 4,49</t>
  </si>
  <si>
    <t>12,56_389,2761m/z</t>
  </si>
  <si>
    <t>100 - 3,13</t>
  </si>
  <si>
    <t>17,12_657,1321m/z</t>
  </si>
  <si>
    <t>100 - 14,5</t>
  </si>
  <si>
    <t>C25H30O13</t>
  </si>
  <si>
    <t>11,38_561,1587m/z</t>
  </si>
  <si>
    <t>100 - 20,1 - 5,52</t>
  </si>
  <si>
    <t>Ala-leu-ala-pro or ala-leu.val-ser</t>
  </si>
  <si>
    <t>C17H30N4O5</t>
  </si>
  <si>
    <t>11,20_371,2289m/z</t>
  </si>
  <si>
    <t>100 - 5,99</t>
  </si>
  <si>
    <t>20,63_805,1989m/z</t>
  </si>
  <si>
    <t>100 - 19,8 - 0,708</t>
  </si>
  <si>
    <t>3,63_478,2021m/z</t>
  </si>
  <si>
    <t>100 - 8,15</t>
  </si>
  <si>
    <t>5,37_393,2002m/z</t>
  </si>
  <si>
    <t>100 - 10,5</t>
  </si>
  <si>
    <t>flavonol glucoside ( fragment of flavonol diglucoside)</t>
  </si>
  <si>
    <t>C21H20O12</t>
  </si>
  <si>
    <t>19,44_464,0958n</t>
  </si>
  <si>
    <t>100 - 18,9 - 7,15 - 0,35</t>
  </si>
  <si>
    <t>20,34_317,9751m/z</t>
  </si>
  <si>
    <t>100 - 8,79</t>
  </si>
  <si>
    <t>Tnp-Gln  or fragment  from oligopeptide</t>
  </si>
  <si>
    <t>C11H11N5O9</t>
  </si>
  <si>
    <t>18,25_358,0637m/z</t>
  </si>
  <si>
    <t>100 - 1,64</t>
  </si>
  <si>
    <t>20,45_303,1229m/z</t>
  </si>
  <si>
    <t>100 - 12 - 6,68</t>
  </si>
  <si>
    <t>21,43_320,1259n</t>
  </si>
  <si>
    <t>100 - 11 - 0,628</t>
  </si>
  <si>
    <t>16,92_130,2198m/z</t>
  </si>
  <si>
    <t>19,87_809,2295m/z</t>
  </si>
  <si>
    <t>100 - 22,4 - 0,404</t>
  </si>
  <si>
    <t>647.1734; 519.1588; 357.1019</t>
  </si>
  <si>
    <t>10,33_423,2593m/z</t>
  </si>
  <si>
    <t>2,39_387,2231n</t>
  </si>
  <si>
    <t>100 - 16,9 - 0,367</t>
  </si>
  <si>
    <t>19,47_861,1883m/z</t>
  </si>
  <si>
    <t>100 - 20,4</t>
  </si>
  <si>
    <t>leu-leu-asn or ile-ile-asn</t>
  </si>
  <si>
    <t>C16H30N4OS</t>
  </si>
  <si>
    <t>3,92_341,2176m/z</t>
  </si>
  <si>
    <t>100 - 8,39</t>
  </si>
  <si>
    <t>10,90_358,2097m/z</t>
  </si>
  <si>
    <t>100 - 16,3 - 1,56</t>
  </si>
  <si>
    <t xml:space="preserve">Leu-Leu-Tyr </t>
  </si>
  <si>
    <t>C21H33N3O5</t>
  </si>
  <si>
    <t>4,19_430,2284m/z</t>
  </si>
  <si>
    <t>100 - 18,8</t>
  </si>
  <si>
    <t>leu-val-ser</t>
  </si>
  <si>
    <t>C14H27N3O5</t>
  </si>
  <si>
    <t>3,92_282,1820m/z</t>
  </si>
  <si>
    <t>100 - 12,8 - 0,568</t>
  </si>
  <si>
    <t>19,45_403,0500m/z</t>
  </si>
  <si>
    <t>3,92_224,0902n</t>
  </si>
  <si>
    <t>100 - 7,09 - 0,838</t>
  </si>
  <si>
    <t>19,45_951,1790m/z</t>
  </si>
  <si>
    <t>100 - 28,1</t>
  </si>
  <si>
    <t>2,41_441,1553m/z</t>
  </si>
  <si>
    <t>100 - 80,7 - 19,5</t>
  </si>
  <si>
    <t>17,67_169,0490m/z</t>
  </si>
  <si>
    <t>17,62_487,1233m/z</t>
  </si>
  <si>
    <t>100 - 8,52 - 0,647</t>
  </si>
  <si>
    <t>4(hydroxymethyl)proline or Oxo-L-leucine</t>
  </si>
  <si>
    <t>12,36_110,0604m/z</t>
  </si>
  <si>
    <t>19,86_327,0498m/z</t>
  </si>
  <si>
    <t>100 - 9,09</t>
  </si>
  <si>
    <t>Dnp-Asn-Gln or fragment  from oligopeptide</t>
  </si>
  <si>
    <t>15,56_198,0234m/z</t>
  </si>
  <si>
    <t>100 - 3,84</t>
  </si>
  <si>
    <t>8,67_331,2109n</t>
  </si>
  <si>
    <t>100 - 7,78</t>
  </si>
  <si>
    <t>11,85_358,2212n</t>
  </si>
  <si>
    <t>9,17_463,1790m/z</t>
  </si>
  <si>
    <t>4,02_189,0759m/z</t>
  </si>
  <si>
    <t>1,88_176,0540m/z</t>
  </si>
  <si>
    <t>100 - 5,74</t>
  </si>
  <si>
    <t>20,45_859,2093m/z</t>
  </si>
  <si>
    <t>15,62_506,2606m/z</t>
  </si>
  <si>
    <t>100 - 19,9</t>
  </si>
  <si>
    <t>20,35_423,1153m/z</t>
  </si>
  <si>
    <t>1,92_83,0131m/z</t>
  </si>
  <si>
    <t>100 - 36,7</t>
  </si>
  <si>
    <t>14,97_206,0821m/z</t>
  </si>
  <si>
    <t>100 - 18,3</t>
  </si>
  <si>
    <t>9,08_487,2511m/z</t>
  </si>
  <si>
    <t>100 - 9,4</t>
  </si>
  <si>
    <t>6,29_613,1751m/z</t>
  </si>
  <si>
    <t>100 - 24,9</t>
  </si>
  <si>
    <t>7,00_105,0701m/z</t>
  </si>
  <si>
    <t>100 - 3,2</t>
  </si>
  <si>
    <t>20,63_572,3429m/z</t>
  </si>
  <si>
    <t>100 - 68,3</t>
  </si>
  <si>
    <t>2,31_275,1618m/z</t>
  </si>
  <si>
    <t>100 - 4,21</t>
  </si>
  <si>
    <t>14,06_472,1604m/z</t>
  </si>
  <si>
    <t>2,95_304,9963m/z</t>
  </si>
  <si>
    <t>11,83_286,0731m/z</t>
  </si>
  <si>
    <t>7,24_143,1184m/z</t>
  </si>
  <si>
    <t>100 - 6</t>
  </si>
  <si>
    <t>1,92_90,0377m/z</t>
  </si>
  <si>
    <t>18,65_253,1049m/z</t>
  </si>
  <si>
    <t>100 - 6,32</t>
  </si>
  <si>
    <t>1,25_323,0370m/z</t>
  </si>
  <si>
    <t>100 - 21,2</t>
  </si>
  <si>
    <t>20,46_209,0450m/z</t>
  </si>
  <si>
    <t>100 - 2,9</t>
  </si>
  <si>
    <t>14,94_561,1597m/z</t>
  </si>
  <si>
    <t>100 - 9,7</t>
  </si>
  <si>
    <t>1,87_124,0395m/z</t>
  </si>
  <si>
    <t>100 - 29,8</t>
  </si>
  <si>
    <t>3,96_160,0375n</t>
  </si>
  <si>
    <t>100 - 4,38</t>
  </si>
  <si>
    <t>3,81_585,1430m/z</t>
  </si>
  <si>
    <t>100 - 6,29</t>
  </si>
  <si>
    <t>2,78_303,1554m/z</t>
  </si>
  <si>
    <t>100 - 7,45 - 0,579</t>
  </si>
  <si>
    <t>21,02_447,2200m/z</t>
  </si>
  <si>
    <t>20,27_633,1588m/z</t>
  </si>
  <si>
    <t>100 - 7,12</t>
  </si>
  <si>
    <t>17,46_137,0239m/z</t>
  </si>
  <si>
    <t>Pro-His or His-pro</t>
  </si>
  <si>
    <t>C11H16N4O3</t>
  </si>
  <si>
    <t>1,88_235,1195m/z</t>
  </si>
  <si>
    <t>100 - 9,73</t>
  </si>
  <si>
    <t>13,72_472,2766m/z</t>
  </si>
  <si>
    <t>100 - 10</t>
  </si>
  <si>
    <t>16,26_130,1231m/z</t>
  </si>
  <si>
    <t>100 - 2,05</t>
  </si>
  <si>
    <t>4,26_186,0576m/z</t>
  </si>
  <si>
    <t>9,70_387,2716m/z</t>
  </si>
  <si>
    <t>100 - 4,53</t>
  </si>
  <si>
    <t>2,41_84,3781m/z</t>
  </si>
  <si>
    <t>16,50_642,1212n</t>
  </si>
  <si>
    <t>100 - 14,1 - 0,69</t>
  </si>
  <si>
    <t>4,15_113,1076m/z</t>
  </si>
  <si>
    <t>4,69_494,2066m/z</t>
  </si>
  <si>
    <t>100 - 9,34</t>
  </si>
  <si>
    <t>peonidin  acetyl glucoside</t>
  </si>
  <si>
    <t>C24H25O12</t>
  </si>
  <si>
    <t>9,39_505,1327m/z</t>
  </si>
  <si>
    <t>20,37_134,0972m/z</t>
  </si>
  <si>
    <t>100 - 19,7</t>
  </si>
  <si>
    <t>11,66_440,1939m/z</t>
  </si>
  <si>
    <t>1,63_587,1585m/z</t>
  </si>
  <si>
    <t>14,97_91,0544m/z</t>
  </si>
  <si>
    <t>fragment of  Dnp-Asn-Gln or fragment  from oligopeptide</t>
  </si>
  <si>
    <t>15,57_146,0604m/z</t>
  </si>
  <si>
    <t>100 - 4,71</t>
  </si>
  <si>
    <t>2,60_424,1934m/z</t>
  </si>
  <si>
    <t>100 - 2,82</t>
  </si>
  <si>
    <t>5,85_545,1980m/z</t>
  </si>
  <si>
    <t>100 - 17</t>
  </si>
  <si>
    <t>1,97_123,0550m/z</t>
  </si>
  <si>
    <t>9,66_391,2366m/z</t>
  </si>
  <si>
    <t>100 - 7,86</t>
  </si>
  <si>
    <t>delphinidin glucoside</t>
  </si>
  <si>
    <t>19,15_465,1028m/z</t>
  </si>
  <si>
    <t>100 - 8,6</t>
  </si>
  <si>
    <t>1,22_251,0321m/z</t>
  </si>
  <si>
    <t>14,34_475,2111m/z</t>
  </si>
  <si>
    <t>100 - 6,66</t>
  </si>
  <si>
    <t>3,94_358,0819n</t>
  </si>
  <si>
    <t>100 - 17,7 - 2,32</t>
  </si>
  <si>
    <t>14,61_537,2655m/z</t>
  </si>
  <si>
    <t>100 - 12,4</t>
  </si>
  <si>
    <t>18,64_194,0951n</t>
  </si>
  <si>
    <t>1,60_1023,2435m/z</t>
  </si>
  <si>
    <t>100 - 37,3</t>
  </si>
  <si>
    <t>6,22_549,2775m/z</t>
  </si>
  <si>
    <t>100 - 13,6</t>
  </si>
  <si>
    <t>asn-leu , leu-asn,  ile-asn or asn-ile or fragment  from oligopeptide</t>
  </si>
  <si>
    <t>C10H19N3O4</t>
  </si>
  <si>
    <t>9,72_228,1346m/z</t>
  </si>
  <si>
    <t>13,18_531,2761m/z</t>
  </si>
  <si>
    <t>Gly-Phe or Phe-Gly</t>
  </si>
  <si>
    <t>C11H14N2O3</t>
  </si>
  <si>
    <t>8,62_223,1082m/z</t>
  </si>
  <si>
    <t>flavonol diglucoside</t>
  </si>
  <si>
    <t>19,44_633,1432m/z</t>
  </si>
  <si>
    <t xml:space="preserve"> Dnp-Asn-Gln  or fragment  from oligopeptide</t>
  </si>
  <si>
    <t>15,58_144,0811m/z</t>
  </si>
  <si>
    <t>100 - 3,25</t>
  </si>
  <si>
    <t>16,92_214,0760m/z</t>
  </si>
  <si>
    <t>100 - 2,83</t>
  </si>
  <si>
    <t>12,39_369,0492m/z</t>
  </si>
  <si>
    <t>2,08_117,0720m/z</t>
  </si>
  <si>
    <t>16,91_673,1766m/z</t>
  </si>
  <si>
    <t>100 - 16,6 - 2,58</t>
  </si>
  <si>
    <t>17,12_740,1158m/z</t>
  </si>
  <si>
    <t>100 - 5,71</t>
  </si>
  <si>
    <t>10,08_330,2024m/z</t>
  </si>
  <si>
    <t>Infinity</t>
  </si>
  <si>
    <t>3,72_329,1928m/z</t>
  </si>
  <si>
    <t>100 - 9,97 - 19,8</t>
  </si>
  <si>
    <t>19,20_669,2520m/z</t>
  </si>
  <si>
    <t>100 - 7,77</t>
  </si>
  <si>
    <t>2,44_414,1363n</t>
  </si>
  <si>
    <t>100 - 5,92 - 1,49 - 0,577</t>
  </si>
  <si>
    <t>4,26_466,1915m/z</t>
  </si>
  <si>
    <t>100 - 23</t>
  </si>
  <si>
    <t>20,44_482,1807n</t>
  </si>
  <si>
    <t>100 - 19,7 - 3,45</t>
  </si>
  <si>
    <t>3,97_81,0336m/z</t>
  </si>
  <si>
    <t>100 - 0,733</t>
  </si>
  <si>
    <t>17,30_336,1916m/z</t>
  </si>
  <si>
    <t>100 - 9,15</t>
  </si>
  <si>
    <t>9,09_418,1976m/z</t>
  </si>
  <si>
    <t>100 - 25,8 - 1,61</t>
  </si>
  <si>
    <t>ala-val-asp-his or fragment  from oligopeptide</t>
  </si>
  <si>
    <t>C18H28N6O7</t>
  </si>
  <si>
    <t>21,03_463,1926m/z</t>
  </si>
  <si>
    <t>3,94_127,0153m/z</t>
  </si>
  <si>
    <t>100 - 0,605</t>
  </si>
  <si>
    <t xml:space="preserve">ala-val-pro-pro </t>
  </si>
  <si>
    <t>C18H30N4O5</t>
  </si>
  <si>
    <t>4,29_365,2179m/z</t>
  </si>
  <si>
    <t>4,47_329,1459m/z</t>
  </si>
  <si>
    <t>100 - 11,3</t>
  </si>
  <si>
    <t>17,12_740,6167m/z</t>
  </si>
  <si>
    <t>5,69_186,1138m/z</t>
  </si>
  <si>
    <t>4,16_373,2183m/z</t>
  </si>
  <si>
    <t>21,55_175,0758m/z</t>
  </si>
  <si>
    <t>100 - 2,1</t>
  </si>
  <si>
    <t>20,64_599,0673m/z</t>
  </si>
  <si>
    <t>100 - 10,1</t>
  </si>
  <si>
    <t>9,96_508,2314m/z</t>
  </si>
  <si>
    <t>100 - 7,26</t>
  </si>
  <si>
    <t>17,67_105,0700m/z</t>
  </si>
  <si>
    <t>100 - 0,594</t>
  </si>
  <si>
    <t>7,81_504,2656m/z</t>
  </si>
  <si>
    <t>100 - 9,02 - 0,566</t>
  </si>
  <si>
    <t>Tyr-gln or Gln-tyr</t>
  </si>
  <si>
    <t>C14H19N3O5</t>
  </si>
  <si>
    <t>9,29_310,1402m/z</t>
  </si>
  <si>
    <t>leu-leu-ser</t>
  </si>
  <si>
    <t>C15H29N3O5</t>
  </si>
  <si>
    <t>8,71_314,2078m/z</t>
  </si>
  <si>
    <t>100 - 3,26</t>
  </si>
  <si>
    <t>3,95_473,1446m/z</t>
  </si>
  <si>
    <t>100 - 3,81</t>
  </si>
  <si>
    <t>9,72_409,2067m/z</t>
  </si>
  <si>
    <t>100 - 6,27</t>
  </si>
  <si>
    <t>7,13_382,2449m/z</t>
  </si>
  <si>
    <t>100 - 7,57</t>
  </si>
  <si>
    <t>N6-Methyllysine or Methyl -Lysine</t>
  </si>
  <si>
    <t>C7H16N2O2</t>
  </si>
  <si>
    <t>11,82_143,1179m/z</t>
  </si>
  <si>
    <t>100 - 5,17</t>
  </si>
  <si>
    <t>leu-asp-gly</t>
  </si>
  <si>
    <t>C12H21N3O6</t>
  </si>
  <si>
    <t>7,81_304,1499m/z</t>
  </si>
  <si>
    <t>ala-leu-thr-pro</t>
  </si>
  <si>
    <t>C18H32N4O6</t>
  </si>
  <si>
    <t>8,40_423,2229m/z</t>
  </si>
  <si>
    <t>1,52_852,2249m/z</t>
  </si>
  <si>
    <t>C15H18N6O9</t>
  </si>
  <si>
    <t>15,56_426,1119n</t>
  </si>
  <si>
    <t>100 - 17,6 - 3,09</t>
  </si>
  <si>
    <t>2,20_157,0600m/z</t>
  </si>
  <si>
    <t>100 - 8,24</t>
  </si>
  <si>
    <t>Pro-ala or Ala-Pro</t>
  </si>
  <si>
    <t>C8H14N2O3</t>
  </si>
  <si>
    <t>5,35_169,0974m/z</t>
  </si>
  <si>
    <t>100 - 6,43 - 0,0688</t>
  </si>
  <si>
    <t>20,52_171,1868m/z</t>
  </si>
  <si>
    <t>100 - 2,81</t>
  </si>
  <si>
    <t>9,09_332,1706m/z</t>
  </si>
  <si>
    <t>Phe-Gly or Gly-Phe or fragment  from oligopeptide</t>
  </si>
  <si>
    <t>9,33_223,1083m/z</t>
  </si>
  <si>
    <t>1,51_676,1924m/z</t>
  </si>
  <si>
    <t>100 - 13,8</t>
  </si>
  <si>
    <t>1,52_928,3149m/z</t>
  </si>
  <si>
    <t>ala-val-asp-pro</t>
  </si>
  <si>
    <t>C17H28N4O7</t>
  </si>
  <si>
    <t>8,82_400,1941n</t>
  </si>
  <si>
    <t>100 - 5,1</t>
  </si>
  <si>
    <t>341.0068; 317.9655; 287.0627; 247.0474; 220.9700; 201.0854; 139.0366; 120.0845</t>
  </si>
  <si>
    <t>leu-leu-gly</t>
  </si>
  <si>
    <t>C14H27N3O4</t>
  </si>
  <si>
    <t>12,72_284,1972m/z</t>
  </si>
  <si>
    <t>3,95_207,0516m/z</t>
  </si>
  <si>
    <t>20,45_275,1281m/z</t>
  </si>
  <si>
    <t>100 - 7,38</t>
  </si>
  <si>
    <t>6,96_103,0545m/z</t>
  </si>
  <si>
    <t>21,62_289,1402m/z</t>
  </si>
  <si>
    <t>100 - 3,17</t>
  </si>
  <si>
    <t>4,76_406,1762m/z</t>
  </si>
  <si>
    <t>100 - 27</t>
  </si>
  <si>
    <t>15,56_232,0063m/z</t>
  </si>
  <si>
    <t>leu-leu, ile-ile or cylo(leu-leu)</t>
  </si>
  <si>
    <t>C12H24N2O3</t>
  </si>
  <si>
    <t>7,16_227,1758m/z</t>
  </si>
  <si>
    <t>100 - 9,87 - 0,507</t>
  </si>
  <si>
    <t>209,2239; 196,1828; 178,1661; 156,1437; 128,1441; 110,1281</t>
  </si>
  <si>
    <t>3,54_241,1299m/z</t>
  </si>
  <si>
    <t>19,52_348,1477m/z</t>
  </si>
  <si>
    <t>100 - 37,8 - 3,05</t>
  </si>
  <si>
    <t>15,19_621,1608m/z</t>
  </si>
  <si>
    <t>100 - 11,5 - 0,422</t>
  </si>
  <si>
    <t>17,90_267,0834m/z</t>
  </si>
  <si>
    <t>4,27_701,2104m/z</t>
  </si>
  <si>
    <t>19,58_330,1815m/z</t>
  </si>
  <si>
    <t>2,21_103,0387m/z</t>
  </si>
  <si>
    <t>10,98_360,1533m/z</t>
  </si>
  <si>
    <t>20,45_207,0656m/z</t>
  </si>
  <si>
    <t>100 - 8,55</t>
  </si>
  <si>
    <t>1,23_112,0870m/z</t>
  </si>
  <si>
    <t>100 - 0,831</t>
  </si>
  <si>
    <t>1,69_141,1024m/z</t>
  </si>
  <si>
    <t>3,92_244,5726m/z</t>
  </si>
  <si>
    <t>12,77_198,1348m/z</t>
  </si>
  <si>
    <t>21,20_200,1187m/z</t>
  </si>
  <si>
    <t>100 - 15,7</t>
  </si>
  <si>
    <t>17,62_325,0728m/z</t>
  </si>
  <si>
    <t>19,45_252,0287m/z</t>
  </si>
  <si>
    <t>100 - 2,11</t>
  </si>
  <si>
    <t>1,27_342,1394m/z</t>
  </si>
  <si>
    <t>4,99_135,0337m/z</t>
  </si>
  <si>
    <t>1,25_170,1294m/z</t>
  </si>
  <si>
    <t>Phe-tyr or Tyr-Phe fragment  from oligopeptide</t>
  </si>
  <si>
    <t>18,93_293,1278m/z</t>
  </si>
  <si>
    <t>100 - 6,97</t>
  </si>
  <si>
    <t>3,84_569,1689m/z</t>
  </si>
  <si>
    <t>100 - 3,53</t>
  </si>
  <si>
    <t>2,49_646,3043m/z</t>
  </si>
  <si>
    <t>100 - 22</t>
  </si>
  <si>
    <t>5,31_110,0243m/z</t>
  </si>
  <si>
    <t>18,93_155,0344m/z</t>
  </si>
  <si>
    <t>7,21_106,0653m/z</t>
  </si>
  <si>
    <t>1,20_258,7994m/z</t>
  </si>
  <si>
    <t>5,43_243,1701m/z</t>
  </si>
  <si>
    <t>100 - 7,02</t>
  </si>
  <si>
    <t>3,24_197,0033n</t>
  </si>
  <si>
    <t>8,88_365,1447m/z</t>
  </si>
  <si>
    <t>100 - 5,51</t>
  </si>
  <si>
    <t>3,64_393,1367m/z</t>
  </si>
  <si>
    <t>100 - 10,3</t>
  </si>
  <si>
    <t>20,90_256,1335m/z</t>
  </si>
  <si>
    <t>100 - 21,7</t>
  </si>
  <si>
    <t>18,69_149,0967m/z</t>
  </si>
  <si>
    <t>5,47_143,1185m/z</t>
  </si>
  <si>
    <t>ile-gln, gl-ile,  leu-gln or gln-leu fragment  from oligopeptide</t>
  </si>
  <si>
    <t>C11H21N3O4</t>
  </si>
  <si>
    <t>17,67_242,1502m/z</t>
  </si>
  <si>
    <t>100 - 31,5</t>
  </si>
  <si>
    <t>21,05_221,0458m/z</t>
  </si>
  <si>
    <t>4,95_166,0397m/z</t>
  </si>
  <si>
    <t>4,87_423,2234m/z</t>
  </si>
  <si>
    <t>100 - 7,49</t>
  </si>
  <si>
    <t>5,95_473,3083m/z</t>
  </si>
  <si>
    <t>100 - 5,39</t>
  </si>
  <si>
    <t>8,23_369,2489m/z</t>
  </si>
  <si>
    <t>100 - 9,45</t>
  </si>
  <si>
    <t>2,39_467,1531m/z</t>
  </si>
  <si>
    <t>19,90_199,0755m/z</t>
  </si>
  <si>
    <t>100 - 4,34</t>
  </si>
  <si>
    <t>5,68_185,0784m/z</t>
  </si>
  <si>
    <t>4,83_415,0994m/z</t>
  </si>
  <si>
    <t>100 - 25,2</t>
  </si>
  <si>
    <t>21,14_144,0818m/z</t>
  </si>
  <si>
    <t>15,17_631,1660m/z</t>
  </si>
  <si>
    <t>100 - 17,4</t>
  </si>
  <si>
    <t>16,26_641,1355m/z</t>
  </si>
  <si>
    <t>100 - 4,11</t>
  </si>
  <si>
    <t>20,16_379,0821m/z</t>
  </si>
  <si>
    <t>100 - 4,15</t>
  </si>
  <si>
    <t>9,83_417,7243m/z</t>
  </si>
  <si>
    <t>1,33_520,2284m/z</t>
  </si>
  <si>
    <t>5,43_225,1601m/z</t>
  </si>
  <si>
    <t>1,36_178,0705m/z</t>
  </si>
  <si>
    <t>100 - 10,4</t>
  </si>
  <si>
    <t>glu-val-val or leu-val-asp</t>
  </si>
  <si>
    <t>C15H27N3O6</t>
  </si>
  <si>
    <t>6,05_328,1867m/z</t>
  </si>
  <si>
    <t>100 - 41,1</t>
  </si>
  <si>
    <t>3,97_503,1049m/z</t>
  </si>
  <si>
    <t>Cys-tyr or Tyr-Cys</t>
  </si>
  <si>
    <t>C12H16N2O4S</t>
  </si>
  <si>
    <t>10,02_285,0880m/z</t>
  </si>
  <si>
    <t>259.0607; 231.0674; 203.0334; 176.0875; 149.0280; 130.0522; 122.9724</t>
  </si>
  <si>
    <t>2,82_159,1132m/z</t>
  </si>
  <si>
    <t>3,91_132,0260m/z</t>
  </si>
  <si>
    <t>Acetyl-Tyrosine</t>
  </si>
  <si>
    <t>C11H13NO4</t>
  </si>
  <si>
    <t>6,83_224,0919m/z</t>
  </si>
  <si>
    <t>C21H21O12</t>
  </si>
  <si>
    <t>16,26_466,1070m/z</t>
  </si>
  <si>
    <t>6,22_530,2373m/z</t>
  </si>
  <si>
    <t>100 - 26</t>
  </si>
  <si>
    <t>Me-cysteine or homo-cysteine</t>
  </si>
  <si>
    <t>C4H9NO2S</t>
  </si>
  <si>
    <t>1,92_136,0434m/z</t>
  </si>
  <si>
    <t>2,56_100,0760m/z</t>
  </si>
  <si>
    <t>2,07_144,1392m/z</t>
  </si>
  <si>
    <t>6,14_215,1765m/z</t>
  </si>
  <si>
    <t>19,98_723,1572m/z</t>
  </si>
  <si>
    <t>100 - 12,2</t>
  </si>
  <si>
    <t>3,94_367,0826m/z</t>
  </si>
  <si>
    <t>18,93_93,0332m/z</t>
  </si>
  <si>
    <t>19,71_107,0493m/z</t>
  </si>
  <si>
    <t>1,71_145,1764m/z</t>
  </si>
  <si>
    <t>1,20_562,6221m/z</t>
  </si>
  <si>
    <t>6,38_305,2076m/z</t>
  </si>
  <si>
    <t>11,42_501,1393m/z</t>
  </si>
  <si>
    <t>100 - 3,82</t>
  </si>
  <si>
    <t>16,92_213,6545m/z</t>
  </si>
  <si>
    <t>100 - 0,203</t>
  </si>
  <si>
    <t>19,08_341,2176m/z</t>
  </si>
  <si>
    <t>3,94_457,0649m/z</t>
  </si>
  <si>
    <t>1,93_485,3091m/z</t>
  </si>
  <si>
    <t>12,38_544,3067m/z</t>
  </si>
  <si>
    <t>100 - 6,3</t>
  </si>
  <si>
    <t>level</t>
  </si>
  <si>
    <t>hydroxicinnamic acid or derivate</t>
  </si>
  <si>
    <t xml:space="preserve">glucocaffeic-acid or Caffeoyl glucose </t>
  </si>
  <si>
    <t>C15H18O9</t>
  </si>
  <si>
    <t>5,08_341,0900m/z</t>
  </si>
  <si>
    <t>M-H</t>
  </si>
  <si>
    <t>100 - 4,57</t>
  </si>
  <si>
    <t>galloylglucose fragment</t>
  </si>
  <si>
    <t>C7H6O5</t>
  </si>
  <si>
    <t>6,87_169,0151m/z</t>
  </si>
  <si>
    <t>100 - 2,91</t>
  </si>
  <si>
    <t>20,85_229,1454m/z</t>
  </si>
  <si>
    <t>100 - 3,18 - 0,113</t>
  </si>
  <si>
    <t>galloylglucose</t>
  </si>
  <si>
    <t>6,86_331,0684m/z</t>
  </si>
  <si>
    <t>100 - 4,37 - 0,036</t>
  </si>
  <si>
    <t>169,0504; 125,0533</t>
  </si>
  <si>
    <t>1,25_356,9913m/z</t>
  </si>
  <si>
    <t>100 - 0,517</t>
  </si>
  <si>
    <t>flavonol</t>
  </si>
  <si>
    <t>epigallocatechin glucuronide</t>
  </si>
  <si>
    <t>C21H22O13</t>
  </si>
  <si>
    <t>14,22_481,1002m/z</t>
  </si>
  <si>
    <t>100 - 21,9 - 2,44</t>
  </si>
  <si>
    <t>6,60_181,0515m/z</t>
  </si>
  <si>
    <t>100 - 1,68</t>
  </si>
  <si>
    <t>C6H6O3</t>
  </si>
  <si>
    <t>6,86_125,0249m/z</t>
  </si>
  <si>
    <t>12,82_289,1684m/z</t>
  </si>
  <si>
    <t>11,48_425,1973m/z</t>
  </si>
  <si>
    <t>100 - 11,7</t>
  </si>
  <si>
    <t>Glu-asp-gln-gln</t>
  </si>
  <si>
    <t>C19H30N6O11</t>
  </si>
  <si>
    <t>19,91_499,1775m/z</t>
  </si>
  <si>
    <t>M-H-H2O</t>
  </si>
  <si>
    <t>100 - 17,2 - 0,382</t>
  </si>
  <si>
    <t>405.1487; 359.1130; 273.0882; 255.0790</t>
  </si>
  <si>
    <t>2,23_327,0948m/z</t>
  </si>
  <si>
    <t>100 - 8,23 - 0,55</t>
  </si>
  <si>
    <t>17,22_641,1377m/z</t>
  </si>
  <si>
    <t>purine</t>
  </si>
  <si>
    <t>2,3-dihydroxybenzoyl 5'-adenylate</t>
  </si>
  <si>
    <t>C17H17N5O10P-</t>
  </si>
  <si>
    <t>3,57_481,0642m/z</t>
  </si>
  <si>
    <t>100 - 18,4</t>
  </si>
  <si>
    <t>16,99_395,1932m/z</t>
  </si>
  <si>
    <t>100 - 8,42 - 0,248</t>
  </si>
  <si>
    <t>Phe-tyr or Tyr-phe</t>
  </si>
  <si>
    <t>13,18_327,1348m/z</t>
  </si>
  <si>
    <t>100 - 43,5</t>
  </si>
  <si>
    <t xml:space="preserve">N-acetylalliin </t>
  </si>
  <si>
    <t>C8H13NO4S</t>
  </si>
  <si>
    <t>12,33_200,0399m/z</t>
  </si>
  <si>
    <t>100 - 3,31</t>
  </si>
  <si>
    <t>158.0824; 156.0549; 122.0727; 110.0685</t>
  </si>
  <si>
    <t>13,16_529,2658m/z</t>
  </si>
  <si>
    <t>100 - 17,2</t>
  </si>
  <si>
    <t>2,52_257,0458m/z</t>
  </si>
  <si>
    <t>9,12_284,0251m/z</t>
  </si>
  <si>
    <t>100 - 4,97</t>
  </si>
  <si>
    <t>flavonol glucoside ( kaempferol or luteolin glucoside type)</t>
  </si>
  <si>
    <t>20,57_447,0947m/z</t>
  </si>
  <si>
    <t>100 - 4,95</t>
  </si>
  <si>
    <t>357,1161; 315,0906; 314,0892; 299,0591; 284,0820</t>
  </si>
  <si>
    <t>asp-val-gly-pro</t>
  </si>
  <si>
    <t>C16H26N4O7</t>
  </si>
  <si>
    <t>9,41_367,1618m/z</t>
  </si>
  <si>
    <t>M-H2O-H</t>
  </si>
  <si>
    <t>100 - 4,55</t>
  </si>
  <si>
    <t>221.1120; 145.0710</t>
  </si>
  <si>
    <t>8,23_343,1048m/z</t>
  </si>
  <si>
    <t>100 - 6,98 - 0,0503</t>
  </si>
  <si>
    <t>17,12_655,1179m/z</t>
  </si>
  <si>
    <t>100 - 21,9 - 1,23</t>
  </si>
  <si>
    <t>8,75_643,1536m/z</t>
  </si>
  <si>
    <t>100 - 26,8</t>
  </si>
  <si>
    <t>flavan-3-ol hexoside</t>
  </si>
  <si>
    <t>C21H24O11</t>
  </si>
  <si>
    <t>7,39_451,1255m/z</t>
  </si>
  <si>
    <t>100 - 12,4 - 0,113</t>
  </si>
  <si>
    <t>kaempferol 3-glucoside</t>
  </si>
  <si>
    <t>20,26_447,0954m/z</t>
  </si>
  <si>
    <t>100 - 15,3 - 1,92</t>
  </si>
  <si>
    <t>327,0975; 284,0740; 255,0697</t>
  </si>
  <si>
    <t>20,23_354,2046m/z</t>
  </si>
  <si>
    <t>100 - 8,77 - 0,457</t>
  </si>
  <si>
    <t>16,99_441,1988m/z</t>
  </si>
  <si>
    <t>100 - 8,23</t>
  </si>
  <si>
    <t>20,41_653,1741m/z</t>
  </si>
  <si>
    <t>Phe-ile, Ile-phe, Leu-phe or Phe-Leu</t>
  </si>
  <si>
    <t>C15H22N2O3</t>
  </si>
  <si>
    <t>16,36_277,1567m/z</t>
  </si>
  <si>
    <t>100 - 6,94</t>
  </si>
  <si>
    <t>19,90_439,0685m/z</t>
  </si>
  <si>
    <t>100 - 4,22</t>
  </si>
  <si>
    <t>19,24_415,1045m/z</t>
  </si>
  <si>
    <t>100 - 11,9</t>
  </si>
  <si>
    <t>1,25_253,0576m/z</t>
  </si>
  <si>
    <t>quercetin diglucoside</t>
  </si>
  <si>
    <t>19,11_625,1420m/z</t>
  </si>
  <si>
    <t>100 - 23,9</t>
  </si>
  <si>
    <t>8,80_467,1198m/z</t>
  </si>
  <si>
    <t>100 - 16,6</t>
  </si>
  <si>
    <t>quercetin 3-glucoside fragment</t>
  </si>
  <si>
    <t>C15H10O7</t>
  </si>
  <si>
    <t>19,47_301,0366m/z</t>
  </si>
  <si>
    <t>100 - 5,73 - 0,0777</t>
  </si>
  <si>
    <t>6,07_170,0224n</t>
  </si>
  <si>
    <t>100 - 2,08</t>
  </si>
  <si>
    <t>2,11_503,0418m/z</t>
  </si>
  <si>
    <t>100 - 9,66</t>
  </si>
  <si>
    <t>19,47_562,0089m/z</t>
  </si>
  <si>
    <t>16,20_397,0786m/z</t>
  </si>
  <si>
    <t>100 - 12,9</t>
  </si>
  <si>
    <t>13,27_381,1776m/z</t>
  </si>
  <si>
    <t>100 - 7,06 - 0,0662</t>
  </si>
  <si>
    <t>337.0673; 266.1495; 163.0468; 114.0613</t>
  </si>
  <si>
    <t>19,48_927,1874m/z</t>
  </si>
  <si>
    <t>100 - 45,8 - 4,11</t>
  </si>
  <si>
    <t>1,51_495,1131m/z</t>
  </si>
  <si>
    <t>100 - 11,1</t>
  </si>
  <si>
    <t>1,58_437,1078m/z</t>
  </si>
  <si>
    <t>100 - 8,31</t>
  </si>
  <si>
    <t>12,56_209,1189m/z</t>
  </si>
  <si>
    <t>100 - 6,74</t>
  </si>
  <si>
    <t>1,60_287,0540m/z</t>
  </si>
  <si>
    <t>100 - 2,09</t>
  </si>
  <si>
    <t>1,26_300,0498m/z</t>
  </si>
  <si>
    <t>100 - 3,64</t>
  </si>
  <si>
    <t>19,68_507,0796m/z</t>
  </si>
  <si>
    <t>100 - 4,94 - 4,9</t>
  </si>
  <si>
    <t>20,09_477,0918m/z</t>
  </si>
  <si>
    <t>7,48_309,0398m/z</t>
  </si>
  <si>
    <t xml:space="preserve">adenylyl phenylalanine </t>
  </si>
  <si>
    <t>C19H23N6O8P</t>
  </si>
  <si>
    <t>7,01_493,1221m/z</t>
  </si>
  <si>
    <t>100 - 19,6</t>
  </si>
  <si>
    <t>449.1979; 432.9938; 333.1473; 239.9988; 201.0263; 169.0150</t>
  </si>
  <si>
    <t>11,75_632,2005m/z</t>
  </si>
  <si>
    <t>100 - 24,6 - 0,433</t>
  </si>
  <si>
    <t>17,49_641,1381m/z</t>
  </si>
  <si>
    <t>100 - 38,9 - 3,17</t>
  </si>
  <si>
    <t>17,74_817,1660m/z</t>
  </si>
  <si>
    <t>100 - 35,2 - 2,52</t>
  </si>
  <si>
    <t>isorhamnetin glucopyranoside</t>
  </si>
  <si>
    <t>20,62_477,1047m/z</t>
  </si>
  <si>
    <t>100 - 4,51</t>
  </si>
  <si>
    <t>433.2433; 412.2180; 344.0546; 301.0464; 270.1267; 247.0603</t>
  </si>
  <si>
    <t>12,04_632,2005m/z</t>
  </si>
  <si>
    <t>100 - 23,4 - 0,536</t>
  </si>
  <si>
    <t>Quercetin-3-rutinoside</t>
  </si>
  <si>
    <t>19,47_609,1478m/z</t>
  </si>
  <si>
    <t>100 - 22,3 - 3,56</t>
  </si>
  <si>
    <t>1,20_386,8110m/z</t>
  </si>
  <si>
    <t>100 - 0,399</t>
  </si>
  <si>
    <t>asn-ile, ile-asn, Gly-Gly-Ile or Gly-Gly-leu</t>
  </si>
  <si>
    <t>5,00_244,1310m/z</t>
  </si>
  <si>
    <t>100 - 3,57</t>
  </si>
  <si>
    <t>19,48_563,0141m/z</t>
  </si>
  <si>
    <t>100 - 12,3 - 2,74</t>
  </si>
  <si>
    <t>20,33_477,1071m/z</t>
  </si>
  <si>
    <t>100 - 15,6 - 3,01 - 0,0913 - 0,00338</t>
  </si>
  <si>
    <t>1,58_383,8873m/z</t>
  </si>
  <si>
    <t>2,16_210,9993m/z</t>
  </si>
  <si>
    <t>100 - 12,7</t>
  </si>
  <si>
    <t>21,25_307,1197m/z</t>
  </si>
  <si>
    <t>17,66_362,0165n</t>
  </si>
  <si>
    <t>100 - 1,88</t>
  </si>
  <si>
    <t>17,66_170,0222n</t>
  </si>
  <si>
    <t>100 - 5,74 - 0,153</t>
  </si>
  <si>
    <t>3,78_365,0737m/z</t>
  </si>
  <si>
    <t>100 - 6,19</t>
  </si>
  <si>
    <t>11,20_471,1462m/z</t>
  </si>
  <si>
    <t>20,37_455,2140m/z</t>
  </si>
  <si>
    <t>100 - 9,74</t>
  </si>
  <si>
    <t>17,65_84,0201n</t>
  </si>
  <si>
    <t>100 - 0,915</t>
  </si>
  <si>
    <t>7,38_397,1724m/z</t>
  </si>
  <si>
    <t>100 - 5,97</t>
  </si>
  <si>
    <t>12,26_419,0979m/z</t>
  </si>
  <si>
    <t>10,48_355,0835m/z</t>
  </si>
  <si>
    <t>glu-thr-thr-tyr</t>
  </si>
  <si>
    <t>C22H32N4O10</t>
  </si>
  <si>
    <t>6,92_493,1964m/z</t>
  </si>
  <si>
    <t>100 - 16,2</t>
  </si>
  <si>
    <t>17,65_403,9488m/z</t>
  </si>
  <si>
    <t>4,96_267,0747m/z</t>
  </si>
  <si>
    <t>100 - 3,38</t>
  </si>
  <si>
    <t>17,67_259,0262m/z</t>
  </si>
  <si>
    <t>100 - 4,76</t>
  </si>
  <si>
    <t>20,73_222,1265n</t>
  </si>
  <si>
    <t>100 - 11,4 - 0,14</t>
  </si>
  <si>
    <t>3,86_663,2016m/z</t>
  </si>
  <si>
    <t>100 - 21,5</t>
  </si>
  <si>
    <t>7,39_289,0740m/z</t>
  </si>
  <si>
    <t>100 - 8,83</t>
  </si>
  <si>
    <t>2,08_114,0560m/z</t>
  </si>
  <si>
    <t>100 - 2,27</t>
  </si>
  <si>
    <t>2,55_658,1083m/z</t>
  </si>
  <si>
    <t>100 - 26,3 - 0,789</t>
  </si>
  <si>
    <t>14,32_393,1784m/z</t>
  </si>
  <si>
    <t>flavone</t>
  </si>
  <si>
    <t>luteolin 7-glucoside</t>
  </si>
  <si>
    <t>20,11_447,0945m/z</t>
  </si>
  <si>
    <t>100 - 17,6 - 1,38</t>
  </si>
  <si>
    <t>327,0968; 284,0733</t>
  </si>
  <si>
    <t>3,65_365,0737m/z</t>
  </si>
  <si>
    <t>18,26_333,0630m/z</t>
  </si>
  <si>
    <t>100 - 7,68</t>
  </si>
  <si>
    <t>17,65_327,0138m/z</t>
  </si>
  <si>
    <t>100 - 5,69</t>
  </si>
  <si>
    <t>1,24_394,9484m/z</t>
  </si>
  <si>
    <t>100 - 0,986</t>
  </si>
  <si>
    <t>quercetin 3-glucoside</t>
  </si>
  <si>
    <t>19,47_463,0931m/z</t>
  </si>
  <si>
    <t>100 - 14,6 - 2,38 - 0,128 - 0,000808</t>
  </si>
  <si>
    <t>12,19_247,0258m/z</t>
  </si>
  <si>
    <t>100 - 3,5</t>
  </si>
  <si>
    <t>1,51_367,5659m/z</t>
  </si>
  <si>
    <t>glu-phe-val or leu-phe-asp</t>
  </si>
  <si>
    <t>C19H27N3O6</t>
  </si>
  <si>
    <t>12,67_392,1850m/z</t>
  </si>
  <si>
    <t>100 - 7,66</t>
  </si>
  <si>
    <t>17,15_479,1816m/z</t>
  </si>
  <si>
    <t>17,65_405,9646n</t>
  </si>
  <si>
    <t>100 - 12,1 - 0,793</t>
  </si>
  <si>
    <t>quercetin 4-glucoside</t>
  </si>
  <si>
    <t>19,17_463,0902m/z</t>
  </si>
  <si>
    <t>100 - 16,7 - 2,21 - 0,022</t>
  </si>
  <si>
    <t>343,1011; 301,0808; 300,0716</t>
  </si>
  <si>
    <t>21,55_291,1254m/z</t>
  </si>
  <si>
    <t>100 - 9,6 - 1,3</t>
  </si>
  <si>
    <t>11,27_369,1045m/z</t>
  </si>
  <si>
    <t>100 - 5,8</t>
  </si>
  <si>
    <t>8,93_367,1625m/z</t>
  </si>
  <si>
    <t>leu-val-gly</t>
  </si>
  <si>
    <t>C13H25N3O4</t>
  </si>
  <si>
    <t>11,79_286,1786m/z</t>
  </si>
  <si>
    <t>100 - 7,27</t>
  </si>
  <si>
    <t>20,88_327,0522m/z</t>
  </si>
  <si>
    <t>100 - 8,75</t>
  </si>
  <si>
    <t>8,33_315,1680m/z</t>
  </si>
  <si>
    <t>3,34_607,2111m/z</t>
  </si>
  <si>
    <t>100 - 23,1</t>
  </si>
  <si>
    <t>kaempferol 3-glucuronide</t>
  </si>
  <si>
    <t>C21H18O12</t>
  </si>
  <si>
    <t>19,19_461,0737m/z</t>
  </si>
  <si>
    <t>100 - 6,03</t>
  </si>
  <si>
    <t>300,0747; 285,0860</t>
  </si>
  <si>
    <t>5,00_282,0866m/z</t>
  </si>
  <si>
    <t>8,33_632,1995m/z</t>
  </si>
  <si>
    <t>100 - 24</t>
  </si>
  <si>
    <t>16,90_641,1384m/z</t>
  </si>
  <si>
    <t>100 - 29</t>
  </si>
  <si>
    <t>fragment of his-pro or pro-his from pepetide</t>
  </si>
  <si>
    <t>5,10_251,1144m/z</t>
  </si>
  <si>
    <t>17,65_126,0317n</t>
  </si>
  <si>
    <t>100 - 2,25</t>
  </si>
  <si>
    <t>15,76_641,1383m/z</t>
  </si>
  <si>
    <t>100 - 20,2 - 0,8</t>
  </si>
  <si>
    <t>17,67_303,0175m/z</t>
  </si>
  <si>
    <t>100 - 17,6</t>
  </si>
  <si>
    <t>21,71_313,0236m/z</t>
  </si>
  <si>
    <t>17,41_450,2263m/z</t>
  </si>
  <si>
    <t>20,45_857,1969m/z</t>
  </si>
  <si>
    <t>100 - 32 - 1,48</t>
  </si>
  <si>
    <t>8,33_315,0531m/z</t>
  </si>
  <si>
    <t>9,23_307,1776m/z</t>
  </si>
  <si>
    <t>100 - 5,09</t>
  </si>
  <si>
    <t>quercetin xyloside</t>
  </si>
  <si>
    <t>C20H18O11</t>
  </si>
  <si>
    <t>19,77_433,0788m/z</t>
  </si>
  <si>
    <t>100 - 12</t>
  </si>
  <si>
    <t>341,1154;301,0791;300,0746; 271,0670; 217,0466; 177,0494</t>
  </si>
  <si>
    <t>17,01_397,0616m/z</t>
  </si>
  <si>
    <t>100 - 2,53</t>
  </si>
  <si>
    <t>5,22_691,1754m/z</t>
  </si>
  <si>
    <t>100 - 26,9 - 1,1</t>
  </si>
  <si>
    <t>4,27_587,1781m/z</t>
  </si>
  <si>
    <t>100 - 18,2</t>
  </si>
  <si>
    <t>Gly-gly-leu, Gly-gly-ile, Ile-Asn, Val-Gln</t>
  </si>
  <si>
    <t>5,45_244,1319m/z</t>
  </si>
  <si>
    <t>12,40_425,0229m/z</t>
  </si>
  <si>
    <t>100 - 33,9</t>
  </si>
  <si>
    <t>16,67_609,1479m/z</t>
  </si>
  <si>
    <t>100 - 16,2 - 0,454</t>
  </si>
  <si>
    <t>19,16_562,0073m/z</t>
  </si>
  <si>
    <t>6,59_627,0350m/z</t>
  </si>
  <si>
    <t>100 - 46,5</t>
  </si>
  <si>
    <t>12,20_291,0164m/z</t>
  </si>
  <si>
    <t>20,63_273,1720m/z</t>
  </si>
  <si>
    <t>100 - 2,31</t>
  </si>
  <si>
    <t>4,87_248,1151m/z</t>
  </si>
  <si>
    <t>100 - 1,53</t>
  </si>
  <si>
    <t>Leu-gly-pro</t>
  </si>
  <si>
    <t>C13H23N3O4</t>
  </si>
  <si>
    <t>9,14_284,1635m/z</t>
  </si>
  <si>
    <t>20,85_667,1467m/z</t>
  </si>
  <si>
    <t>100 - 20,5</t>
  </si>
  <si>
    <t>acetylastragalin</t>
  </si>
  <si>
    <t>C23H22O12</t>
  </si>
  <si>
    <t>20,64_489,1047m/z</t>
  </si>
  <si>
    <t>100 - 5,83</t>
  </si>
  <si>
    <t>4,07_432,0205m/z</t>
  </si>
  <si>
    <t>100 - 10,5 - 1,95</t>
  </si>
  <si>
    <t>4,02_568,1492m/z</t>
  </si>
  <si>
    <t>100 - 21</t>
  </si>
  <si>
    <t>13,63_817,1649m/z</t>
  </si>
  <si>
    <t>12,07_289,1666m/z</t>
  </si>
  <si>
    <t>18,65_185,1192m/z</t>
  </si>
  <si>
    <t>18,27_289,0748m/z</t>
  </si>
  <si>
    <t>100 - 29,5</t>
  </si>
  <si>
    <t>1,82_377,1338m/z</t>
  </si>
  <si>
    <t>17,28_334,1785m/z</t>
  </si>
  <si>
    <t>100 - 9,07</t>
  </si>
  <si>
    <t>1,60_301,0181m/z</t>
  </si>
  <si>
    <t>100 - 8,97</t>
  </si>
  <si>
    <t>8,01_299,1259m/z</t>
  </si>
  <si>
    <t>19,87_639,1570m/z</t>
  </si>
  <si>
    <t>kaempferol glucuronide</t>
  </si>
  <si>
    <t>C21H18O21</t>
  </si>
  <si>
    <t>19,47_461,0738m/z</t>
  </si>
  <si>
    <t>301.0466; 179.0114; 113.0315</t>
  </si>
  <si>
    <t>1,44_229,0036m/z</t>
  </si>
  <si>
    <t>histidylproline diketopiperazine or His-pro, pro-his</t>
  </si>
  <si>
    <t>C12H16N4O2</t>
  </si>
  <si>
    <t>18,66_229,1094m/z</t>
  </si>
  <si>
    <t>glutathione</t>
  </si>
  <si>
    <t>C10H17N3O6S</t>
  </si>
  <si>
    <t>1,75_306,0777m/z</t>
  </si>
  <si>
    <t>100 - 3,74</t>
  </si>
  <si>
    <t>19,89_807,2153m/z</t>
  </si>
  <si>
    <t>100 - 38,8 - 2,04</t>
  </si>
  <si>
    <t>21,02_805,3337m/z</t>
  </si>
  <si>
    <t>100 - 44,2</t>
  </si>
  <si>
    <t>1,48_735,1503m/z</t>
  </si>
  <si>
    <t>100 - 24,2 - 1,54</t>
  </si>
  <si>
    <t>18,35_813,1895m/z</t>
  </si>
  <si>
    <t>100 - 52,7 - 91,3 - 20,9</t>
  </si>
  <si>
    <t>11,57_471,1464m/z</t>
  </si>
  <si>
    <t>1,72_647,1704m/z</t>
  </si>
  <si>
    <t>100 - 41,2 - 8,48</t>
  </si>
  <si>
    <t>laricitrin 3-O-(6"-acetyl)-glucoside</t>
  </si>
  <si>
    <t>C24H24O14</t>
  </si>
  <si>
    <t>20,30_535,1119m/z</t>
  </si>
  <si>
    <t>330.0674; 179.0500; 149.0509;125.0364</t>
  </si>
  <si>
    <t>21,25_231,1035m/z</t>
  </si>
  <si>
    <t>100 - 10,3 - 0,279</t>
  </si>
  <si>
    <t>13,14_498,1257m/z</t>
  </si>
  <si>
    <t>17,63_251,9381m/z</t>
  </si>
  <si>
    <t>100 - 41,8</t>
  </si>
  <si>
    <t>17,99_185,1193m/z</t>
  </si>
  <si>
    <t>100 - 4,44</t>
  </si>
  <si>
    <t>12,50_442,1338m/z</t>
  </si>
  <si>
    <t>100 - 16,4</t>
  </si>
  <si>
    <t>17,15_399,2044m/z</t>
  </si>
  <si>
    <t>100 - 17,7</t>
  </si>
  <si>
    <t>14,97_674,2129m/z</t>
  </si>
  <si>
    <t>100 - 32,8</t>
  </si>
  <si>
    <t>Syringetin 3-glucoside</t>
  </si>
  <si>
    <t>C23H24O13</t>
  </si>
  <si>
    <t>20,64_507,1128m/z</t>
  </si>
  <si>
    <t>492,1065;477,2267;464,1330; 345,0954; 301,0661</t>
  </si>
  <si>
    <t>isoquercetin acetate</t>
  </si>
  <si>
    <t>C23H22O13</t>
  </si>
  <si>
    <t>20,20_505,1004m/z</t>
  </si>
  <si>
    <t>100 - 11 - 0,324</t>
  </si>
  <si>
    <t>344.0713; 329.0771; 300.0424</t>
  </si>
  <si>
    <t>20,59_609,1283m/z</t>
  </si>
  <si>
    <t>100 - 13,1</t>
  </si>
  <si>
    <t>4,36_246,0196m/z</t>
  </si>
  <si>
    <t>ala-leu-ala-pro or ala-ile-ala-pro</t>
  </si>
  <si>
    <t>14,51_351,2026m/z</t>
  </si>
  <si>
    <t>100 - 6,86</t>
  </si>
  <si>
    <t>320.1668; 305.0461; 193.0608; 164.0825; 124.0270</t>
  </si>
  <si>
    <t>2,09_821,2175m/z</t>
  </si>
  <si>
    <t>20,01_674,2588m/z</t>
  </si>
  <si>
    <t>100 - 16,3</t>
  </si>
  <si>
    <t>1,58_174,0420m/z</t>
  </si>
  <si>
    <t>histidylproline diketopiperazine or His-pro, Pro-his</t>
  </si>
  <si>
    <t>17,99_229,1092m/z</t>
  </si>
  <si>
    <t>100 - 5,9</t>
  </si>
  <si>
    <t>20,62_165,0564m/z</t>
  </si>
  <si>
    <t>100 - 0,841</t>
  </si>
  <si>
    <t>2,45_587,1493m/z</t>
  </si>
  <si>
    <t>100 - 36,5</t>
  </si>
  <si>
    <t>17,63_479,0842m/z</t>
  </si>
  <si>
    <t>14,35_439,1831m/z</t>
  </si>
  <si>
    <t>100 - 13,4</t>
  </si>
  <si>
    <t>methyl epigallocatechin glucuronide</t>
  </si>
  <si>
    <t>C22H24O13</t>
  </si>
  <si>
    <t>15,28_495,1158m/z</t>
  </si>
  <si>
    <t>100 - 8,59</t>
  </si>
  <si>
    <t>451.1391; 345.0980; 327.0913; 289.0789; 165.0316</t>
  </si>
  <si>
    <t>14,46_817,1657m/z</t>
  </si>
  <si>
    <t>100 - 45,7 - 2,68</t>
  </si>
  <si>
    <t>10,09_465,1050m/z</t>
  </si>
  <si>
    <t>100 - 12,3</t>
  </si>
  <si>
    <t>10,70_277,1243m/z</t>
  </si>
  <si>
    <t>100 - 6,45</t>
  </si>
  <si>
    <t>leu-phe-asn</t>
  </si>
  <si>
    <t>20,70_373,1873m/z</t>
  </si>
  <si>
    <t>100 - 8,78</t>
  </si>
  <si>
    <t>21,71_311,0265m/z</t>
  </si>
  <si>
    <t>100 - 4,89</t>
  </si>
  <si>
    <t>14,07_470,1460m/z</t>
  </si>
  <si>
    <t>9,57_167,0434m/z</t>
  </si>
  <si>
    <t>100 - 5,03</t>
  </si>
  <si>
    <t>21,56_169,1241m/z</t>
  </si>
  <si>
    <t>100 - 6,81</t>
  </si>
  <si>
    <t>21,17_169,1244m/z</t>
  </si>
  <si>
    <t>19,91_433,0793m/z</t>
  </si>
  <si>
    <t>100 - 2,85</t>
  </si>
  <si>
    <t>6,40_445,1041m/z</t>
  </si>
  <si>
    <t>100 - 19,3 - 7,45</t>
  </si>
  <si>
    <t>21,43_287,0938m/z</t>
  </si>
  <si>
    <t>100 - 1,94</t>
  </si>
  <si>
    <t>1,21_130,9588m/z</t>
  </si>
  <si>
    <t>5,85_441,1634m/z</t>
  </si>
  <si>
    <t>100 - 4,46</t>
  </si>
  <si>
    <t>11,94_131,0712m/z</t>
  </si>
  <si>
    <t>9,51_685,1252m/z</t>
  </si>
  <si>
    <t>100 - 25,9 - 1,29</t>
  </si>
  <si>
    <t>17,95_845,1956m/z</t>
  </si>
  <si>
    <t>100 - 43,6 - 2,63</t>
  </si>
  <si>
    <t>4,23_191,0584m/z</t>
  </si>
  <si>
    <t>15,54_728,2221m/z</t>
  </si>
  <si>
    <t>100 - 32</t>
  </si>
  <si>
    <t>tyr-gln or gln-tyr</t>
  </si>
  <si>
    <t>9,32_308,1266m/z</t>
  </si>
  <si>
    <t>100 - 3,95</t>
  </si>
  <si>
    <t>18,18_369,1198m/z</t>
  </si>
  <si>
    <t>2,45_131,0352m/z</t>
  </si>
  <si>
    <t>100 - 2,45</t>
  </si>
  <si>
    <t>3,63_403,0556m/z</t>
  </si>
  <si>
    <t>100 - 23,3</t>
  </si>
  <si>
    <t>1,82_371,0360m/z</t>
  </si>
  <si>
    <t>hydroxy-valine or proline</t>
  </si>
  <si>
    <t>7,62_114,0564m/z</t>
  </si>
  <si>
    <t>19,05_953,1313m/z</t>
  </si>
  <si>
    <t>100 - 64,8</t>
  </si>
  <si>
    <t>6,61_443,0299m/z</t>
  </si>
  <si>
    <t>10,13_307,1763m/z</t>
  </si>
  <si>
    <t>100 - 8,07</t>
  </si>
  <si>
    <t>2,09_821,7203m/z</t>
  </si>
  <si>
    <t>100 - 0,471</t>
  </si>
  <si>
    <t>16,85_567,2223m/z</t>
  </si>
  <si>
    <t>100 - 31,4 - 7,65</t>
  </si>
  <si>
    <t>19,16_563,0148m/z</t>
  </si>
  <si>
    <t>15,56_431,1239m/z</t>
  </si>
  <si>
    <t>100 - 16,2 - 3,53</t>
  </si>
  <si>
    <t>11,26_451,0923m/z</t>
  </si>
  <si>
    <t>100 - 26,2</t>
  </si>
  <si>
    <t>17,38_639,1581m/z</t>
  </si>
  <si>
    <t>100 - 29,4</t>
  </si>
  <si>
    <t>20,96_327,0213m/z</t>
  </si>
  <si>
    <t>2,06_558,0676m/z</t>
  </si>
  <si>
    <t>100 - 16,3 - 0,602</t>
  </si>
  <si>
    <t>3,97_450,0300m/z</t>
  </si>
  <si>
    <t>62,2 - 100</t>
  </si>
  <si>
    <t>20,84_241,0877m/z</t>
  </si>
  <si>
    <t>18,94_109,0299m/z</t>
  </si>
  <si>
    <t>5,23_744,0888m/z</t>
  </si>
  <si>
    <t>100 - 41,7</t>
  </si>
  <si>
    <t>1,20_560,7000m/z</t>
  </si>
  <si>
    <t>100 - 1,06</t>
  </si>
  <si>
    <t>20,46_627,3173m/z</t>
  </si>
  <si>
    <t>100 - 7,35</t>
  </si>
  <si>
    <t>20,85_421,2103m/z</t>
  </si>
  <si>
    <t>2,18_604,0727m/z</t>
  </si>
  <si>
    <t>Acetyl His Pro</t>
  </si>
  <si>
    <t>C13H18N4O4</t>
  </si>
  <si>
    <t>20,84_275,1156m/z</t>
  </si>
  <si>
    <t>100 - 3,35</t>
  </si>
  <si>
    <t>16,72_501,1072m/z</t>
  </si>
  <si>
    <t>9,98_416,1142m/z</t>
  </si>
  <si>
    <t>20,49_285,0053m/z</t>
  </si>
  <si>
    <t>100 - 9,93</t>
  </si>
  <si>
    <t>1,77_222,0089m/z</t>
  </si>
  <si>
    <t>100 - 2,68</t>
  </si>
  <si>
    <t>4,44_386,0711m/z</t>
  </si>
  <si>
    <t>100 - 6,23</t>
  </si>
  <si>
    <t>2,47_358,0398m/z</t>
  </si>
  <si>
    <t>7,17_446,0199m/z</t>
  </si>
  <si>
    <t>100 - 35,5</t>
  </si>
  <si>
    <t>1,38_456,0228m/z</t>
  </si>
  <si>
    <t>100 - 15,4</t>
  </si>
  <si>
    <t>2,48_503,1637m/z</t>
  </si>
  <si>
    <t>100 - 11,6 - 0,426</t>
  </si>
  <si>
    <t>20,67_271,1015m/z</t>
  </si>
  <si>
    <t>15,21_443,1932m/z</t>
  </si>
  <si>
    <t>100 - 6,85</t>
  </si>
  <si>
    <t>11,40_283,0525m/z</t>
  </si>
  <si>
    <t>1,85_203,0810n</t>
  </si>
  <si>
    <t>100 - 2,75</t>
  </si>
  <si>
    <t>2,43_466,0441m/z</t>
  </si>
  <si>
    <t>100 - 14,6</t>
  </si>
  <si>
    <t>9,87_281,1423m/z</t>
  </si>
  <si>
    <t>3,50_302,9459m/z</t>
  </si>
  <si>
    <t>2,25_347,0085m/z</t>
  </si>
  <si>
    <t>Isorhamnetin 3-O-(6″-acetyl)-glucoside</t>
  </si>
  <si>
    <t>C24H24O13</t>
  </si>
  <si>
    <t>20,70_519,1163m/z</t>
  </si>
  <si>
    <t>477.1052; 421.2042; 379.1341; 357.0688; 314.0547;  285.0557; 224.1189</t>
  </si>
  <si>
    <t>19,49_464,0126m/z</t>
  </si>
  <si>
    <t>100 - 40,1</t>
  </si>
  <si>
    <t>Phe-his or His-phe</t>
  </si>
  <si>
    <t>C15H18N4O3</t>
  </si>
  <si>
    <t>16,96_283,1178m/z</t>
  </si>
  <si>
    <t>100 - 8,67</t>
  </si>
  <si>
    <t>19,72_674,2592m/z</t>
  </si>
  <si>
    <t>100 - 25,7</t>
  </si>
  <si>
    <t>proanthocyanidin type B trimer</t>
  </si>
  <si>
    <t>C45H38O19</t>
  </si>
  <si>
    <t>11,42_881,1960m/z</t>
  </si>
  <si>
    <t>100 - 46,4 - 1,54</t>
  </si>
  <si>
    <t>14,90_482,1309m/z</t>
  </si>
  <si>
    <t>15,93_444,1475m/z</t>
  </si>
  <si>
    <t>6,61_381,0296m/z</t>
  </si>
  <si>
    <t>6,86_475,9923m/z</t>
  </si>
  <si>
    <t>Ile-tyr, Tyr-ile, Leu-tyr or Tyr-Leu</t>
  </si>
  <si>
    <t>C15H22N2O4</t>
  </si>
  <si>
    <t>9,63_293,1508m/z</t>
  </si>
  <si>
    <t>100 - 11,5</t>
  </si>
  <si>
    <t>249.1792; 204.9227; 180.0825; 163.0490; 129.1079; 119.0510</t>
  </si>
  <si>
    <t>1,26_283,0688m/z</t>
  </si>
  <si>
    <t>5,24_743,2300m/z</t>
  </si>
  <si>
    <t>20,38_72,9927m/z</t>
  </si>
  <si>
    <t>17,42_571,1233m/z</t>
  </si>
  <si>
    <t>100 - 29 - 8,8</t>
  </si>
  <si>
    <t>21,17_347,0817m/z</t>
  </si>
  <si>
    <t>Pro-thr or Thr-pro fragment of peptide</t>
  </si>
  <si>
    <t>C9H16N2O4</t>
  </si>
  <si>
    <t>2,13_215,1049m/z</t>
  </si>
  <si>
    <t>100 - 6,77</t>
  </si>
  <si>
    <t>20,12_479,1189m/z</t>
  </si>
  <si>
    <t>100 - 8,32</t>
  </si>
  <si>
    <t xml:space="preserve">quercetin di glucoside </t>
  </si>
  <si>
    <t>17,19_625,1458m/z</t>
  </si>
  <si>
    <t>100 - 23,8</t>
  </si>
  <si>
    <t>579.1929; 399.1418; 373.1162; 300.0339; 245.0585; 219.0760; 205.0652; 175.0137; 137.0360; 125.0362</t>
  </si>
  <si>
    <t>21,44_297,1191m/z</t>
  </si>
  <si>
    <t>100 - 6,53 - 2,84</t>
  </si>
  <si>
    <t>13,45_767,1847m/z</t>
  </si>
  <si>
    <t>100 - 43,3 - 1,73</t>
  </si>
  <si>
    <t>Ala-his or His-ala</t>
  </si>
  <si>
    <t>C9H14N4O3</t>
  </si>
  <si>
    <t>6,43_207,0889m/z</t>
  </si>
  <si>
    <t>20,29_307,1193m/z</t>
  </si>
  <si>
    <t>9,54_137,0274m/z</t>
  </si>
  <si>
    <t>1,21_112,9861m/z</t>
  </si>
  <si>
    <t>20,45_307,1201m/z</t>
  </si>
  <si>
    <t>Lys-glu or Glu-lys</t>
  </si>
  <si>
    <t>C11H21N3O5</t>
  </si>
  <si>
    <t>5,45_274,1425m/z</t>
  </si>
  <si>
    <t>100 - 7,34</t>
  </si>
  <si>
    <t>201.0030; 156.9938; 135.0585</t>
  </si>
  <si>
    <t>20,93_211,0986m/z</t>
  </si>
  <si>
    <t>100 - 6,38</t>
  </si>
  <si>
    <t>5,23_877,2870m/z</t>
  </si>
  <si>
    <t>100 - 37,6</t>
  </si>
  <si>
    <t>20,45_319,1196m/z</t>
  </si>
  <si>
    <t>100 - 11,9 - 0,8</t>
  </si>
  <si>
    <t>quercetin di glucoside</t>
  </si>
  <si>
    <t>16,07_625,1432m/z</t>
  </si>
  <si>
    <t>100 - 22,5</t>
  </si>
  <si>
    <t>583.1653; 489.0440; 329.0707;300.0498</t>
  </si>
  <si>
    <t>17,66_305,0316m/z</t>
  </si>
  <si>
    <t>1,32_195,0516m/z</t>
  </si>
  <si>
    <t>100 - 5,24 - 0,825</t>
  </si>
  <si>
    <t>6,55_169,0104m/z</t>
  </si>
  <si>
    <t>100 - 2,23</t>
  </si>
  <si>
    <t>15,56_158,0619m/z</t>
  </si>
  <si>
    <t>100 - 4,19</t>
  </si>
  <si>
    <t>Hydroxyproline</t>
  </si>
  <si>
    <t>C5H9NO3</t>
  </si>
  <si>
    <t>3,71_130,0521m/z</t>
  </si>
  <si>
    <t>100 - 4,3</t>
  </si>
  <si>
    <t>1,37_741,1403m/z</t>
  </si>
  <si>
    <t>100 - 33,5</t>
  </si>
  <si>
    <t>9,70_225,0416m/z</t>
  </si>
  <si>
    <t>100 - 4,21 - 0,15</t>
  </si>
  <si>
    <t>12,67_957,1637m/z</t>
  </si>
  <si>
    <t>100 - 45,1 - 3,27</t>
  </si>
  <si>
    <t>16,15_683,0955m/z</t>
  </si>
  <si>
    <t>100 - 26,3 - 1,98</t>
  </si>
  <si>
    <t>6,56_140,9774m/z</t>
  </si>
  <si>
    <t>17,14_955,1498m/z</t>
  </si>
  <si>
    <t>100 - 58,6 - 23,2 - 3,39 - 9,81 - 4,49</t>
  </si>
  <si>
    <t>20,43_417,0840m/z</t>
  </si>
  <si>
    <t>100 - 1,63</t>
  </si>
  <si>
    <t>1,52_321,0056m/z</t>
  </si>
  <si>
    <t>17,66_497,0351m/z</t>
  </si>
  <si>
    <t>20,73_175,1136m/z</t>
  </si>
  <si>
    <t>cinnamate</t>
  </si>
  <si>
    <t>caftaric sulfonate</t>
  </si>
  <si>
    <t>C13H12O12S</t>
  </si>
  <si>
    <t>6,22_390,9985m/z</t>
  </si>
  <si>
    <t>17,66_429,8963m/z</t>
  </si>
  <si>
    <t>100 - 27,2</t>
  </si>
  <si>
    <t>leu-ala-ser</t>
  </si>
  <si>
    <t>C12H23N3O5</t>
  </si>
  <si>
    <t>20,20_288,1537m/z</t>
  </si>
  <si>
    <t>Myricetin xyloside</t>
  </si>
  <si>
    <t>C20H18O12</t>
  </si>
  <si>
    <t>19,60_431,0638m/z</t>
  </si>
  <si>
    <t>100 - 3,07</t>
  </si>
  <si>
    <t>341.0478; 313.0531; 269.1478; 235.0390; 227.0861; 179.0093; 151.0155; 143.0506; 101.0398</t>
  </si>
  <si>
    <t>procyanidin B gallate</t>
  </si>
  <si>
    <t>C37H30O16</t>
  </si>
  <si>
    <t>11,86_729,1499m/z</t>
  </si>
  <si>
    <t>100 - 34,4 - 2,99</t>
  </si>
  <si>
    <t>8,30_105,0377m/z</t>
  </si>
  <si>
    <t>21,56_213,1143m/z</t>
  </si>
  <si>
    <t>100 - 2,07</t>
  </si>
  <si>
    <t>2,28_814,7272m/z</t>
  </si>
  <si>
    <t>11,60_1217,7108m/z</t>
  </si>
  <si>
    <t>15,02_713,2293m/z</t>
  </si>
  <si>
    <t>100 - 31</t>
  </si>
  <si>
    <t>3,76_323,0988m/z</t>
  </si>
  <si>
    <t>5,62_327,0919m/z</t>
  </si>
  <si>
    <t>3,83_767,2508m/z</t>
  </si>
  <si>
    <t>12,66_397,0445m/z</t>
  </si>
  <si>
    <t>1,43_639,0756m/z</t>
  </si>
  <si>
    <t>100 - 28,7</t>
  </si>
  <si>
    <t>13,47_610,0661m/z</t>
  </si>
  <si>
    <t>100 - 58,5</t>
  </si>
  <si>
    <t>8,86_685,1256m/z</t>
  </si>
  <si>
    <t>100 - 26,4 - 1,48</t>
  </si>
  <si>
    <t>20,46_331,0835m/z</t>
  </si>
  <si>
    <t>100 - 5,42</t>
  </si>
  <si>
    <t>Tyr-ser. Ser-tyr</t>
  </si>
  <si>
    <t>C12H16N2O5</t>
  </si>
  <si>
    <t>5,32_267,0993m/z</t>
  </si>
  <si>
    <t>100 - 0,975</t>
  </si>
  <si>
    <t>193.11114; 181.0731; 103.0450</t>
  </si>
  <si>
    <t>1,83_1145,3336m/z</t>
  </si>
  <si>
    <t>100 - 47,3 - 5,57</t>
  </si>
  <si>
    <t>20,76_265,1092m/z</t>
  </si>
  <si>
    <t>6,04_467,1174m/z</t>
  </si>
  <si>
    <t>21,74_291,1992m/z</t>
  </si>
  <si>
    <t>11,82_485,0622m/z</t>
  </si>
  <si>
    <t>20,89_167,0357m/z</t>
  </si>
  <si>
    <t>21,00_753,1854m/z</t>
  </si>
  <si>
    <t>100 - 40,3 - 0,976</t>
  </si>
  <si>
    <t>2,65_303,9959m/z</t>
  </si>
  <si>
    <t>100 - 5,15</t>
  </si>
  <si>
    <t>C19H28N4O5</t>
  </si>
  <si>
    <t>17,85_391,2005m/z</t>
  </si>
  <si>
    <t>100 - 14</t>
  </si>
  <si>
    <t>1,22_340,0942m/z</t>
  </si>
  <si>
    <t>4,97_271,0476m/z</t>
  </si>
  <si>
    <t>17,00_431,1704m/z</t>
  </si>
  <si>
    <t>100 - 22,9</t>
  </si>
  <si>
    <t>17,75_613,1573m/z</t>
  </si>
  <si>
    <t>4,24_455,1421m/z</t>
  </si>
  <si>
    <t xml:space="preserve">hydroxycinnamic acid </t>
  </si>
  <si>
    <t>caffeic acid sulfonate</t>
  </si>
  <si>
    <t>C9H8O7S</t>
  </si>
  <si>
    <t>15,62_258,9939m/z</t>
  </si>
  <si>
    <t>2,32_427,1838m/z</t>
  </si>
  <si>
    <t>100 - 12,1 - 0,553</t>
  </si>
  <si>
    <t>21,62_333,1333m/z</t>
  </si>
  <si>
    <t>100 - 4,82</t>
  </si>
  <si>
    <t>1,37_177,0413m/z</t>
  </si>
  <si>
    <t>100 - 1,26</t>
  </si>
  <si>
    <t>3,63_679,2346m/z</t>
  </si>
  <si>
    <t>100 - 32,5</t>
  </si>
  <si>
    <t>11,58_1218,0439m/z</t>
  </si>
  <si>
    <t>Syringetin -acetyl-hexoside</t>
  </si>
  <si>
    <t>C25H26O14</t>
  </si>
  <si>
    <t>17,15_549,1260m/z</t>
  </si>
  <si>
    <t>100 - 14,3</t>
  </si>
  <si>
    <t>503.0815; 387.0167; 386.0355; 385.0374; 329.0901; 327.0984;227.0876; 212.0361;149.0313; 115.0195</t>
  </si>
  <si>
    <t>16,72_545,0968m/z</t>
  </si>
  <si>
    <t>100 - 19,4</t>
  </si>
  <si>
    <t>20,77_573,1258m/z</t>
  </si>
  <si>
    <t>asp-leu-thr-asp</t>
  </si>
  <si>
    <t>C18H30N4O10</t>
  </si>
  <si>
    <t>7,39_443,1775m/z</t>
  </si>
  <si>
    <t>100 - 7,95</t>
  </si>
  <si>
    <t>21,52_195,9141m/z</t>
  </si>
  <si>
    <t>5,40_414,1022m/z</t>
  </si>
  <si>
    <t>100 - 12,3 - 1,17</t>
  </si>
  <si>
    <t>18,39_97,0289m/z</t>
  </si>
  <si>
    <t>8,62_440,2622m/z</t>
  </si>
  <si>
    <t>100 - 19,2</t>
  </si>
  <si>
    <t>12,38_346,0689m/z</t>
  </si>
  <si>
    <t>15,56_116,0507m/z</t>
  </si>
  <si>
    <t>100 - 6,39</t>
  </si>
  <si>
    <t>19,51_677,1525m/z</t>
  </si>
  <si>
    <t>1,38_444,0218m/z</t>
  </si>
  <si>
    <t>100 - 2,96</t>
  </si>
  <si>
    <t>19,62_919,1692m/z</t>
  </si>
  <si>
    <t>100 - 42,1</t>
  </si>
  <si>
    <t>20,57_191,0350m/z</t>
  </si>
  <si>
    <t>17,29_919,1652m/z</t>
  </si>
  <si>
    <t>100 - 46,8 - 3,84</t>
  </si>
  <si>
    <t>16,98_494,1115m/z</t>
  </si>
  <si>
    <t>100 - 39,3</t>
  </si>
  <si>
    <t>1,25_163,0263m/z</t>
  </si>
  <si>
    <t>2,46_415,0597m/z</t>
  </si>
  <si>
    <t>100 - 2,94</t>
  </si>
  <si>
    <t>8,53_451,1239m/z</t>
  </si>
  <si>
    <t>14,79_781,1992m/z</t>
  </si>
  <si>
    <t>100 - 40,7</t>
  </si>
  <si>
    <t>3,76_232,9597m/z</t>
  </si>
  <si>
    <t>19,50_597,1841m/z</t>
  </si>
  <si>
    <t>Myricitrin isomer</t>
  </si>
  <si>
    <t>16,05_463,0919m/z</t>
  </si>
  <si>
    <t>21,19_335,1164m/z</t>
  </si>
  <si>
    <t>1,51_811,2410m/z</t>
  </si>
  <si>
    <t>100 - 29,1 - 0,684</t>
  </si>
  <si>
    <t>5,79_250,0403m/z</t>
  </si>
  <si>
    <t>His-asp or Asp-his</t>
  </si>
  <si>
    <t>C10H14N4O5</t>
  </si>
  <si>
    <t>3,28_251,0782m/z</t>
  </si>
  <si>
    <t>190.9974; 162.9877; 133.0468</t>
  </si>
  <si>
    <t>20,38_388,0769m/z</t>
  </si>
  <si>
    <t>20,93_677,1516m/z</t>
  </si>
  <si>
    <t>100 - 35,2 - 4,65</t>
  </si>
  <si>
    <t>8,31_437,0569m/z</t>
  </si>
  <si>
    <t>leu-asp-ser</t>
  </si>
  <si>
    <t>C13H23N3O7</t>
  </si>
  <si>
    <t>4,36_332,1474m/z</t>
  </si>
  <si>
    <t>288.1238; 244.1540; 216.1406; 172.1187; 115.0101</t>
  </si>
  <si>
    <t>15,55_272,0570m/z</t>
  </si>
  <si>
    <t>8,08_499,1007m/z</t>
  </si>
  <si>
    <t>100 - 36,2</t>
  </si>
  <si>
    <t>9,44_881,1984m/z</t>
  </si>
  <si>
    <t>100 - 45,4 - 0,594</t>
  </si>
  <si>
    <t>11,78_125,0244m/z</t>
  </si>
  <si>
    <t>8,94_179,0358m/z</t>
  </si>
  <si>
    <t>17,65_375,9557m/z</t>
  </si>
  <si>
    <t>100 - 22,2</t>
  </si>
  <si>
    <t>5,12_441,1271m/z</t>
  </si>
  <si>
    <t>7,75_149,3439m/z</t>
  </si>
  <si>
    <t>21,71_315,0217m/z</t>
  </si>
  <si>
    <t>100 - 5,34</t>
  </si>
  <si>
    <t>Quercetin glucoside</t>
  </si>
  <si>
    <t>17,69_463,0902m/z</t>
  </si>
  <si>
    <t>100 - 7,69</t>
  </si>
  <si>
    <t>20,47_413,2413m/z</t>
  </si>
  <si>
    <t>100 - 12,8 - 1,35</t>
  </si>
  <si>
    <t>7,36_392,0026m/z</t>
  </si>
  <si>
    <t>6,18_609,2035m/z</t>
  </si>
  <si>
    <t>100 - 27,8</t>
  </si>
  <si>
    <t>10,19_419,0995m/z</t>
  </si>
  <si>
    <t>100 - 25,4</t>
  </si>
  <si>
    <t>2,28_814,2293m/z</t>
  </si>
  <si>
    <t>21,44_275,1296m/z</t>
  </si>
  <si>
    <t>5,09_671,0943m/z</t>
  </si>
  <si>
    <t>100 - 31,7</t>
  </si>
  <si>
    <t>3,69_598,0853m/z</t>
  </si>
  <si>
    <t>100 - 51</t>
  </si>
  <si>
    <t>20,75_371,0820m/z</t>
  </si>
  <si>
    <t>100 - 10,6 - 3,74 - 0,0732</t>
  </si>
  <si>
    <t>8,10_501,1166m/z</t>
  </si>
  <si>
    <t>100 - 20,6</t>
  </si>
  <si>
    <t>17,65_268,9389m/z</t>
  </si>
  <si>
    <t>100 - 17,8</t>
  </si>
  <si>
    <t>20,79_387,0773m/z</t>
  </si>
  <si>
    <t>2,45_281,0888m/z</t>
  </si>
  <si>
    <t>100 - 5,07</t>
  </si>
  <si>
    <t>5,52_381,1376m/z</t>
  </si>
  <si>
    <t>15,55_462,0542m/z</t>
  </si>
  <si>
    <t>100 - 20</t>
  </si>
  <si>
    <t>Asn-tyr or Tyr-asn</t>
  </si>
  <si>
    <t>C13H17N3O5</t>
  </si>
  <si>
    <t>5,78_276,1001m/z</t>
  </si>
  <si>
    <t>10,69_193,0507m/z</t>
  </si>
  <si>
    <t>100 - 4,88</t>
  </si>
  <si>
    <t>15,57_142,0672m/z</t>
  </si>
  <si>
    <t>100 - 3,62</t>
  </si>
  <si>
    <t>11,93_690,2269m/z</t>
  </si>
  <si>
    <t>20,74_191,1091m/z</t>
  </si>
  <si>
    <t>21,81_255,2319m/z</t>
  </si>
  <si>
    <t>21,37_195,1036m/z</t>
  </si>
  <si>
    <t>17,92_243,0886m/z</t>
  </si>
  <si>
    <t>100 - 1,39</t>
  </si>
  <si>
    <t>11,27_323,1352m/z</t>
  </si>
  <si>
    <t>8,95_589,0923m/z</t>
  </si>
  <si>
    <t>10,08_745,1422m/z</t>
  </si>
  <si>
    <t>100 - 45,7</t>
  </si>
  <si>
    <t>20,37_337,0026m/z</t>
  </si>
  <si>
    <t>1,27_679,1963m/z</t>
  </si>
  <si>
    <t>100 - 26,4</t>
  </si>
  <si>
    <t>8,68_330,2047m/z</t>
  </si>
  <si>
    <t>1,63_374,0743m/z</t>
  </si>
  <si>
    <t>100 - 1,66</t>
  </si>
  <si>
    <t>8,67_286,1781m/z</t>
  </si>
  <si>
    <t>245.0919; 174.9697; 158.9840; 125.0303</t>
  </si>
  <si>
    <t>20,44_481,1739m/z</t>
  </si>
  <si>
    <t>20,73_91,0551m/z</t>
  </si>
  <si>
    <t>2,23_676,0828m/z</t>
  </si>
  <si>
    <t>14,30_528,1735m/z</t>
  </si>
  <si>
    <t>100 - 15,9</t>
  </si>
  <si>
    <t>4,46_344,1565m/z</t>
  </si>
  <si>
    <t>100 - 8,51</t>
  </si>
  <si>
    <t>1,91_352,0898m/z</t>
  </si>
  <si>
    <t>100 - 8,16</t>
  </si>
  <si>
    <t>9,82_93,0344m/z</t>
  </si>
  <si>
    <t>21,24_319,2142m/z</t>
  </si>
  <si>
    <t>2,88_325,9715m/z</t>
  </si>
  <si>
    <t>100 - 27,4</t>
  </si>
  <si>
    <t>2,56_232,0839m/z</t>
  </si>
  <si>
    <t>100 - 5,57</t>
  </si>
  <si>
    <t>9,75_203,0728m/z</t>
  </si>
  <si>
    <t>100 - 5,96</t>
  </si>
  <si>
    <t>12,59_1424,7990m/z</t>
  </si>
  <si>
    <t>6,59_223,0630m/z</t>
  </si>
  <si>
    <t>19,83_697,1647m/z</t>
  </si>
  <si>
    <t>97,2 - 100 - 27,8</t>
  </si>
  <si>
    <t>20,73_294,1132n</t>
  </si>
  <si>
    <t>100 - 3,44</t>
  </si>
  <si>
    <t>2,20_195,0529m/z</t>
  </si>
  <si>
    <t>19,46_949,1751m/z</t>
  </si>
  <si>
    <t>100 - 39,5</t>
  </si>
  <si>
    <t>4,50_777,1959m/z</t>
  </si>
  <si>
    <t>100 - 35,8</t>
  </si>
  <si>
    <t>20,56_691,1332m/z</t>
  </si>
  <si>
    <t>100 - 22,8</t>
  </si>
  <si>
    <t>5,10_532,1971m/z</t>
  </si>
  <si>
    <t>1,24_449,0232m/z</t>
  </si>
  <si>
    <t>20,43_803,1856m/z</t>
  </si>
  <si>
    <t>1,17_322,1960m/z</t>
  </si>
  <si>
    <t>6,41_244,1307m/z</t>
  </si>
  <si>
    <t>kaempferol glucoside rhamnoside</t>
  </si>
  <si>
    <t>C27H30O15</t>
  </si>
  <si>
    <t>12,46_593,1514m/z</t>
  </si>
  <si>
    <t>100 - 30,8</t>
  </si>
  <si>
    <t>2,22_380,0084m/z</t>
  </si>
  <si>
    <t>100 - 24,6</t>
  </si>
  <si>
    <t>Trp-glu or Glu-Trp</t>
  </si>
  <si>
    <t>C16H19N3O5</t>
  </si>
  <si>
    <t>14,09_332,1265m/z</t>
  </si>
  <si>
    <t>18,06_319,0428m/z</t>
  </si>
  <si>
    <t>100 - 18</t>
  </si>
  <si>
    <t>2,38_482,0390m/z</t>
  </si>
  <si>
    <t>15,56_288,0295m/z</t>
  </si>
  <si>
    <t>17,90_199,0992m/z</t>
  </si>
  <si>
    <t>15,56_416,1328m/z</t>
  </si>
  <si>
    <t>100 - 76,1 - 18</t>
  </si>
  <si>
    <t>6,11_346,1178m/z</t>
  </si>
  <si>
    <t>19,78_289,0727m/z</t>
  </si>
  <si>
    <t>100 - 8,76</t>
  </si>
  <si>
    <t>11,58_1217,3762m/z</t>
  </si>
  <si>
    <t>100 - 59,1</t>
  </si>
  <si>
    <t>10,15_576,1240m/z</t>
  </si>
  <si>
    <t>21,61_215,1296m/z</t>
  </si>
  <si>
    <t>100 - 2,15</t>
  </si>
  <si>
    <t>2,46_191,0572m/z</t>
  </si>
  <si>
    <t>13,50_385,2463m/z</t>
  </si>
  <si>
    <t>asp-pro-ser-ser</t>
  </si>
  <si>
    <t>4,31_385,1361m/z</t>
  </si>
  <si>
    <t>4,93_221,0449m/z</t>
  </si>
  <si>
    <t>5,49_539,0509m/z</t>
  </si>
  <si>
    <t>100 - 29,6</t>
  </si>
  <si>
    <t>19,46_611,2562m/z</t>
  </si>
  <si>
    <t>5,14_291,0720m/z</t>
  </si>
  <si>
    <t>1,46_833,1175m/z</t>
  </si>
  <si>
    <t>100 - 67,3</t>
  </si>
  <si>
    <t>5,47_388,9831m/z</t>
  </si>
  <si>
    <t>100 - 6,58</t>
  </si>
  <si>
    <t>9,75_355,0830m/z</t>
  </si>
  <si>
    <t>10,15_576,6271m/z</t>
  </si>
  <si>
    <t>10,24_161,0264m/z</t>
  </si>
  <si>
    <t>18,51_334,1774m/z</t>
  </si>
  <si>
    <t>100 - 27,7</t>
  </si>
  <si>
    <t>1,23_407,0244m/z</t>
  </si>
  <si>
    <t>100 - 3,28</t>
  </si>
  <si>
    <t>21,33_169,1241m/z</t>
  </si>
  <si>
    <t>100 - 3,41</t>
  </si>
  <si>
    <t>9,19_463,0927m/z</t>
  </si>
  <si>
    <t>430.7602; 394.8341; 300.8586; 283.0101; 186.0125; 167.0332; 125.0202</t>
  </si>
  <si>
    <t>5,74_201,9963m/z</t>
  </si>
  <si>
    <t>100 - 14,1</t>
  </si>
  <si>
    <t>12,79_292,0802m/z</t>
  </si>
  <si>
    <t>19,83_529,1303m/z</t>
  </si>
  <si>
    <t>1,21_108,9026m/z</t>
  </si>
  <si>
    <t>3,28_67,0176m/z</t>
  </si>
  <si>
    <t>2,90_261,9491m/z</t>
  </si>
  <si>
    <t>14,82_1323,4228m/z</t>
  </si>
  <si>
    <t>100 - 48,1</t>
  </si>
  <si>
    <t>8,29_355,0897m/z</t>
  </si>
  <si>
    <t>3,80_191,0577m/z</t>
  </si>
  <si>
    <t>2,19_985,2947m/z</t>
  </si>
  <si>
    <t>11,04_395,0491m/z</t>
  </si>
  <si>
    <t>9,15_419,0996m/z</t>
  </si>
  <si>
    <t>1,60_1036,1926m/z</t>
  </si>
  <si>
    <t>100 - 52,3</t>
  </si>
  <si>
    <t>10,51_443,1961m/z</t>
  </si>
  <si>
    <t>100 - 8,63</t>
  </si>
  <si>
    <t>6,61_505,1576m/z</t>
  </si>
  <si>
    <t>18,34_353,0677m/z</t>
  </si>
  <si>
    <t>10,77_180,0376m/z</t>
  </si>
  <si>
    <t>15,64_138,0194m/z</t>
  </si>
  <si>
    <t>mode</t>
  </si>
  <si>
    <t>name compound</t>
  </si>
  <si>
    <t>chemical group</t>
  </si>
  <si>
    <t>p&lt;0,01</t>
  </si>
  <si>
    <t>p&lt;0,05</t>
  </si>
  <si>
    <t>max fold &gt;2</t>
  </si>
  <si>
    <t>tR(min)</t>
  </si>
  <si>
    <t>formule</t>
  </si>
  <si>
    <t>monoistopic mass aduct</t>
  </si>
  <si>
    <t>Anova (q )</t>
  </si>
  <si>
    <t>Maximum Abundance</t>
  </si>
  <si>
    <t>Minimum CV%</t>
  </si>
  <si>
    <t>HMDB ID</t>
  </si>
  <si>
    <t>CHEBI ID</t>
  </si>
  <si>
    <t xml:space="preserve">ChemSpider ID </t>
  </si>
  <si>
    <t>KEGG</t>
  </si>
  <si>
    <t>Pubchem ID</t>
  </si>
  <si>
    <t>Reference(s)</t>
  </si>
  <si>
    <t>ESI-</t>
  </si>
  <si>
    <t>trans-resveratrol</t>
  </si>
  <si>
    <t>stilbenoids</t>
  </si>
  <si>
    <t>X</t>
  </si>
  <si>
    <t>C14H12O3</t>
  </si>
  <si>
    <t>185.0739; 183.0939; 143.0604; 141.0784</t>
  </si>
  <si>
    <t>HMDB0003747</t>
  </si>
  <si>
    <t>CHEBI:45713</t>
  </si>
  <si>
    <t xml:space="preserve">392875  </t>
  </si>
  <si>
    <t>C03582 </t>
  </si>
  <si>
    <t>445154 </t>
  </si>
  <si>
    <t>ESI+</t>
  </si>
  <si>
    <t>pyranomalvidin 3-(6"-acetyl)-glucoside</t>
  </si>
  <si>
    <t>anthocyanin - pigment</t>
  </si>
  <si>
    <t>C27H27O13</t>
  </si>
  <si>
    <t>100 - 25.2</t>
  </si>
  <si>
    <t xml:space="preserve">HMDB0037429 </t>
  </si>
  <si>
    <t>CHEBI:30200</t>
  </si>
  <si>
    <t>C12249 </t>
  </si>
  <si>
    <t xml:space="preserve">5282102  </t>
  </si>
  <si>
    <t>2,3,4,6,7</t>
  </si>
  <si>
    <t>Uridine monophosphate or pseudouridine monophosphate</t>
  </si>
  <si>
    <t>others</t>
  </si>
  <si>
    <t>C9H13N2O9P</t>
  </si>
  <si>
    <t>100 - 3,51</t>
  </si>
  <si>
    <t>pyranomalvidin 3-glucoside (Vitisin B)</t>
  </si>
  <si>
    <t>C25H25O12</t>
  </si>
  <si>
    <t>100 - 23,9 - 3,29 - 0,128</t>
  </si>
  <si>
    <t>4,5,6</t>
  </si>
  <si>
    <t xml:space="preserve">flavanol glucoside </t>
  </si>
  <si>
    <t>100 - 4.95</t>
  </si>
  <si>
    <t>valine</t>
  </si>
  <si>
    <t>amino acid</t>
  </si>
  <si>
    <t xml:space="preserve">C5H11NO2 </t>
  </si>
  <si>
    <t>100 - 3.55</t>
  </si>
  <si>
    <t>CHEBI:27266</t>
  </si>
  <si>
    <t>2, 3,4,6,7</t>
  </si>
  <si>
    <t>tyr-phe</t>
  </si>
  <si>
    <t>100 - 10.8</t>
  </si>
  <si>
    <t>Oxovitisin A</t>
  </si>
  <si>
    <t>C25H24O13</t>
  </si>
  <si>
    <t>100 - 7.52</t>
  </si>
  <si>
    <t xml:space="preserve">indole-lactic acid-glucoside-2-sulfonate </t>
  </si>
  <si>
    <t>amine</t>
  </si>
  <si>
    <t>C17H21NO11S</t>
  </si>
  <si>
    <t>100 - 15.9 - 1.78 - 0.0225</t>
  </si>
  <si>
    <t>3,7,8,11</t>
  </si>
  <si>
    <t>methyl pyrano malvidin 3-glucoside</t>
  </si>
  <si>
    <t>C26H27O12</t>
  </si>
  <si>
    <t>100 - 22.2 - 3.59 - 0.699</t>
  </si>
  <si>
    <t>tryptophol 2-sulfonate</t>
  </si>
  <si>
    <t>C10H11NO4S</t>
  </si>
  <si>
    <t>100 - 6,79 - 0,145</t>
  </si>
  <si>
    <t>3,5,8,11</t>
  </si>
  <si>
    <t>Uracil</t>
  </si>
  <si>
    <t>C4H4N2O2</t>
  </si>
  <si>
    <t>100 - 2.12</t>
  </si>
  <si>
    <t>HMDB0000300</t>
  </si>
  <si>
    <t xml:space="preserve">C00106  </t>
  </si>
  <si>
    <t>Uridine or pseudouridine</t>
  </si>
  <si>
    <t>C9H12N2O6</t>
  </si>
  <si>
    <t>100 - 7,7 - 0,0594</t>
  </si>
  <si>
    <t>kaempferol</t>
  </si>
  <si>
    <t>100 - 9,26 - 1,22</t>
  </si>
  <si>
    <t>HMDB0005801</t>
  </si>
  <si>
    <t>CHEBI:28499</t>
  </si>
  <si>
    <t xml:space="preserve">C05903  </t>
  </si>
  <si>
    <t xml:space="preserve">5280863  </t>
  </si>
  <si>
    <t>3,5</t>
  </si>
  <si>
    <t>pyranomalvidin 3-(6"-p-coumaroyl)-glucoside</t>
  </si>
  <si>
    <t>C34H31O14</t>
  </si>
  <si>
    <t>100 - 22.9 - 1.49</t>
  </si>
  <si>
    <t>4-hydroxybenzoic acid</t>
  </si>
  <si>
    <t xml:space="preserve">Benzoic acids </t>
  </si>
  <si>
    <t>C7H6O3</t>
  </si>
  <si>
    <t>100 - 1.42</t>
  </si>
  <si>
    <t>HMDB0000500</t>
  </si>
  <si>
    <t>CHEBI:30763</t>
  </si>
  <si>
    <t>C00156</t>
  </si>
  <si>
    <t>vanillic acid</t>
  </si>
  <si>
    <t>C8H8O4</t>
  </si>
  <si>
    <t>100 - 2.8</t>
  </si>
  <si>
    <t>HMDB0000484</t>
  </si>
  <si>
    <t>CHEBI:30816</t>
  </si>
  <si>
    <t xml:space="preserve">C06672  </t>
  </si>
  <si>
    <t>8468 </t>
  </si>
  <si>
    <t>delphinidin 3 ,5-O-diglucoside</t>
  </si>
  <si>
    <t>C27H31O17</t>
  </si>
  <si>
    <t>100 - 10.7</t>
  </si>
  <si>
    <t>C16312</t>
  </si>
  <si>
    <t>terpenoid</t>
  </si>
  <si>
    <t>C21H36O12</t>
  </si>
  <si>
    <t>100 - 11.4 - 9.3</t>
  </si>
  <si>
    <t>321.1640; 193.1154; 169.0437; 121.1035</t>
  </si>
  <si>
    <t>flavones</t>
  </si>
  <si>
    <t>HMDB0035588</t>
  </si>
  <si>
    <t>CHEBI:27994</t>
  </si>
  <si>
    <t xml:space="preserve">C03951  </t>
  </si>
  <si>
    <t>5280637 </t>
  </si>
  <si>
    <t xml:space="preserve">flavonoids </t>
  </si>
  <si>
    <t>100 - 14.6 - 2.38 - 0.128 - 0.000808</t>
  </si>
  <si>
    <t>300.0249; 341.0595</t>
  </si>
  <si>
    <t>HMDB0037362</t>
  </si>
  <si>
    <t>CHEBI:68352</t>
  </si>
  <si>
    <t>C05623</t>
  </si>
  <si>
    <t>2-4,6-7</t>
  </si>
  <si>
    <t>100 - 20.4 - 4.54</t>
  </si>
  <si>
    <t>3-4,6</t>
  </si>
  <si>
    <t>100 - 23.4</t>
  </si>
  <si>
    <t>Isorhamnetin 3-glucoside</t>
  </si>
  <si>
    <t>CHEBI:75750</t>
  </si>
  <si>
    <t>2,4,6-7</t>
  </si>
  <si>
    <t>cinnamates</t>
  </si>
  <si>
    <t>100 - 3.43 - 0.35</t>
  </si>
  <si>
    <t>HMDB0041706</t>
  </si>
  <si>
    <t>CHEBI:90242</t>
  </si>
  <si>
    <t>3,5 hydroxybenzoic acid</t>
  </si>
  <si>
    <t>C7H6O4</t>
  </si>
  <si>
    <t>HMDB0013677</t>
  </si>
  <si>
    <t>CHEBI:39912</t>
  </si>
  <si>
    <t>C21H18O13</t>
  </si>
  <si>
    <t>100 - 13.5 - 2.32 - 0.0771 - 0.000698</t>
  </si>
  <si>
    <t>357.0522; 314.0312</t>
  </si>
  <si>
    <t>HMDB0029212</t>
  </si>
  <si>
    <t>HMDB0029500</t>
  </si>
  <si>
    <t>CHEBI:75721</t>
  </si>
  <si>
    <t xml:space="preserve">14185731  </t>
  </si>
  <si>
    <t>C21H20O13</t>
  </si>
  <si>
    <t>100 - 14.4 - 2.22 - 0.102</t>
  </si>
  <si>
    <t>316.0406; 179.0136</t>
  </si>
  <si>
    <t>HMDB0034358</t>
  </si>
  <si>
    <t>CHEBI:75813</t>
  </si>
  <si>
    <t>5491408 </t>
  </si>
  <si>
    <t xml:space="preserve">ala-tyr  adduct </t>
  </si>
  <si>
    <t>C12H16N2O4</t>
  </si>
  <si>
    <t>100 - 23.1</t>
  </si>
  <si>
    <t>254.1697; 195.1215; 167.1279; 125.0794</t>
  </si>
  <si>
    <t>HMDB0028699</t>
  </si>
  <si>
    <t>CHEBI:73395</t>
  </si>
  <si>
    <t>trans-fertaric acid</t>
  </si>
  <si>
    <t>C14H14O9</t>
  </si>
  <si>
    <t>100 - 6,3 - 0,167</t>
  </si>
  <si>
    <t>HMDB0029199</t>
  </si>
  <si>
    <t>CHEBI:91032</t>
  </si>
  <si>
    <t>riboflavina</t>
  </si>
  <si>
    <t>vitamin</t>
  </si>
  <si>
    <t>C17H20N4O6</t>
  </si>
  <si>
    <t>100 - 7.17 - 0.163</t>
  </si>
  <si>
    <t>HMDB0000244</t>
  </si>
  <si>
    <t>CHEBI:17015</t>
  </si>
  <si>
    <t>C00255   </t>
  </si>
  <si>
    <t xml:space="preserve">493570  </t>
  </si>
  <si>
    <t>caffeic acid</t>
  </si>
  <si>
    <t>C9H8O4</t>
  </si>
  <si>
    <t>100 - 8,67 - 0,108</t>
  </si>
  <si>
    <t>HMDB0003501</t>
  </si>
  <si>
    <t>CHEBI:36281</t>
  </si>
  <si>
    <t>C01481 </t>
  </si>
  <si>
    <t>1549111 </t>
  </si>
  <si>
    <t>choline</t>
  </si>
  <si>
    <t>C5H14NO</t>
  </si>
  <si>
    <t>100 - 4.01 - 0.0877</t>
  </si>
  <si>
    <t>HMDB0000097</t>
  </si>
  <si>
    <t>CHEBI:15354</t>
  </si>
  <si>
    <t xml:space="preserve">C00114  </t>
  </si>
  <si>
    <t>arginine</t>
  </si>
  <si>
    <t>C9H14N4O2</t>
  </si>
  <si>
    <t>100 - 6.22 - 0.105</t>
  </si>
  <si>
    <t>HMDB0003416</t>
  </si>
  <si>
    <t>CHEBI:29016</t>
  </si>
  <si>
    <t>naringenin</t>
  </si>
  <si>
    <t>flavanones</t>
  </si>
  <si>
    <t>C15H12O5</t>
  </si>
  <si>
    <t>100 - 8,42 - 0,235</t>
  </si>
  <si>
    <t>HMDB0002670</t>
  </si>
  <si>
    <t>CHEBI:17846</t>
  </si>
  <si>
    <t>C00509</t>
  </si>
  <si>
    <t>ethyl caffeic</t>
  </si>
  <si>
    <t>C11H12O4</t>
  </si>
  <si>
    <t>100 - 8.97 - 1.04</t>
  </si>
  <si>
    <t>CHEBI:132714</t>
  </si>
  <si>
    <t>3,6-7</t>
  </si>
  <si>
    <t>peonidin (acetyl-hexoside) isomer*</t>
  </si>
  <si>
    <t>anthocyanidin</t>
  </si>
  <si>
    <t>trans-coutaric acid</t>
  </si>
  <si>
    <t>C13H12O8</t>
  </si>
  <si>
    <t>100 - 12,4 - 0,31</t>
  </si>
  <si>
    <t>CHEBI:76095</t>
  </si>
  <si>
    <t>100 - 10,8 - 1,21 - 0,0428</t>
  </si>
  <si>
    <t>273.0501; 243.0301; 151.0050</t>
  </si>
  <si>
    <t>HMDB0005794</t>
  </si>
  <si>
    <t>CHEBI:16243</t>
  </si>
  <si>
    <t>C00389 </t>
  </si>
  <si>
    <t>5280343 </t>
  </si>
  <si>
    <t>3-4,6-7</t>
  </si>
  <si>
    <t>HMDB0037932</t>
  </si>
  <si>
    <t>CHEBI:75839</t>
  </si>
  <si>
    <t>luteolin</t>
  </si>
  <si>
    <t>100 - 1,52</t>
  </si>
  <si>
    <t>HMDB0005800</t>
  </si>
  <si>
    <t>CHEBI:15864</t>
  </si>
  <si>
    <t xml:space="preserve">C01514  </t>
  </si>
  <si>
    <t xml:space="preserve">5280445  </t>
  </si>
  <si>
    <t>ile-ile, ile-leu or leu-ile</t>
  </si>
  <si>
    <t>100 - 9.87 - 0.507</t>
  </si>
  <si>
    <t>xanthine</t>
  </si>
  <si>
    <t>xanthines</t>
  </si>
  <si>
    <t>C5H4N4O2</t>
  </si>
  <si>
    <t>100 - 8.09 - 0.519 - 0.00641</t>
  </si>
  <si>
    <t>CHEBI:15318</t>
  </si>
  <si>
    <t>Proanthocyanidin 4β-sulfonate (catechin-gallocatechin type)</t>
  </si>
  <si>
    <t>C30H26O19S</t>
  </si>
  <si>
    <t>100 - 21 - 1,49</t>
  </si>
  <si>
    <t>naringin</t>
  </si>
  <si>
    <t>C27H32O14</t>
  </si>
  <si>
    <t>100 - 10.3 - 0.224</t>
  </si>
  <si>
    <t>HMDB02927</t>
  </si>
  <si>
    <t>28819 </t>
  </si>
  <si>
    <t>390868 </t>
  </si>
  <si>
    <t>C09789 </t>
  </si>
  <si>
    <t xml:space="preserve">442428  </t>
  </si>
  <si>
    <t>cyanidin (coumaroyl)-hexoside isomer*</t>
  </si>
  <si>
    <t>C30H27O13</t>
  </si>
  <si>
    <t>100 - 11.9 - 0.512</t>
  </si>
  <si>
    <t>O-coumaric acid</t>
  </si>
  <si>
    <t>C9H8O3</t>
  </si>
  <si>
    <t>100 - 1,92 - 0,0359</t>
  </si>
  <si>
    <t>HMDB0002641</t>
  </si>
  <si>
    <t>CHEBI:18176</t>
  </si>
  <si>
    <t>C01772 </t>
  </si>
  <si>
    <t xml:space="preserve">epicatechin-4β-sulfonates </t>
  </si>
  <si>
    <t>C15H14O9S</t>
  </si>
  <si>
    <t>100 - 8,74 - 0,954</t>
  </si>
  <si>
    <t>326.0207; 287.0692; 269.0568; 243.0771; 161.0335; 125.0314</t>
  </si>
  <si>
    <t>3,6,11</t>
  </si>
  <si>
    <t>100 - 22.4 - 0.404</t>
  </si>
  <si>
    <t>2-5,6-7</t>
  </si>
  <si>
    <t xml:space="preserve">procyanidin B2-4β-sulfonates </t>
  </si>
  <si>
    <t>C30H26O15S</t>
  </si>
  <si>
    <t>100 - 21.9 - 1.74 - 0.0231</t>
  </si>
  <si>
    <t>369.0164; 287.0518; 177.0433</t>
  </si>
  <si>
    <t>cyanidin 3-(6''-acetyl)-glucoside</t>
  </si>
  <si>
    <t>C23H23O12</t>
  </si>
  <si>
    <t>100 - 7,56</t>
  </si>
  <si>
    <t>HMDB0037971</t>
  </si>
  <si>
    <t>CHEBI:131449</t>
  </si>
  <si>
    <t>2,3,5</t>
  </si>
  <si>
    <t>indole 3-lactic acid</t>
  </si>
  <si>
    <t>C11H11NO3</t>
  </si>
  <si>
    <t>HMDB0000671</t>
  </si>
  <si>
    <t>CHEBI:24813</t>
  </si>
  <si>
    <t>676157 </t>
  </si>
  <si>
    <t>3,7-8,11</t>
  </si>
  <si>
    <t>quercetin or luteolin rutinosde</t>
  </si>
  <si>
    <t>100 - 16.2 - 0.454</t>
  </si>
  <si>
    <t>447.0947; 389.9738</t>
  </si>
  <si>
    <t>trans-piceatannol</t>
  </si>
  <si>
    <t>C14H12O4</t>
  </si>
  <si>
    <t>100 - 2,87</t>
  </si>
  <si>
    <t>CHEBI:28814</t>
  </si>
  <si>
    <t>C05901</t>
  </si>
  <si>
    <t>trans-caftaric acid</t>
  </si>
  <si>
    <t>C13H12O9</t>
  </si>
  <si>
    <t>100 - 3,21</t>
  </si>
  <si>
    <t>HMDB0013680</t>
  </si>
  <si>
    <t>CHEBI:76075</t>
  </si>
  <si>
    <t>pallidol</t>
  </si>
  <si>
    <t>C28H22O6</t>
  </si>
  <si>
    <t>100 - 20,9 - 1,93</t>
  </si>
  <si>
    <t>359.1173;265.0674</t>
  </si>
  <si>
    <t>CHEBI:76173</t>
  </si>
  <si>
    <t>hypoxanthine</t>
  </si>
  <si>
    <t>100 - 3.92 - 0.15</t>
  </si>
  <si>
    <t>HMDB0000157</t>
  </si>
  <si>
    <t>CHEBI:17368</t>
  </si>
  <si>
    <t>C00262 </t>
  </si>
  <si>
    <t>catechin</t>
  </si>
  <si>
    <t>C15H14O7</t>
  </si>
  <si>
    <t>100 - 10,7 - 1,23</t>
  </si>
  <si>
    <t>HMDB0002780</t>
  </si>
  <si>
    <t>CHEBI:15600</t>
  </si>
  <si>
    <t>C06562 </t>
  </si>
  <si>
    <t xml:space="preserve">9064  </t>
  </si>
  <si>
    <t>C21H24O10</t>
  </si>
  <si>
    <t>100 - 12.8 - 0.301</t>
  </si>
  <si>
    <t>carboxypyranomalvidin 3-glucoside (vitisin A)</t>
  </si>
  <si>
    <t>C26H25O14</t>
  </si>
  <si>
    <t>100 - 22 - 4,28 - 0,204 - 0,00333</t>
  </si>
  <si>
    <t>HMDB36348</t>
  </si>
  <si>
    <t>proanthocyan (catechin-gallocatechin type)</t>
  </si>
  <si>
    <t>C30H26O13</t>
  </si>
  <si>
    <t>100 - 7,76</t>
  </si>
  <si>
    <t>413.1293; 373.1234; 341.1248; 323.1092; 287.1518; 269.1467; 251.1331; 219.0728; 179.0703; 161.0574; 149.0453</t>
  </si>
  <si>
    <t>malvidin 3-glucoside-4-vinylcatechol (pinotin A)</t>
  </si>
  <si>
    <t>C31H29O14</t>
  </si>
  <si>
    <t>100 - 15,6 - 0,777</t>
  </si>
  <si>
    <t>HMDB0029240</t>
  </si>
  <si>
    <t>21674154 </t>
  </si>
  <si>
    <t>malvidin 3-glucoside-4-vinylphenol</t>
  </si>
  <si>
    <t>C31H29O13</t>
  </si>
  <si>
    <t>100 - 22.8 - 3.87 - 0.185 - 0.00403</t>
  </si>
  <si>
    <t>HMDB0031968</t>
  </si>
  <si>
    <t>Procyanidin B4</t>
  </si>
  <si>
    <t>C30H26O12</t>
  </si>
  <si>
    <t>100 - 23 - 0,854</t>
  </si>
  <si>
    <t>HMDB0013690</t>
  </si>
  <si>
    <t>CHEBI:27589</t>
  </si>
  <si>
    <t>2-4,7-6</t>
  </si>
  <si>
    <t>catechin/epicatechin malvidin 3-glucoside</t>
  </si>
  <si>
    <t>C38H37O18</t>
  </si>
  <si>
    <t>100 - 21,4 - 0,611</t>
  </si>
  <si>
    <t>619.1526; 467.1213; 373.1012</t>
  </si>
  <si>
    <t>dihydroisorhamnetin sulfonate or petunidin sulfonate derivate</t>
  </si>
  <si>
    <t>C16H14O9S</t>
  </si>
  <si>
    <t>100 - 14,8 - 5,6 - 0,118</t>
  </si>
  <si>
    <t>317.0792; 165.0296</t>
  </si>
  <si>
    <t>100 - 28 - 3.28 - 0.127</t>
  </si>
  <si>
    <t>Isorhamnetin</t>
  </si>
  <si>
    <t>100 - 10,2 - 1,48</t>
  </si>
  <si>
    <t>HMDB0002655</t>
  </si>
  <si>
    <t>CHEBI:6052</t>
  </si>
  <si>
    <t>3-4,7-6</t>
  </si>
  <si>
    <t>trans-piceid</t>
  </si>
  <si>
    <t>Stilbenoids</t>
  </si>
  <si>
    <t>C20H22O8</t>
  </si>
  <si>
    <t>100 - 17,9 - 1,7</t>
  </si>
  <si>
    <t>227.0818; 185.0726; 143.0661</t>
  </si>
  <si>
    <t>HMDB0030564</t>
  </si>
  <si>
    <t>CHEBI:8198</t>
  </si>
  <si>
    <t>C10275</t>
  </si>
  <si>
    <t>3,6</t>
  </si>
  <si>
    <t>beta-glucogallin</t>
  </si>
  <si>
    <t>100 - 9.04 - 0.341</t>
  </si>
  <si>
    <t>193.0270; 169.0294; 151.0186; 125.0368</t>
  </si>
  <si>
    <t>HMDB0038728</t>
  </si>
  <si>
    <t>3818711 </t>
  </si>
  <si>
    <t>4628122 </t>
  </si>
  <si>
    <t>100 - 27.7 - 2.12 - 0.034</t>
  </si>
  <si>
    <t>425.0927; 407.0806; 289.0777; 245.0876; 177.0250; 137.0298; 125.0291</t>
  </si>
  <si>
    <t>C15H14O5</t>
  </si>
  <si>
    <t>100 - 9.39</t>
  </si>
  <si>
    <t>HMDB0003306</t>
  </si>
  <si>
    <t>CHEBI:17276</t>
  </si>
  <si>
    <t>C00774 </t>
  </si>
  <si>
    <t>4788 </t>
  </si>
  <si>
    <t>petunidin 3-(6''-acetyl)-glycoside</t>
  </si>
  <si>
    <t>C24H25O13</t>
  </si>
  <si>
    <t>100 - 23.7 - 1.21 - 0.0162</t>
  </si>
  <si>
    <t>delphinidin glucoside type isomer</t>
  </si>
  <si>
    <t>100 - 7.41 - 0.868</t>
  </si>
  <si>
    <t>tyrosine</t>
  </si>
  <si>
    <t>100 - 5.71 - 0.315</t>
  </si>
  <si>
    <t>HMDB0000158</t>
  </si>
  <si>
    <t>CHEBI:18186</t>
  </si>
  <si>
    <t>C01536</t>
  </si>
  <si>
    <t>2,3,7</t>
  </si>
  <si>
    <t>inosine 5-monophosphate</t>
  </si>
  <si>
    <t>C10H13N4O8P</t>
  </si>
  <si>
    <t>259.0218; 201.0191; 199.0551; 187.0151; 171.0175; 153.0468</t>
  </si>
  <si>
    <t>HMDB0000175</t>
  </si>
  <si>
    <t>CHEBI:17202</t>
  </si>
  <si>
    <t>C00130  </t>
  </si>
  <si>
    <t>syringetin 3-glucoside</t>
  </si>
  <si>
    <t>CHEBI:147432</t>
  </si>
  <si>
    <t xml:space="preserve">laricitrin </t>
  </si>
  <si>
    <t>C16H12O8</t>
  </si>
  <si>
    <t>100 - 10.2 - 0.676</t>
  </si>
  <si>
    <t>HMDB0126497</t>
  </si>
  <si>
    <t xml:space="preserve">CHEBI:31763  </t>
  </si>
  <si>
    <t xml:space="preserve">C12633  </t>
  </si>
  <si>
    <t xml:space="preserve">5282154  </t>
  </si>
  <si>
    <t>delphinidin 3-(6''-acetyl)-glucoside</t>
  </si>
  <si>
    <t>C23H23O13</t>
  </si>
  <si>
    <t>100 - 20,4 - 1,16</t>
  </si>
  <si>
    <t>HMDB0038004</t>
  </si>
  <si>
    <t>2,</t>
  </si>
  <si>
    <t>petunidin 3-glucoside</t>
  </si>
  <si>
    <t>C22H23O12</t>
  </si>
  <si>
    <t>100 - 21,2 - 2,59 - 0,0977</t>
  </si>
  <si>
    <t>HMDB0038097</t>
  </si>
  <si>
    <t>C12139</t>
  </si>
  <si>
    <t>epicatechin</t>
  </si>
  <si>
    <t>C15H14O6</t>
  </si>
  <si>
    <t>100 - 13,1 - 0,993</t>
  </si>
  <si>
    <t>HMDB0001871</t>
  </si>
  <si>
    <t>CHEBI:90</t>
  </si>
  <si>
    <t>C09727 </t>
  </si>
  <si>
    <t xml:space="preserve">72276  </t>
  </si>
  <si>
    <t>delphidin sulfonate derivate or dihydroquercetin sulfonate</t>
  </si>
  <si>
    <t>C15H12O9S</t>
  </si>
  <si>
    <t>100 - 9,58 - 1,34</t>
  </si>
  <si>
    <t>303.0486; 259.0561; 193.0130; 175.0025; 167.0345; 137.0242; 109.0318</t>
  </si>
  <si>
    <t>peonidin 3-(6''-acetyl)-glucoside</t>
  </si>
  <si>
    <t>100 - 24,3 - 4,37 - 0,0656</t>
  </si>
  <si>
    <t>CHEBI:75697</t>
  </si>
  <si>
    <t>2,3</t>
  </si>
  <si>
    <t>100 - 3.74</t>
  </si>
  <si>
    <t>HMDB0000125</t>
  </si>
  <si>
    <t>CHEBI:16856</t>
  </si>
  <si>
    <t xml:space="preserve">C00051  </t>
  </si>
  <si>
    <t>124886 </t>
  </si>
  <si>
    <t>3,5,6-8</t>
  </si>
  <si>
    <t>cyanidin 3-(6''-p-coumaroyl)-glucoside</t>
  </si>
  <si>
    <t>100 - 11.3 - 1.47</t>
  </si>
  <si>
    <t>HMDB37982</t>
  </si>
  <si>
    <t>CHEBI:29560</t>
  </si>
  <si>
    <t>C12095</t>
  </si>
  <si>
    <t>caffeic acid+catechin condesation product</t>
  </si>
  <si>
    <t>C24H20O9</t>
  </si>
  <si>
    <t>100 - 12,5</t>
  </si>
  <si>
    <t>341.0606; 405.1943; 297.0675; 265.0497</t>
  </si>
  <si>
    <t>100 - 12,6</t>
  </si>
  <si>
    <t>327.0579; 317.0359; 288.0405</t>
  </si>
  <si>
    <t>kaempferol glucuronide *</t>
  </si>
  <si>
    <t>100 - 11.9 - 0.631</t>
  </si>
  <si>
    <t>403.2702; 301.0247; 269.2089; 171.1463; 100.9356</t>
  </si>
  <si>
    <t>egallic acid</t>
  </si>
  <si>
    <t>C14H6O8</t>
  </si>
  <si>
    <t>100 - 11,9 - 1,88</t>
  </si>
  <si>
    <t>HMDB02899</t>
  </si>
  <si>
    <t xml:space="preserve">CHEBI:4775  </t>
  </si>
  <si>
    <t>C10788</t>
  </si>
  <si>
    <t xml:space="preserve">5281855  </t>
  </si>
  <si>
    <t>100 - 17.4</t>
  </si>
  <si>
    <t>ethyl gallate</t>
  </si>
  <si>
    <t>C9H10O5</t>
  </si>
  <si>
    <t>100 - 9.08 - 0.304</t>
  </si>
  <si>
    <t>HMDB0033836</t>
  </si>
  <si>
    <t>CHEBI:87247</t>
  </si>
  <si>
    <t>proanthocyanidin type B (gallocatechin-catechin-catechin type)</t>
  </si>
  <si>
    <t>100 - 46.4 - 1.54</t>
  </si>
  <si>
    <t>755.1861; 695.1567; 591.1224; 577.1388; 425.0998; 423.0933; 405.0741; 303.0631; 261.0536; 243.0439; 125.0337</t>
  </si>
  <si>
    <t xml:space="preserve"> ile-pro or pro-ile</t>
  </si>
  <si>
    <t>C11H20N2O3</t>
  </si>
  <si>
    <t>100 - 2.25</t>
  </si>
  <si>
    <t>isoleucine</t>
  </si>
  <si>
    <t>C6H13NO2</t>
  </si>
  <si>
    <t>100 - 3.41</t>
  </si>
  <si>
    <t>HMDB0000172</t>
  </si>
  <si>
    <t>CHEBI:24898</t>
  </si>
  <si>
    <t>leucine</t>
  </si>
  <si>
    <t>100 - 3.18</t>
  </si>
  <si>
    <t>HMDB0000687</t>
  </si>
  <si>
    <t>CHEBI:25017</t>
  </si>
  <si>
    <t>Prodelphinidin 4B-sulfonate</t>
  </si>
  <si>
    <t>C30H26O17S</t>
  </si>
  <si>
    <t>100 - 14,4 - 0,307</t>
  </si>
  <si>
    <t>385.0371; 303.0604; 177.0303; 125.0290</t>
  </si>
  <si>
    <t>delphinidin-3-glucoside</t>
  </si>
  <si>
    <t>100 - 21,2 - 3,29 - 0,131 - 0,00617</t>
  </si>
  <si>
    <t>HMDB0037997</t>
  </si>
  <si>
    <t>C12138</t>
  </si>
  <si>
    <t>glutathione S- Sulfonate</t>
  </si>
  <si>
    <t>C10H17N3O9S2</t>
  </si>
  <si>
    <t>100 - 9.52 - 4.4 - 0.0541</t>
  </si>
  <si>
    <t>306.0752; 272.0955; 254.0889; 210.0940; 179.0480; 143.0497; 128.0399; 112.09419; 106.0002</t>
  </si>
  <si>
    <t>3,6,8</t>
  </si>
  <si>
    <t>myricitrin</t>
  </si>
  <si>
    <t>100 - 8,2 - 0,343</t>
  </si>
  <si>
    <t>HMDB0034360</t>
  </si>
  <si>
    <t>CHEBI:544021</t>
  </si>
  <si>
    <t xml:space="preserve">C10108  </t>
  </si>
  <si>
    <t>5352000 </t>
  </si>
  <si>
    <t>C21H36O10</t>
  </si>
  <si>
    <t>100 - 3.46 - 0.895</t>
  </si>
  <si>
    <t>dihydroquercetin rhamnoside</t>
  </si>
  <si>
    <t>C21H22O11</t>
  </si>
  <si>
    <t>100 - 19.4 - 6.19 - 0.152</t>
  </si>
  <si>
    <t>CHEBI: 38200</t>
  </si>
  <si>
    <t>Procyanidin B2</t>
  </si>
  <si>
    <t>100 - 20,6 - 0,731</t>
  </si>
  <si>
    <t>HMDB33973</t>
  </si>
  <si>
    <t>CHEBI:75632</t>
  </si>
  <si>
    <t xml:space="preserve">α-aminoadipic acid </t>
  </si>
  <si>
    <t>C6H11NO4</t>
  </si>
  <si>
    <t>100 - 5.78</t>
  </si>
  <si>
    <t>144.0674; 103.0435</t>
  </si>
  <si>
    <t>HMDB0000510</t>
  </si>
  <si>
    <t>CHEBI:37023</t>
  </si>
  <si>
    <t xml:space="preserve">83182  </t>
  </si>
  <si>
    <t>petunidin  3-(6''-p-coumaroyl)-glucoside</t>
  </si>
  <si>
    <t>100 - 26.1 - 1.67 - 0.0207</t>
  </si>
  <si>
    <t>HMDB0038100</t>
  </si>
  <si>
    <t>CHEBI:75709</t>
  </si>
  <si>
    <t>syringic acid</t>
  </si>
  <si>
    <t>100 - 0.776</t>
  </si>
  <si>
    <t>HMDB0002085</t>
  </si>
  <si>
    <t>CHEBI:68329</t>
  </si>
  <si>
    <t xml:space="preserve">C10833  </t>
  </si>
  <si>
    <t xml:space="preserve">10742  </t>
  </si>
  <si>
    <t>delphinidin 3-(6''-p-coumaroyl)-glucoside</t>
  </si>
  <si>
    <t>C30H27O14</t>
  </si>
  <si>
    <t>100 - 23.2 - 0.775</t>
  </si>
  <si>
    <t>HMDB30099</t>
  </si>
  <si>
    <t>CHEBI:75677</t>
  </si>
  <si>
    <t>C16370</t>
  </si>
  <si>
    <t>proline</t>
  </si>
  <si>
    <t>C5H9NO2</t>
  </si>
  <si>
    <t>100 - 6.27 - 0.288</t>
  </si>
  <si>
    <t>HMDB0000162</t>
  </si>
  <si>
    <t>CHEBI:26271</t>
  </si>
  <si>
    <t>gallic acid</t>
  </si>
  <si>
    <t>100 - 7,28 - 0,153</t>
  </si>
  <si>
    <t>HMDB05807</t>
  </si>
  <si>
    <t>CHEBI:30778</t>
  </si>
  <si>
    <t>C01424</t>
  </si>
  <si>
    <t>100 - 8,95 - 1,32 - 0,00823</t>
  </si>
  <si>
    <t>288.0212; 245.0427; 178.9984; 151.0033; 137.0246; 107.0149</t>
  </si>
  <si>
    <t>HMDB0002755</t>
  </si>
  <si>
    <t>CHEBI:18152</t>
  </si>
  <si>
    <t>D-panthothenic acid</t>
  </si>
  <si>
    <t>amide</t>
  </si>
  <si>
    <t>C9H17NO5</t>
  </si>
  <si>
    <t>100 - 2.72</t>
  </si>
  <si>
    <t>HMDB0000210</t>
  </si>
  <si>
    <t>CHEBI:46905 </t>
  </si>
  <si>
    <t>C00864 </t>
  </si>
  <si>
    <t>6613 </t>
  </si>
  <si>
    <t>peonidin 3-glucoside</t>
  </si>
  <si>
    <t>C22H23O11</t>
  </si>
  <si>
    <t>100 - 22,5 - 2,32 - 0,029</t>
  </si>
  <si>
    <t>HMDB0013689</t>
  </si>
  <si>
    <t>CHEBI:74793</t>
  </si>
  <si>
    <t>C12141</t>
  </si>
  <si>
    <t>carboxypyrano malvidin 3-(6"-p-coumaroyl)-glucoside</t>
  </si>
  <si>
    <t>C35H31O16</t>
  </si>
  <si>
    <t>100 - 31.5 - 29.1 - 2.2 - 0.0641</t>
  </si>
  <si>
    <t>Vitisin B type isomer</t>
  </si>
  <si>
    <t>C25H25O12+</t>
  </si>
  <si>
    <t>phenylalanine</t>
  </si>
  <si>
    <t>C9H11NO2</t>
  </si>
  <si>
    <t>100 - 4.53</t>
  </si>
  <si>
    <t>CHEBI:28044</t>
  </si>
  <si>
    <t>C00079</t>
  </si>
  <si>
    <t>pantotheine SO3H</t>
  </si>
  <si>
    <t>C11H22N2O7S2</t>
  </si>
  <si>
    <t>100 - 6.25 - 1.26</t>
  </si>
  <si>
    <t>275.0994; 217.1152; 146.0818; 128.0178</t>
  </si>
  <si>
    <t>ferulic acid-O-glucoside</t>
  </si>
  <si>
    <t>C16H20O9</t>
  </si>
  <si>
    <t>100 - 4,9</t>
  </si>
  <si>
    <t>malvidin 3-(6"-acteyl)-glucoside</t>
  </si>
  <si>
    <t>C25H27O13</t>
  </si>
  <si>
    <t>100 - 40.2 - 9.1 - 0.226</t>
  </si>
  <si>
    <t>HMDB0038008</t>
  </si>
  <si>
    <t>CHEBI:75689</t>
  </si>
  <si>
    <t>dihydrokaempferol</t>
  </si>
  <si>
    <t>C15H12O6</t>
  </si>
  <si>
    <t>100 - 9.89 - 0.102</t>
  </si>
  <si>
    <t>HMDB0030847</t>
  </si>
  <si>
    <t>CHEBI:15401</t>
  </si>
  <si>
    <t>gly-his</t>
  </si>
  <si>
    <t>C8H12N4O3</t>
  </si>
  <si>
    <t>HMDB28843</t>
  </si>
  <si>
    <t xml:space="preserve">417360  </t>
  </si>
  <si>
    <t>tryptophan</t>
  </si>
  <si>
    <t>C11H12N2O2</t>
  </si>
  <si>
    <t>100 - 1.43</t>
  </si>
  <si>
    <t>HMDB0030396</t>
  </si>
  <si>
    <t>CHEBI:27897</t>
  </si>
  <si>
    <t>C00078</t>
  </si>
  <si>
    <t>2-S-glutathionyl-caffeoyl caftaric acid</t>
  </si>
  <si>
    <t>C23H27N3O15S</t>
  </si>
  <si>
    <t>gallocatechin</t>
  </si>
  <si>
    <t>100 - 14.4 - 0.443</t>
  </si>
  <si>
    <t>HMDB0038365</t>
  </si>
  <si>
    <t>CHEBI:31018</t>
  </si>
  <si>
    <t>C12127</t>
  </si>
  <si>
    <t>100 - 38.2 - 2.46</t>
  </si>
  <si>
    <t>indole lactic acid hexoside</t>
  </si>
  <si>
    <t>C17H21NO8</t>
  </si>
  <si>
    <t>100 - 16.7 - 1.56 - 0.129</t>
  </si>
  <si>
    <t>204.0707; 186.0591; 142.0690</t>
  </si>
  <si>
    <t>carboxypyrano malvidin 3-(6"-acetyl)-glucoside</t>
  </si>
  <si>
    <t>C28H27O15</t>
  </si>
  <si>
    <t>100 - 27 - 50.6 - 7.83 - 3.86 - 0.292</t>
  </si>
  <si>
    <t>ferulic acid</t>
  </si>
  <si>
    <t>C10H10O4</t>
  </si>
  <si>
    <t>HMDB00954</t>
  </si>
  <si>
    <t>CHEBI:17620</t>
  </si>
  <si>
    <t>C01494</t>
  </si>
  <si>
    <t xml:space="preserve">445858  </t>
  </si>
  <si>
    <t>100 - 28.7 - 1.46 - 0.0518</t>
  </si>
  <si>
    <t>423.0751; 305.0722; 287.0597; 245.0535; 179.0418; 161.0311; 125.0299</t>
  </si>
  <si>
    <t>malvidin 3-(6''caffeoyl)- glucoside</t>
  </si>
  <si>
    <t>C32H31O15</t>
  </si>
  <si>
    <t>100 - 29.8 - 2.89 - 0.0382</t>
  </si>
  <si>
    <t>2,5</t>
  </si>
  <si>
    <t>100 - 20.5 - 0.562</t>
  </si>
  <si>
    <t xml:space="preserve">467.1078; 423.0789; 305.0736; 289.0902; 245.0554; 179.0407; 161.0292; 125.0289 </t>
  </si>
  <si>
    <t>cis-coutaric acid</t>
  </si>
  <si>
    <t>100 - 3.25</t>
  </si>
  <si>
    <t>CHEBI:76096</t>
  </si>
  <si>
    <t>peonidin  3-(6''-p-coumaroyl)-glucoside</t>
  </si>
  <si>
    <t>100 - 28.3 - 2.27 - 0.041</t>
  </si>
  <si>
    <t>CHEBI:75707</t>
  </si>
  <si>
    <t>leu-leu-leu</t>
  </si>
  <si>
    <t>C18H35N3O4</t>
  </si>
  <si>
    <t>185.0879; 129.0236</t>
  </si>
  <si>
    <t>HMDB0094648</t>
  </si>
  <si>
    <t>procyanidin A</t>
  </si>
  <si>
    <t>C30H24O12</t>
  </si>
  <si>
    <t>100 - 18 - 0.651</t>
  </si>
  <si>
    <t>407.0822; 381.0995; 339.1054; 289.0806; 245.0997; 177.0230; 149.0214; 125.0298</t>
  </si>
  <si>
    <t>tyr-ala</t>
  </si>
  <si>
    <t>100 - 5.17</t>
  </si>
  <si>
    <t>136.0808; 121.0769</t>
  </si>
  <si>
    <t>HMDB0029098</t>
  </si>
  <si>
    <t>4078684 </t>
  </si>
  <si>
    <t>epigallocatechin</t>
  </si>
  <si>
    <t>100 - 12.7 - 0.193</t>
  </si>
  <si>
    <t>HMDB38361</t>
  </si>
  <si>
    <t>CHEBI:42255</t>
  </si>
  <si>
    <t>C12136</t>
  </si>
  <si>
    <t>Procyanidin B1</t>
  </si>
  <si>
    <t>100 - 31.2</t>
  </si>
  <si>
    <t>HMDB29754</t>
  </si>
  <si>
    <t>CHEBI:75633</t>
  </si>
  <si>
    <t>malvidin 3-glucoside</t>
  </si>
  <si>
    <t>C23H25O12</t>
  </si>
  <si>
    <t>100 - 17.1</t>
  </si>
  <si>
    <t>HMDB0030777</t>
  </si>
  <si>
    <t xml:space="preserve">CHEBI:31799  </t>
  </si>
  <si>
    <t>C12140</t>
  </si>
  <si>
    <t xml:space="preserve">443652  </t>
  </si>
  <si>
    <t>100 - 49.2</t>
  </si>
  <si>
    <t>423.0843; 369.0448; 287.0625; 161.03898; 125.0338</t>
  </si>
  <si>
    <t>malvidin  3-(6''-p-coumaroyl)-glucoside</t>
  </si>
  <si>
    <t>C32H31O14</t>
  </si>
  <si>
    <t>100 - 32.2 - 5.04 - 0.606 - 0.0235</t>
  </si>
  <si>
    <t>HMDB0038012</t>
  </si>
  <si>
    <t>CHEBI:75693</t>
  </si>
  <si>
    <t>100 - 41.5</t>
  </si>
  <si>
    <t>755.1654; 695.1569; 591.1255; 577.1500; 543.0963; 465.0923; 423.0789; 405.0830; 303.0609; 287.0678; 243.0459; 177.0313; 125.0311</t>
  </si>
  <si>
    <t>t 4-hydroxy proline</t>
  </si>
  <si>
    <t>100 - 9.9</t>
  </si>
  <si>
    <t>128.0321; 115.0014; 112.0337</t>
  </si>
  <si>
    <t>100 - 45.1 - 1.07</t>
  </si>
  <si>
    <t>755.1743; 713.1712; 695.1495; 591.1284; 577.1458; 543.0902; 423.0787; 405.0673; 363.0614; 303.0502; 287.0582</t>
  </si>
  <si>
    <t xml:space="preserve">malvidin 3-(6"-p-coumaroyl)-glucoside 4-vinylphenol </t>
  </si>
  <si>
    <t>C40H35O15</t>
  </si>
  <si>
    <t>100 - 32.8 - 1.27 - 0.0192</t>
  </si>
  <si>
    <t>100 - 44.4</t>
  </si>
  <si>
    <t>729.1606; 729.1606; 695.1398; 591.1198; 577.1470; 429.1048; 425.0900; 423.0891; 303.0669; 287.0574; 261.0579; 177.0264; 125.0295</t>
  </si>
  <si>
    <t>cysteine Sulfonate</t>
  </si>
  <si>
    <t>C3H7NO5S</t>
  </si>
  <si>
    <t>100 - 1.86</t>
  </si>
  <si>
    <t>136.0159; 120.0171</t>
  </si>
  <si>
    <t>galloyl hexoside</t>
  </si>
  <si>
    <t>100 - 4.37 - 0.036</t>
  </si>
  <si>
    <t>isorhamnetin 3-O-(6″-acetyl)-glucoside</t>
  </si>
  <si>
    <t>100 - 6.3</t>
  </si>
  <si>
    <t>100 - 7.22</t>
  </si>
  <si>
    <t>100 - 23.9</t>
  </si>
  <si>
    <t>100 - 12.6 - 0.311</t>
  </si>
  <si>
    <t xml:space="preserve"> 382.8904;321.9134; 289.0912; 245.0945; 161.0420; 137.0375</t>
  </si>
  <si>
    <t>100 - 12.4 - 0.113</t>
  </si>
  <si>
    <t>396.8293; 355.0949; 313.0868; 289.088; 245.0910;161.0268; 137.0393</t>
  </si>
  <si>
    <t>cyclo(pro-thr)</t>
  </si>
  <si>
    <t>C9H14N2O3</t>
  </si>
  <si>
    <t>100 - 3.73</t>
  </si>
  <si>
    <t>pro-thr</t>
  </si>
  <si>
    <t>100 - 8.66</t>
  </si>
  <si>
    <t>cyanidin 3-glucoside</t>
  </si>
  <si>
    <t>C21H21O11</t>
  </si>
  <si>
    <t>HMDB0030684</t>
  </si>
  <si>
    <t>syringetin</t>
  </si>
  <si>
    <t>C17H14O8</t>
  </si>
  <si>
    <t>100 - 10.6 - 0.358</t>
  </si>
  <si>
    <t>CHEBI:18215</t>
  </si>
  <si>
    <t>Syringetin 3-O-(6″-acetyl)-glucoside</t>
  </si>
  <si>
    <t>C255H26O14</t>
  </si>
  <si>
    <t>100 - 23.4 - 1.41</t>
  </si>
  <si>
    <t>369.1767; 344.0735; 316.0811; 225.1324;181.1428;119.0415</t>
  </si>
  <si>
    <t>ESI +</t>
  </si>
  <si>
    <t>wine ID</t>
  </si>
  <si>
    <t>biological replicate</t>
  </si>
  <si>
    <t>Quality</t>
  </si>
  <si>
    <t>Company clasification</t>
  </si>
  <si>
    <t>indol 3-lactic acid</t>
  </si>
  <si>
    <t xml:space="preserve">Indole-lactic acid-glucoside-2-sulfonate </t>
  </si>
  <si>
    <t>pro-thr std</t>
  </si>
  <si>
    <t>L- 2 amino adip acid</t>
  </si>
  <si>
    <t>gluthathione S- Sulfonate</t>
  </si>
  <si>
    <t>Epicatechin</t>
  </si>
  <si>
    <t>Catechin</t>
  </si>
  <si>
    <t>fertaric acid</t>
  </si>
  <si>
    <t>Caftaric acid</t>
  </si>
  <si>
    <t>ethyl caffeate</t>
  </si>
  <si>
    <t>procyanidin B2-4β-sulfonates_5.34</t>
  </si>
  <si>
    <t>Quercetin-3-glucuronide</t>
  </si>
  <si>
    <t>Quercetin-3-glucoside</t>
  </si>
  <si>
    <t>Kaempferol-3-glucuronide</t>
  </si>
  <si>
    <t>Kaempferol-3-glucoside</t>
  </si>
  <si>
    <t>Myricetin</t>
  </si>
  <si>
    <t>Myricetin-3-glucoside</t>
  </si>
  <si>
    <t>Quercetin</t>
  </si>
  <si>
    <t>Quercetin-4-glucoside</t>
  </si>
  <si>
    <t>Quercetin-rutinoside</t>
  </si>
  <si>
    <t>Myricitrin</t>
  </si>
  <si>
    <t>Luteolin</t>
  </si>
  <si>
    <t>Luteolin-7-glucoside</t>
  </si>
  <si>
    <t>piceatannol</t>
  </si>
  <si>
    <t>Syringetin-3-glucoside</t>
  </si>
  <si>
    <t>Pallidol</t>
  </si>
  <si>
    <t>Delphinidin 3-(6''-acetyl)-glucoside</t>
  </si>
  <si>
    <t>Cyanidin 3-(6''-acetyl)-glucoside</t>
  </si>
  <si>
    <t>Vitisin B</t>
  </si>
  <si>
    <t>Vitisin A</t>
  </si>
  <si>
    <t>Pinotin A</t>
  </si>
  <si>
    <t>Hypoxanthine</t>
  </si>
  <si>
    <t>Laricitrin</t>
  </si>
  <si>
    <t>Xanthine</t>
  </si>
  <si>
    <t>Syringic acid</t>
  </si>
  <si>
    <t>beta-Glucogallin</t>
  </si>
  <si>
    <t>Pro-thr or cyclo (Pro-thr)</t>
  </si>
  <si>
    <t>Met-Pro or cyclo (Met-Pro)</t>
  </si>
  <si>
    <t>Pro-Arg  or Ar-Pro</t>
  </si>
  <si>
    <t xml:space="preserve"> ile-pro or Pro-ile</t>
  </si>
  <si>
    <t>leucinamide or isoleucinamide_2.02</t>
  </si>
  <si>
    <t>leucinamide or isoleucinamide_6.04</t>
  </si>
  <si>
    <t>procyanidin B2-4β-sulfonates_8.4</t>
  </si>
  <si>
    <t>Quercetin-xyloside</t>
  </si>
  <si>
    <t>Quercetin or luteolin rutinosde</t>
  </si>
  <si>
    <t>Proanthocyanidin 4B-sulfonate_5.25</t>
  </si>
  <si>
    <t>Dihydroisorhamnetin sulfonate or petunidin sulfonate derivate</t>
  </si>
  <si>
    <t>Proanthocyanidin type B dimer</t>
  </si>
  <si>
    <t>caffeic acid sulfonate_7.82</t>
  </si>
  <si>
    <t>caffeic acid sulfonate_15.61</t>
  </si>
  <si>
    <t>Procyanidin A</t>
  </si>
  <si>
    <t>proanthocyanidin type B trimer_4.6</t>
  </si>
  <si>
    <t>proanthocyanidin type B trimer_7.22</t>
  </si>
  <si>
    <t>proanthocyanidin type B trimer_7.4</t>
  </si>
  <si>
    <t>proanthocyanidin type B trimer_8.4</t>
  </si>
  <si>
    <t>proanthocyanidin type B trimer_11.4</t>
  </si>
  <si>
    <t>proanthocyanidin B dimer_5.9</t>
  </si>
  <si>
    <t>proanthocyanidin B dimer_6.56</t>
  </si>
  <si>
    <t>proanthocyanidin B dimer_7.69</t>
  </si>
  <si>
    <t>proanthocyanidin B dimer_8.63</t>
  </si>
  <si>
    <t>pyrano malvidin 3-(6"-acetyl)-glucoside</t>
  </si>
  <si>
    <t>pyrano malvidin 3-(6"-p-coumaroyl)-glucoside</t>
  </si>
  <si>
    <t>catechin/epicatechin-ethyl-malvidin 3-glucoside_19.87</t>
  </si>
  <si>
    <t>catechin/epicatechin-ethyl-malvidin 3-glucoside_19.63</t>
  </si>
  <si>
    <t>catechin/epicatechin malvidin 3-glucoside_9.69</t>
  </si>
  <si>
    <t>malvidin  3-(6"-p-coumaroyl)-glucoside-ethyl-catechin/epicatechin</t>
  </si>
  <si>
    <t>Tyr-Phe</t>
  </si>
  <si>
    <t xml:space="preserve">Pinotin </t>
  </si>
  <si>
    <t>tartaric acid</t>
  </si>
  <si>
    <t>malic acid</t>
  </si>
  <si>
    <t xml:space="preserve">terpenoid </t>
  </si>
  <si>
    <t>2-S-glutathionyl-caffeoylcaftaric acid</t>
  </si>
  <si>
    <t xml:space="preserve"> caftaric sulfo</t>
  </si>
  <si>
    <t>21.27_345.0616</t>
  </si>
  <si>
    <t xml:space="preserve">laricitrin 3-(6"-acetyl)-glucoside  </t>
  </si>
  <si>
    <t>isorhamnetin 3-(6"-acetyl)-glucoside</t>
  </si>
  <si>
    <t>17.15_549.1260</t>
  </si>
  <si>
    <t>flavan-3ol-hexoside</t>
  </si>
  <si>
    <t>Alcohol  % (v/v)</t>
  </si>
  <si>
    <t>ellagic acid</t>
  </si>
  <si>
    <t>3,5-dihydroxybenzoic acid</t>
  </si>
  <si>
    <t>100 - 1.17</t>
  </si>
  <si>
    <t>3,4-dihydroxybenzoic acid</t>
  </si>
  <si>
    <t>C00230  </t>
  </si>
  <si>
    <t>HMDB0001856</t>
  </si>
  <si>
    <t>CHEBI:36062</t>
  </si>
  <si>
    <t>Aconcagua</t>
  </si>
  <si>
    <t>AMM_(g/L)*</t>
  </si>
  <si>
    <t>PAN_(g/L)*</t>
  </si>
  <si>
    <t>YAN_(g/L)*</t>
  </si>
  <si>
    <t>Malic acid (g/L)</t>
  </si>
  <si>
    <t>glutathione fragment from S-Sulfonated glutathione</t>
  </si>
  <si>
    <r>
      <rPr>
        <b/>
        <sz val="11"/>
        <color theme="1"/>
        <rFont val="Calibri"/>
        <family val="2"/>
        <scheme val="minor"/>
      </rPr>
      <t>Supplementary  Table S1.</t>
    </r>
    <r>
      <rPr>
        <sz val="11"/>
        <color theme="1"/>
        <rFont val="Calibri"/>
        <family val="2"/>
        <scheme val="minor"/>
      </rPr>
      <t xml:space="preserve"> Metadata information and basic enological analysis for the grapes </t>
    </r>
  </si>
  <si>
    <r>
      <rPr>
        <b/>
        <sz val="11"/>
        <color theme="1"/>
        <rFont val="Calibri"/>
        <family val="2"/>
        <scheme val="minor"/>
      </rPr>
      <t>Supplementary Table S2:</t>
    </r>
    <r>
      <rPr>
        <sz val="11"/>
        <color theme="1"/>
        <rFont val="Calibri"/>
        <family val="2"/>
        <scheme val="minor"/>
      </rPr>
      <t xml:space="preserve"> Metadata information and basic enological analysis for experimental wines </t>
    </r>
  </si>
  <si>
    <r>
      <rPr>
        <b/>
        <sz val="11"/>
        <color theme="1"/>
        <rFont val="Calibri"/>
        <family val="2"/>
        <scheme val="minor"/>
      </rPr>
      <t>Supplementary Table S3.</t>
    </r>
    <r>
      <rPr>
        <sz val="11"/>
        <color theme="1"/>
        <rFont val="Calibri"/>
        <family val="2"/>
        <scheme val="minor"/>
      </rPr>
      <t xml:space="preserve"> ESI+  features with p&lt;0.01 and max folder &gt;2</t>
    </r>
  </si>
  <si>
    <r>
      <rPr>
        <b/>
        <sz val="11"/>
        <color theme="1"/>
        <rFont val="Calibri"/>
        <family val="2"/>
        <scheme val="minor"/>
      </rPr>
      <t>Supplementary Table S4.</t>
    </r>
    <r>
      <rPr>
        <sz val="11"/>
        <color theme="1"/>
        <rFont val="Calibri"/>
        <family val="2"/>
        <scheme val="minor"/>
      </rPr>
      <t xml:space="preserve"> ESI-  features with p&lt;0.01 and max folder &gt;2</t>
    </r>
  </si>
  <si>
    <r>
      <rPr>
        <b/>
        <sz val="11"/>
        <color theme="1"/>
        <rFont val="Calibri"/>
        <family val="2"/>
        <scheme val="minor"/>
      </rPr>
      <t>Supplementary Table S5.</t>
    </r>
    <r>
      <rPr>
        <sz val="11"/>
        <color theme="1"/>
        <rFont val="Calibri"/>
        <family val="2"/>
        <scheme val="minor"/>
      </rPr>
      <t xml:space="preserve"> Tentative annotated metabolites of oenological interest.</t>
    </r>
  </si>
  <si>
    <r>
      <rPr>
        <b/>
        <sz val="11"/>
        <color theme="1"/>
        <rFont val="Calibri"/>
        <family val="2"/>
        <scheme val="minor"/>
      </rPr>
      <t>Supplementary Table S6</t>
    </r>
    <r>
      <rPr>
        <sz val="11"/>
        <color theme="1"/>
        <rFont val="Calibri"/>
        <family val="2"/>
        <scheme val="minor"/>
      </rPr>
      <t>. Integration (expressed in area) of the tentative annotated biomarkers</t>
    </r>
  </si>
  <si>
    <t>Total Acidity** (g/L)</t>
  </si>
  <si>
    <t>** expresed as sulfuric acid, Method OIV-MA-AS313-01.</t>
  </si>
  <si>
    <t xml:space="preserve">hydroxy dihydrochalcone </t>
  </si>
  <si>
    <t xml:space="preserve"> dihydrochalcone </t>
  </si>
  <si>
    <t xml:space="preserve">dihydrochalcone </t>
  </si>
  <si>
    <t>quercetin 3-glucoside *</t>
  </si>
  <si>
    <t>quercetin 3-glucuronide *</t>
  </si>
  <si>
    <t>myricetin-3-glucoside *</t>
  </si>
  <si>
    <t>quercetin *</t>
  </si>
  <si>
    <t>malvidin 3-glucoside-4-vinylphenol *</t>
  </si>
  <si>
    <t>myricetin *</t>
  </si>
  <si>
    <t>gly-his *</t>
  </si>
  <si>
    <t>malvidin  3-(6''-p-coumaroyl)-glucoside *</t>
  </si>
  <si>
    <t xml:space="preserve">kaempferol </t>
  </si>
  <si>
    <t>trilobatin*</t>
  </si>
  <si>
    <t>phloretin*</t>
  </si>
  <si>
    <t>* compounds with name  trilobatin and phloretin correspond to dihydrochalcone fragment compounds.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</si>
</sst>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E+00"/>
    <numFmt numFmtId="166" formatCode="0.0000E+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2"/>
      <color rgb="FF212121"/>
      <name val="Segoe UI"/>
      <family val="2"/>
    </font>
    <font>
      <sz val="11"/>
      <color rgb="FF333333"/>
      <name val="Arial"/>
      <family val="2"/>
    </font>
    <font>
      <sz val="11"/>
      <color rgb="FF2E2E2E"/>
      <name val="Georgia"/>
      <family val="1"/>
    </font>
    <font>
      <sz val="11"/>
      <name val="Calibri"/>
      <family val="2"/>
      <scheme val="minor"/>
    </font>
    <font>
      <sz val="11"/>
      <color theme="1"/>
      <name val="Georgia"/>
      <family val="1"/>
    </font>
    <font>
      <sz val="11"/>
      <name val="Georgia"/>
      <family val="1"/>
    </font>
    <font>
      <sz val="11"/>
      <color rgb="FF333333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52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0" xfId="0" applyBorder="1"/>
    <xf numFmtId="0" fontId="0" fillId="0" borderId="2" xfId="0" applyBorder="1"/>
    <xf numFmtId="0" fontId="0" fillId="0" borderId="1" xfId="0" applyFont="1" applyFill="1" applyBorder="1" applyAlignment="1">
      <alignment horizontal="center" wrapText="1"/>
    </xf>
    <xf numFmtId="0" fontId="0" fillId="0" borderId="0" xfId="0" applyFill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0" applyNumberFormat="1" applyAlignment="1">
      <alignment horizontal="center"/>
    </xf>
    <xf numFmtId="1" fontId="2" fillId="0" borderId="1" xfId="0" applyNumberFormat="1" applyFont="1" applyBorder="1"/>
    <xf numFmtId="0" fontId="0" fillId="0" borderId="1" xfId="0" applyBorder="1" applyAlignment="1">
      <alignment vertical="center"/>
    </xf>
    <xf numFmtId="1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165" fontId="2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2" xfId="0" applyNumberFormat="1" applyBorder="1"/>
    <xf numFmtId="1" fontId="0" fillId="0" borderId="2" xfId="0" applyNumberFormat="1" applyBorder="1" applyAlignment="1">
      <alignment horizontal="center"/>
    </xf>
    <xf numFmtId="164" fontId="0" fillId="0" borderId="2" xfId="0" applyNumberFormat="1" applyBorder="1"/>
    <xf numFmtId="165" fontId="0" fillId="0" borderId="2" xfId="0" applyNumberFormat="1" applyBorder="1" applyAlignment="1">
      <alignment horizontal="center"/>
    </xf>
    <xf numFmtId="0" fontId="5" fillId="0" borderId="0" xfId="0" applyFont="1"/>
    <xf numFmtId="166" fontId="0" fillId="0" borderId="0" xfId="0" applyNumberFormat="1"/>
    <xf numFmtId="1" fontId="2" fillId="0" borderId="3" xfId="0" applyNumberFormat="1" applyFont="1" applyBorder="1"/>
    <xf numFmtId="166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4" xfId="0" applyBorder="1"/>
    <xf numFmtId="0" fontId="0" fillId="0" borderId="4" xfId="0" applyBorder="1" applyAlignment="1">
      <alignment horizontal="center"/>
    </xf>
    <xf numFmtId="166" fontId="0" fillId="0" borderId="4" xfId="0" applyNumberFormat="1" applyBorder="1"/>
    <xf numFmtId="166" fontId="0" fillId="0" borderId="0" xfId="0" applyNumberFormat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0" borderId="1" xfId="0" applyFont="1" applyBorder="1"/>
    <xf numFmtId="0" fontId="0" fillId="0" borderId="0" xfId="0" applyFill="1" applyAlignment="1">
      <alignment horizontal="center"/>
    </xf>
    <xf numFmtId="11" fontId="0" fillId="0" borderId="0" xfId="0" applyNumberFormat="1" applyAlignment="1">
      <alignment horizontal="center"/>
    </xf>
    <xf numFmtId="0" fontId="11" fillId="2" borderId="5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/>
    </xf>
    <xf numFmtId="0" fontId="8" fillId="0" borderId="0" xfId="2" applyFont="1" applyBorder="1" applyAlignment="1">
      <alignment horizontal="center" vertical="center" wrapText="1"/>
    </xf>
    <xf numFmtId="0" fontId="0" fillId="0" borderId="0" xfId="0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0" xfId="0" applyAlignment="1">
      <alignment horizontal="left"/>
    </xf>
  </cellXfs>
  <cellStyles count="3">
    <cellStyle name="Normal" xfId="0" builtinId="0"/>
    <cellStyle name="Normal 5" xfId="2" xr:uid="{36D19437-C4C5-4C90-A633-EE59BC1DF5FC}"/>
    <cellStyle name="Normal 8" xfId="1" xr:uid="{38C1F6C8-F82A-462D-918B-6DD2B18792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345</xdr:row>
      <xdr:rowOff>158750</xdr:rowOff>
    </xdr:from>
    <xdr:to>
      <xdr:col>20</xdr:col>
      <xdr:colOff>730250</xdr:colOff>
      <xdr:row>348</xdr:row>
      <xdr:rowOff>15875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10687E1-8863-4681-B15D-D9CD1B3D2F10}"/>
            </a:ext>
          </a:extLst>
        </xdr:cNvPr>
        <xdr:cNvSpPr txBox="1"/>
      </xdr:nvSpPr>
      <xdr:spPr>
        <a:xfrm>
          <a:off x="63500" y="65881250"/>
          <a:ext cx="32594550" cy="428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(1) Sumner, L. W.; Amberg, A.; Barrett, D.; Beale, M. H.; Beger, R.; Daykin, C. A.; Fan, T. W. M.; Fiehn, O.; Goodacre, R.; Griffin, J. L.; Hankemeier, T.; Hardy, N.; Harnly, J.; Higashi, R.; Kopka, J.; Lane, A. N.; Lindon, J. C.; Marriott, P.; Nicholls, A. W.; Reily, M. D.; Thaden, J. J.; Viant, M. R. Proposed Minimum Reporting Standards for Chemical Analysis: Chemical Analysis Working Group (CAWG) Metabolomics Standards Initiative (MSI).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Metabolomics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2007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(3), 211–221.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https://doi.org/10.1007/s11306-007-0082-2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466</xdr:row>
      <xdr:rowOff>0</xdr:rowOff>
    </xdr:from>
    <xdr:to>
      <xdr:col>19</xdr:col>
      <xdr:colOff>523875</xdr:colOff>
      <xdr:row>468</xdr:row>
      <xdr:rowOff>47625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A776A1A-7810-45DB-80DF-076559A82E8E}"/>
            </a:ext>
          </a:extLst>
        </xdr:cNvPr>
        <xdr:cNvSpPr txBox="1"/>
      </xdr:nvSpPr>
      <xdr:spPr>
        <a:xfrm>
          <a:off x="0" y="88792050"/>
          <a:ext cx="32565975" cy="428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(1) Sumner, L. W.; Amberg, A.; Barrett, D.; Beale, M. H.; Beger, R.; Daykin, C. A.; Fan, T. W. M.; Fiehn, O.; Goodacre, R.; Griffin, J. L.; Hankemeier, T.; Hardy, N.; Harnly, J.; Higashi, R.; Kopka, J.; Lane, A. N.; Lindon, J. C.; Marriott, P.; Nicholls, A. W.; Reily, M. D.; Thaden, J. J.; Viant, M. R. Proposed Minimum Reporting Standards for Chemical Analysis: Chemical Analysis Working Group (CAWG) Metabolomics Standards Initiative (MSI).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Metabolomics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2007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(3), 211–221.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https://doi.org/10.1007/s11306-007-0082-2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169</xdr:row>
      <xdr:rowOff>50347</xdr:rowOff>
    </xdr:from>
    <xdr:to>
      <xdr:col>87</xdr:col>
      <xdr:colOff>601438</xdr:colOff>
      <xdr:row>181</xdr:row>
      <xdr:rowOff>176892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AFDC22F6-E49C-4BBF-B986-1227095DCCAE}"/>
            </a:ext>
          </a:extLst>
        </xdr:cNvPr>
        <xdr:cNvSpPr txBox="1"/>
      </xdr:nvSpPr>
      <xdr:spPr>
        <a:xfrm>
          <a:off x="0" y="32285668"/>
          <a:ext cx="92259152" cy="241254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(1) Sumner, L. W.; Amberg, A.; Barrett, D.; Beale, M. H.; Beger, R.; Daykin, C. A.; Fan, T. W. M.; Fiehn, O.; Goodacre, R.; Griffin, J. L.; Hankemeier, T.; Hardy, N.; Harnly, J.; Higashi, R.; Kopka, J.; Lane, A. N.; Lindon, J. C.; Marriott, P.; Nicholls, A. W.; Reily, M. D.; Thaden, J. J.; Viant, M. R. Proposed Minimum Reporting Standards for Chemical Analysis: Chemical Analysis Working Group (CAWG) Metabolomics Standards Initiative (MSI). </a:t>
          </a:r>
          <a:r>
            <a:rPr kumimoji="0" lang="en-US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Metabolomics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2007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, </a:t>
          </a:r>
          <a:r>
            <a:rPr kumimoji="0" lang="en-US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3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(3), 211–221. </a:t>
          </a:r>
          <a:r>
            <a:rPr kumimoji="0" lang="en-US" sz="11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  <a:hlinkClick xmlns:r="http://schemas.openxmlformats.org/officeDocument/2006/relationships" r:id="">
                <a:extLst>
                  <a:ext uri="{A12FA001-AC4F-418D-AE19-62706E023703}">
                    <ahyp:hlinkClr xmlns:ahyp="http://schemas.microsoft.com/office/drawing/2018/hyperlinkcolor" val="tx"/>
                  </a:ext>
                </a:extLst>
              </a:hlinkClick>
            </a:rPr>
            <a:t>https://doi.org/10.1007/s11306-007-0082-2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.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(2) Moro, L.; Da, A.; Renata, R.; Eduardo, M.; Fulvio, P. LC – MS Untargeted Approach Showed That Methyl Jasmonate Application on Vitis Labrusca L . Grapes Increases Phenolics at Subtropical Brazilian Regions. </a:t>
          </a:r>
          <a:r>
            <a:rPr kumimoji="0" lang="es-CL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Metabolomics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</a:t>
          </a:r>
          <a:r>
            <a:rPr kumimoji="0" lang="es-CL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2020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, </a:t>
          </a:r>
          <a:r>
            <a:rPr kumimoji="0" lang="es-CL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16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(2), 1–12. https://doi.org/10.1007/s11306-020-1641-z.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(3) Arapitsas, P.; Ugliano, M.; Marangon, M.; Piombino, P.; Rolle, L.; Gerbi, V.; Versari, A.; Mattivi, F. Use of Untargeted Liquid Chromatography − Mass Spectrometry Metabolome To Discriminate Italian Monovarietal Red Wines, Produced in Their Di Ff Erent Terroirs. </a:t>
          </a:r>
          <a:r>
            <a:rPr kumimoji="0" lang="es-CL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2020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. https://doi.org/10.1021/acs.jafc.0c00879.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(4) Arapitsas, P.; Scholz, M.; Vrhovsek, U.; Di Blasi, S.; Biondi Bartolini, A.; Masuero, D.; Perenzoni, D.; Rigo, A.; Mattivi, F.; Blasi, S. Di; et al. A Metabolomic Approach to the Study of Wine Micro-Oxygenation. PLoS One </a:t>
          </a:r>
          <a:r>
            <a:rPr kumimoji="0" lang="es-CL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201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2, 7 (5), e37783. https://doi.org/10.1371/journal.pone.0037783.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(5) Ontañon, I.; Sánchez, D.;  Sáez, V.;Mattivi, F.; Ferreira, V.; Arapitsas, P. Liquid Chromatography − Mass Spectrometry-Based Metabolomics for Understanding the Compositional Changes Induced by Oxidative or Anoxic Storage of Red Wines ́ , *. </a:t>
          </a:r>
          <a:r>
            <a:rPr kumimoji="0" lang="es-CL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2020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. https://doi.org/10.1021/acs.jafc.0c04118.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(6) Arapitsas, P.; Speri, G.; Angeli, A.; Perenzoni, D.; Mattivi, F. The Influence of Storage on the “Chemical Age” of Red Wines. Metabolomics </a:t>
          </a:r>
          <a:r>
            <a:rPr kumimoji="0" lang="es-CL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2014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, 10 (5), 816–832. https://doi.org/10.1007/s11306-014-0638-x.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(7)Shahaf, N.; Franceschi, P.; Arapitsas, P.; Rogachev, I.; Vrhovsek, U.; Wehrens, R. Constructing a Mass Measurement Error Surface to Improve Automatic Annotations in Liquid Chromatography/Mass Spectrometry Based Metabolomics. Rapid Commun. Mass Spectrom. 2013, 27 (21), 2425–2431. https://doi.org/10.1002/rcm.6705.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(8)Arapitsas, P.; Ugliano, M.; Perenzoni, D.; Angeli, A.; Pangrazzi, P.; Mattivi, F. Wine Metabolomics Reveals New Sulfonated Products in Bottled White Wines, Promoted by Small Amounts of Oxygen. J. Chromatogr. A </a:t>
          </a:r>
          <a:r>
            <a:rPr kumimoji="0" lang="es-CL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2016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, 1429, 155–165. https://doi.org/10.1016/j.chroma.2015.12.010.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(9) Favre, G.; González-Neves, G.; Piccardo, D.; Gómez-Alonso, S.; Pérez-Navarro, J.; Hermosín-Gutiérrez, I. New Acylated Flavonols Identified in Vitis Vinifera Grapes and Wines. </a:t>
          </a:r>
          <a:r>
            <a:rPr kumimoji="0" lang="es-CL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Food Res. Int.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</a:t>
          </a:r>
          <a:r>
            <a:rPr kumimoji="0" lang="es-CL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2018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, </a:t>
          </a:r>
          <a:r>
            <a:rPr kumimoji="0" lang="es-CL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112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(May), 98–107. https://doi.org/10.1016/j.foodres.2018.06.019.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(10) Zerbib, M.; Cazals, G.; Enjalbal, C.; Saucier, C. Identification and Quantification of Flavanol Glycosides in Vitis Vinifera Grape Seeds and Skins during Ripening. </a:t>
          </a:r>
          <a:r>
            <a:rPr kumimoji="0" lang="es-CL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Molecules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</a:t>
          </a:r>
          <a:r>
            <a:rPr kumimoji="0" lang="es-CL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2018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, </a:t>
          </a:r>
          <a:r>
            <a:rPr kumimoji="0" lang="es-CL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23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(11). https://doi.org/10.3390/molecules23112745.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(11)Arapitsas, P.; Guella, G.; Mattivi, F. The Impact of SO2 on Wine Flavanols and Indoles in Relation to Wine Style and Age. Sci. Rep. </a:t>
          </a:r>
          <a:r>
            <a:rPr kumimoji="0" lang="es-CL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2018</a:t>
          </a: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, 8 (1), 858. https://doi.org/10.1038/s41598-018-19185-5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(12) </a:t>
          </a:r>
          <a:r>
            <a:rPr lang="es-CL">
              <a:effectLst/>
            </a:rPr>
            <a:t>Hayasaka, Y.; Black, C. A.; Hack, J.; Smith, P. Structural Characterization of Reaction Products of Caftaric Acid and Bisulfite Present in a Commercial Wine Using High Resolution Mass Spectrometric and Nuclear Magnetic Resonance Techniques. </a:t>
          </a:r>
          <a:r>
            <a:rPr lang="es-CL" i="1">
              <a:effectLst/>
            </a:rPr>
            <a:t>Food Chem.</a:t>
          </a:r>
          <a:r>
            <a:rPr lang="es-CL">
              <a:effectLst/>
            </a:rPr>
            <a:t> </a:t>
          </a:r>
          <a:r>
            <a:rPr lang="es-CL" b="1">
              <a:effectLst/>
            </a:rPr>
            <a:t>2017</a:t>
          </a:r>
          <a:r>
            <a:rPr lang="es-CL">
              <a:effectLst/>
            </a:rPr>
            <a:t>, </a:t>
          </a:r>
          <a:r>
            <a:rPr lang="es-CL" i="1">
              <a:effectLst/>
            </a:rPr>
            <a:t>230</a:t>
          </a:r>
          <a:r>
            <a:rPr lang="es-CL">
              <a:effectLst/>
            </a:rPr>
            <a:t>, 99–107. https://doi.org/10.1016/j.foodchem.2017.03.005.</a:t>
          </a:r>
          <a:endParaRPr kumimoji="0" lang="es-C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 baseline="0">
              <a:effectLst/>
              <a:latin typeface="+mn-lt"/>
              <a:ea typeface="+mn-ea"/>
              <a:cs typeface="+mn-cs"/>
            </a:rPr>
            <a:t>* compounds with higher mass accuracy (&lt;10 ppm) due instrument limitations [7], for their annotation an  LC-MS/MS was performed.</a:t>
          </a:r>
          <a:endParaRPr lang="es-CL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C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7A3C9-B508-4EBB-A24D-11FE63380F0A}">
  <dimension ref="A1:CX58"/>
  <sheetViews>
    <sheetView tabSelected="1" zoomScale="60" zoomScaleNormal="60" workbookViewId="0">
      <selection sqref="A1:M58"/>
    </sheetView>
  </sheetViews>
  <sheetFormatPr defaultColWidth="11.44140625" defaultRowHeight="14.4" x14ac:dyDescent="0.3"/>
  <cols>
    <col min="1" max="1" width="11.5546875" style="2" customWidth="1"/>
    <col min="2" max="2" width="21.33203125" style="2" customWidth="1"/>
    <col min="3" max="3" width="25.44140625" style="2" customWidth="1"/>
    <col min="4" max="4" width="22.5546875" style="2" customWidth="1"/>
    <col min="5" max="5" width="43" style="2" customWidth="1"/>
    <col min="6" max="6" width="18.6640625" style="2" customWidth="1"/>
    <col min="7" max="7" width="38" style="2" customWidth="1"/>
    <col min="8" max="8" width="14.88671875" style="2" customWidth="1"/>
    <col min="9" max="9" width="26.5546875" style="2" customWidth="1"/>
    <col min="10" max="10" width="24.5546875" style="2" customWidth="1"/>
    <col min="11" max="11" width="20.5546875" style="2" customWidth="1"/>
    <col min="12" max="12" width="19.44140625" style="46" customWidth="1"/>
    <col min="13" max="13" width="17.6640625" style="46" customWidth="1"/>
    <col min="14" max="102" width="11.44140625" style="5"/>
    <col min="103" max="16384" width="11.44140625" style="2"/>
  </cols>
  <sheetData>
    <row r="1" spans="1:13" customFormat="1" x14ac:dyDescent="0.3">
      <c r="A1" t="s">
        <v>2492</v>
      </c>
    </row>
    <row r="2" spans="1:13" s="44" customFormat="1" x14ac:dyDescent="0.3">
      <c r="A2" s="1" t="s">
        <v>10</v>
      </c>
      <c r="B2" s="1" t="s">
        <v>11</v>
      </c>
      <c r="C2" s="1" t="s">
        <v>12</v>
      </c>
      <c r="D2" s="1" t="s">
        <v>26</v>
      </c>
      <c r="E2" s="1" t="s">
        <v>30</v>
      </c>
      <c r="F2" s="1" t="s">
        <v>13</v>
      </c>
      <c r="G2" s="4" t="s">
        <v>25</v>
      </c>
      <c r="H2" s="4" t="s">
        <v>18</v>
      </c>
      <c r="I2" s="1" t="s">
        <v>2487</v>
      </c>
      <c r="J2" s="1" t="s">
        <v>2488</v>
      </c>
      <c r="K2" s="1" t="s">
        <v>2489</v>
      </c>
      <c r="L2" s="1" t="s">
        <v>2498</v>
      </c>
      <c r="M2" s="1" t="s">
        <v>2490</v>
      </c>
    </row>
    <row r="3" spans="1:13" x14ac:dyDescent="0.3">
      <c r="A3" s="47">
        <v>18020</v>
      </c>
      <c r="B3" s="47" t="s">
        <v>1</v>
      </c>
      <c r="C3" s="47" t="s">
        <v>15</v>
      </c>
      <c r="D3" s="47" t="s">
        <v>28</v>
      </c>
      <c r="E3" s="47" t="s">
        <v>29</v>
      </c>
      <c r="F3" s="47" t="s">
        <v>7</v>
      </c>
      <c r="G3" s="47" t="s">
        <v>19</v>
      </c>
      <c r="H3" s="47">
        <v>23.4</v>
      </c>
      <c r="I3" s="47">
        <v>107.68</v>
      </c>
      <c r="J3" s="47">
        <v>98.38</v>
      </c>
      <c r="K3" s="47">
        <v>206.06</v>
      </c>
      <c r="L3" s="45">
        <v>3.53</v>
      </c>
      <c r="M3" s="45">
        <v>1.762</v>
      </c>
    </row>
    <row r="4" spans="1:13" x14ac:dyDescent="0.3">
      <c r="A4" s="47">
        <v>18051</v>
      </c>
      <c r="B4" s="47" t="s">
        <v>1</v>
      </c>
      <c r="C4" s="47" t="s">
        <v>15</v>
      </c>
      <c r="D4" s="47" t="s">
        <v>28</v>
      </c>
      <c r="E4" s="47" t="s">
        <v>29</v>
      </c>
      <c r="F4" s="47" t="s">
        <v>7</v>
      </c>
      <c r="G4" s="47" t="s">
        <v>20</v>
      </c>
      <c r="H4" s="47">
        <v>21.3</v>
      </c>
      <c r="I4" s="47">
        <v>94.13</v>
      </c>
      <c r="J4" s="47">
        <v>76.58</v>
      </c>
      <c r="K4" s="47">
        <v>170.71</v>
      </c>
      <c r="L4" s="45">
        <v>3.32</v>
      </c>
      <c r="M4" s="45">
        <v>1.0209999999999999</v>
      </c>
    </row>
    <row r="5" spans="1:13" x14ac:dyDescent="0.3">
      <c r="A5" s="47">
        <v>18108</v>
      </c>
      <c r="B5" s="47" t="s">
        <v>1</v>
      </c>
      <c r="C5" s="47" t="s">
        <v>15</v>
      </c>
      <c r="D5" s="48" t="s">
        <v>28</v>
      </c>
      <c r="E5" s="48" t="s">
        <v>29</v>
      </c>
      <c r="F5" s="48" t="s">
        <v>6</v>
      </c>
      <c r="G5" s="47" t="s">
        <v>19</v>
      </c>
      <c r="H5" s="47">
        <v>23</v>
      </c>
      <c r="I5" s="47">
        <v>68.760000000000005</v>
      </c>
      <c r="J5" s="47">
        <v>55.72</v>
      </c>
      <c r="K5" s="47">
        <v>124.48</v>
      </c>
      <c r="L5" s="48">
        <v>3.92</v>
      </c>
      <c r="M5" s="48">
        <v>3.31</v>
      </c>
    </row>
    <row r="6" spans="1:13" x14ac:dyDescent="0.3">
      <c r="A6" s="47">
        <v>18109</v>
      </c>
      <c r="B6" s="47" t="s">
        <v>1</v>
      </c>
      <c r="C6" s="47" t="s">
        <v>15</v>
      </c>
      <c r="D6" s="48" t="s">
        <v>28</v>
      </c>
      <c r="E6" s="48" t="s">
        <v>2</v>
      </c>
      <c r="F6" s="48" t="s">
        <v>2</v>
      </c>
      <c r="G6" s="47" t="s">
        <v>19</v>
      </c>
      <c r="H6" s="47">
        <v>24.2</v>
      </c>
      <c r="I6" s="47">
        <v>129.34</v>
      </c>
      <c r="J6" s="47">
        <v>97.44</v>
      </c>
      <c r="K6" s="47">
        <v>226.78</v>
      </c>
      <c r="L6" s="48">
        <v>5.01</v>
      </c>
      <c r="M6" s="48">
        <v>1.9419999999999999</v>
      </c>
    </row>
    <row r="7" spans="1:13" x14ac:dyDescent="0.3">
      <c r="A7" s="47">
        <v>18068</v>
      </c>
      <c r="B7" s="47" t="s">
        <v>1</v>
      </c>
      <c r="C7" s="47" t="s">
        <v>15</v>
      </c>
      <c r="D7" s="47" t="s">
        <v>28</v>
      </c>
      <c r="E7" s="47" t="s">
        <v>29</v>
      </c>
      <c r="F7" s="47" t="s">
        <v>6</v>
      </c>
      <c r="G7" s="47" t="s">
        <v>19</v>
      </c>
      <c r="H7" s="47">
        <v>24.2</v>
      </c>
      <c r="I7" s="47">
        <v>45.28</v>
      </c>
      <c r="J7" s="47">
        <v>43.2</v>
      </c>
      <c r="K7" s="47">
        <v>88.48</v>
      </c>
      <c r="L7" s="45">
        <v>3.22</v>
      </c>
      <c r="M7" s="45">
        <v>0.86499999999999999</v>
      </c>
    </row>
    <row r="8" spans="1:13" x14ac:dyDescent="0.3">
      <c r="A8" s="47">
        <v>18069</v>
      </c>
      <c r="B8" s="47" t="s">
        <v>1</v>
      </c>
      <c r="C8" s="47" t="s">
        <v>15</v>
      </c>
      <c r="D8" s="47" t="s">
        <v>28</v>
      </c>
      <c r="E8" s="47" t="s">
        <v>29</v>
      </c>
      <c r="F8" s="47" t="s">
        <v>6</v>
      </c>
      <c r="G8" s="47" t="s">
        <v>19</v>
      </c>
      <c r="H8" s="47">
        <v>25.5</v>
      </c>
      <c r="I8" s="47">
        <v>56.4</v>
      </c>
      <c r="J8" s="47">
        <v>38.61</v>
      </c>
      <c r="K8" s="47">
        <v>95.01</v>
      </c>
      <c r="L8" s="48">
        <v>3.07</v>
      </c>
      <c r="M8" s="48">
        <v>1.593</v>
      </c>
    </row>
    <row r="9" spans="1:13" x14ac:dyDescent="0.3">
      <c r="A9" s="47">
        <v>18070</v>
      </c>
      <c r="B9" s="47" t="s">
        <v>1</v>
      </c>
      <c r="C9" s="47" t="s">
        <v>15</v>
      </c>
      <c r="D9" s="47" t="s">
        <v>28</v>
      </c>
      <c r="E9" s="47" t="s">
        <v>29</v>
      </c>
      <c r="F9" s="47" t="s">
        <v>6</v>
      </c>
      <c r="G9" s="47" t="s">
        <v>19</v>
      </c>
      <c r="H9" s="47">
        <v>26.7</v>
      </c>
      <c r="I9" s="47">
        <v>87.6</v>
      </c>
      <c r="J9" s="47">
        <v>49.05</v>
      </c>
      <c r="K9" s="47">
        <v>136.65</v>
      </c>
      <c r="L9" s="45">
        <v>2.87</v>
      </c>
      <c r="M9" s="45">
        <v>1.5109999999999999</v>
      </c>
    </row>
    <row r="10" spans="1:13" x14ac:dyDescent="0.3">
      <c r="A10" s="47">
        <v>18110</v>
      </c>
      <c r="B10" s="47" t="s">
        <v>1</v>
      </c>
      <c r="C10" s="47" t="s">
        <v>14</v>
      </c>
      <c r="D10" s="47" t="s">
        <v>28</v>
      </c>
      <c r="E10" s="47" t="s">
        <v>29</v>
      </c>
      <c r="F10" s="47" t="s">
        <v>7</v>
      </c>
      <c r="G10" s="47" t="s">
        <v>19</v>
      </c>
      <c r="H10" s="47">
        <v>24</v>
      </c>
      <c r="I10" s="47">
        <v>87.81</v>
      </c>
      <c r="J10" s="47">
        <v>68.599999999999994</v>
      </c>
      <c r="K10" s="47">
        <v>156.41</v>
      </c>
      <c r="L10" s="48">
        <v>2.1800000000000002</v>
      </c>
      <c r="M10" s="48">
        <v>2.5099999999999998</v>
      </c>
    </row>
    <row r="11" spans="1:13" x14ac:dyDescent="0.3">
      <c r="A11" s="47">
        <v>18119</v>
      </c>
      <c r="B11" s="47" t="s">
        <v>0</v>
      </c>
      <c r="C11" s="47" t="s">
        <v>17</v>
      </c>
      <c r="D11" s="48" t="s">
        <v>28</v>
      </c>
      <c r="E11" s="48" t="s">
        <v>5</v>
      </c>
      <c r="F11" s="48" t="s">
        <v>5</v>
      </c>
      <c r="G11" s="47" t="s">
        <v>19</v>
      </c>
      <c r="H11" s="47">
        <v>22.7</v>
      </c>
      <c r="I11" s="47">
        <v>55.55</v>
      </c>
      <c r="J11" s="47">
        <v>39.11</v>
      </c>
      <c r="K11" s="47">
        <v>94.66</v>
      </c>
      <c r="L11" s="48">
        <v>3.56</v>
      </c>
      <c r="M11" s="48">
        <v>2.6190000000000002</v>
      </c>
    </row>
    <row r="12" spans="1:13" x14ac:dyDescent="0.3">
      <c r="A12" s="47">
        <v>18094</v>
      </c>
      <c r="B12" s="47" t="s">
        <v>0</v>
      </c>
      <c r="C12" s="47" t="s">
        <v>17</v>
      </c>
      <c r="D12" s="48" t="s">
        <v>28</v>
      </c>
      <c r="E12" s="48" t="s">
        <v>2</v>
      </c>
      <c r="F12" s="48" t="s">
        <v>2</v>
      </c>
      <c r="G12" s="47" t="s">
        <v>22</v>
      </c>
      <c r="H12" s="47">
        <v>20.5</v>
      </c>
      <c r="I12" s="47">
        <v>79.14</v>
      </c>
      <c r="J12" s="47">
        <v>68.98</v>
      </c>
      <c r="K12" s="47">
        <v>148.12</v>
      </c>
      <c r="L12" s="48">
        <v>6.18</v>
      </c>
      <c r="M12" s="48">
        <v>2.5750000000000002</v>
      </c>
    </row>
    <row r="13" spans="1:13" x14ac:dyDescent="0.3">
      <c r="A13" s="47">
        <v>18013</v>
      </c>
      <c r="B13" s="47" t="s">
        <v>1</v>
      </c>
      <c r="C13" s="47" t="s">
        <v>14</v>
      </c>
      <c r="D13" s="48" t="s">
        <v>28</v>
      </c>
      <c r="E13" s="48" t="s">
        <v>3</v>
      </c>
      <c r="F13" s="48" t="s">
        <v>3</v>
      </c>
      <c r="G13" s="47" t="s">
        <v>19</v>
      </c>
      <c r="H13" s="47">
        <v>24</v>
      </c>
      <c r="I13" s="47">
        <v>262.87</v>
      </c>
      <c r="J13" s="47">
        <v>102.64</v>
      </c>
      <c r="K13" s="47">
        <v>365.51</v>
      </c>
      <c r="L13" s="45">
        <v>3.02</v>
      </c>
      <c r="M13" s="45">
        <v>1.5089999999999999</v>
      </c>
    </row>
    <row r="14" spans="1:13" x14ac:dyDescent="0.3">
      <c r="A14" s="47">
        <v>18026</v>
      </c>
      <c r="B14" s="47" t="s">
        <v>1</v>
      </c>
      <c r="C14" s="47" t="s">
        <v>14</v>
      </c>
      <c r="D14" s="48" t="s">
        <v>28</v>
      </c>
      <c r="E14" s="48" t="s">
        <v>3</v>
      </c>
      <c r="F14" s="48" t="s">
        <v>3</v>
      </c>
      <c r="G14" s="47" t="s">
        <v>19</v>
      </c>
      <c r="H14" s="47">
        <v>26.8</v>
      </c>
      <c r="I14" s="47">
        <v>0.39800000000000002</v>
      </c>
      <c r="J14" s="47">
        <v>1.2</v>
      </c>
      <c r="K14" s="47">
        <v>185.5</v>
      </c>
      <c r="L14" s="45">
        <v>3.9</v>
      </c>
      <c r="M14" s="45">
        <v>1.204</v>
      </c>
    </row>
    <row r="15" spans="1:13" x14ac:dyDescent="0.3">
      <c r="A15" s="47">
        <v>18061</v>
      </c>
      <c r="B15" s="47" t="s">
        <v>1</v>
      </c>
      <c r="C15" s="47" t="s">
        <v>14</v>
      </c>
      <c r="D15" s="48" t="s">
        <v>28</v>
      </c>
      <c r="E15" s="48" t="s">
        <v>3</v>
      </c>
      <c r="F15" s="48" t="s">
        <v>3</v>
      </c>
      <c r="G15" s="47" t="s">
        <v>19</v>
      </c>
      <c r="H15" s="47">
        <v>24.8</v>
      </c>
      <c r="I15" s="47">
        <v>92.61</v>
      </c>
      <c r="J15" s="47">
        <v>86.75</v>
      </c>
      <c r="K15" s="47">
        <v>179.36</v>
      </c>
      <c r="L15" s="45">
        <v>3.95</v>
      </c>
      <c r="M15" s="45">
        <v>1.593</v>
      </c>
    </row>
    <row r="16" spans="1:13" x14ac:dyDescent="0.3">
      <c r="A16" s="47">
        <v>18076</v>
      </c>
      <c r="B16" s="47" t="s">
        <v>1</v>
      </c>
      <c r="C16" s="47" t="s">
        <v>15</v>
      </c>
      <c r="D16" s="48" t="s">
        <v>28</v>
      </c>
      <c r="E16" s="48" t="s">
        <v>3</v>
      </c>
      <c r="F16" s="48" t="s">
        <v>3</v>
      </c>
      <c r="G16" s="47" t="s">
        <v>19</v>
      </c>
      <c r="H16" s="47">
        <v>23.8</v>
      </c>
      <c r="I16" s="47">
        <v>75.430000000000007</v>
      </c>
      <c r="J16" s="47">
        <v>55.52</v>
      </c>
      <c r="K16" s="47">
        <v>130.94999999999999</v>
      </c>
      <c r="L16" s="45">
        <v>3.5</v>
      </c>
      <c r="M16" s="45">
        <v>1.1359999999999999</v>
      </c>
    </row>
    <row r="17" spans="1:13" x14ac:dyDescent="0.3">
      <c r="A17" s="47">
        <v>18078</v>
      </c>
      <c r="B17" s="47" t="s">
        <v>1</v>
      </c>
      <c r="C17" s="47" t="s">
        <v>14</v>
      </c>
      <c r="D17" s="48" t="s">
        <v>28</v>
      </c>
      <c r="E17" s="48" t="s">
        <v>3</v>
      </c>
      <c r="F17" s="48" t="s">
        <v>3</v>
      </c>
      <c r="G17" s="47" t="s">
        <v>19</v>
      </c>
      <c r="H17" s="47">
        <v>24</v>
      </c>
      <c r="I17" s="47">
        <v>67.099999999999994</v>
      </c>
      <c r="J17" s="47">
        <v>69.25</v>
      </c>
      <c r="K17" s="47">
        <v>136.36000000000001</v>
      </c>
      <c r="L17" s="45">
        <v>4.96</v>
      </c>
      <c r="M17" s="45">
        <v>2.1309999999999998</v>
      </c>
    </row>
    <row r="18" spans="1:13" x14ac:dyDescent="0.3">
      <c r="A18" s="47">
        <v>18082</v>
      </c>
      <c r="B18" s="47" t="s">
        <v>1</v>
      </c>
      <c r="C18" s="47" t="s">
        <v>14</v>
      </c>
      <c r="D18" s="48" t="s">
        <v>28</v>
      </c>
      <c r="E18" s="48" t="s">
        <v>3</v>
      </c>
      <c r="F18" s="48" t="s">
        <v>3</v>
      </c>
      <c r="G18" s="47" t="s">
        <v>19</v>
      </c>
      <c r="H18" s="47">
        <v>26.1</v>
      </c>
      <c r="I18" s="47">
        <v>109.89</v>
      </c>
      <c r="J18" s="47">
        <v>68.58</v>
      </c>
      <c r="K18" s="47">
        <v>178.46</v>
      </c>
      <c r="L18" s="45">
        <v>5.71</v>
      </c>
      <c r="M18" s="45">
        <v>1.419</v>
      </c>
    </row>
    <row r="19" spans="1:13" x14ac:dyDescent="0.3">
      <c r="A19" s="47">
        <v>18084</v>
      </c>
      <c r="B19" s="47" t="s">
        <v>1</v>
      </c>
      <c r="C19" s="47" t="s">
        <v>14</v>
      </c>
      <c r="D19" s="48" t="s">
        <v>28</v>
      </c>
      <c r="E19" s="48" t="s">
        <v>3</v>
      </c>
      <c r="F19" s="48" t="s">
        <v>3</v>
      </c>
      <c r="G19" s="47" t="s">
        <v>19</v>
      </c>
      <c r="H19" s="47">
        <v>25.8</v>
      </c>
      <c r="I19" s="47">
        <v>109.54</v>
      </c>
      <c r="J19" s="47">
        <v>59.24</v>
      </c>
      <c r="K19" s="47">
        <v>168.78</v>
      </c>
      <c r="L19" s="45">
        <v>3.92</v>
      </c>
      <c r="M19" s="45">
        <v>1.2789999999999999</v>
      </c>
    </row>
    <row r="20" spans="1:13" x14ac:dyDescent="0.3">
      <c r="A20" s="47">
        <v>18024</v>
      </c>
      <c r="B20" s="47" t="s">
        <v>1</v>
      </c>
      <c r="C20" s="47" t="s">
        <v>15</v>
      </c>
      <c r="D20" s="48" t="s">
        <v>28</v>
      </c>
      <c r="E20" s="48" t="s">
        <v>2</v>
      </c>
      <c r="F20" s="48" t="s">
        <v>2</v>
      </c>
      <c r="G20" s="47" t="s">
        <v>19</v>
      </c>
      <c r="H20" s="47">
        <v>13.625</v>
      </c>
      <c r="I20" s="47">
        <v>0.39500000000000002</v>
      </c>
      <c r="J20" s="47">
        <v>1.1459999999999999</v>
      </c>
      <c r="K20" s="47">
        <v>92.65</v>
      </c>
      <c r="L20" s="45">
        <v>5.65</v>
      </c>
      <c r="M20" s="45">
        <v>1.599</v>
      </c>
    </row>
    <row r="21" spans="1:13" ht="14.25" customHeight="1" x14ac:dyDescent="0.3">
      <c r="A21" s="47">
        <v>18053</v>
      </c>
      <c r="B21" s="47" t="s">
        <v>1</v>
      </c>
      <c r="C21" s="47" t="s">
        <v>15</v>
      </c>
      <c r="D21" s="48" t="s">
        <v>28</v>
      </c>
      <c r="E21" s="48" t="s">
        <v>2</v>
      </c>
      <c r="F21" s="48" t="s">
        <v>2</v>
      </c>
      <c r="G21" s="47" t="s">
        <v>19</v>
      </c>
      <c r="H21" s="47">
        <v>24.7</v>
      </c>
      <c r="I21" s="47">
        <v>125.63</v>
      </c>
      <c r="J21" s="47">
        <v>88.71</v>
      </c>
      <c r="K21" s="47">
        <v>214.34</v>
      </c>
      <c r="L21" s="45">
        <v>2.68</v>
      </c>
      <c r="M21" s="45">
        <v>1.1819999999999999</v>
      </c>
    </row>
    <row r="22" spans="1:13" x14ac:dyDescent="0.3">
      <c r="A22" s="47">
        <v>18089</v>
      </c>
      <c r="B22" s="47" t="s">
        <v>1</v>
      </c>
      <c r="C22" s="47" t="s">
        <v>15</v>
      </c>
      <c r="D22" s="48" t="s">
        <v>28</v>
      </c>
      <c r="E22" s="48" t="s">
        <v>2</v>
      </c>
      <c r="F22" s="48" t="s">
        <v>2</v>
      </c>
      <c r="G22" s="47" t="s">
        <v>21</v>
      </c>
      <c r="H22" s="47">
        <v>23.9</v>
      </c>
      <c r="I22" s="47">
        <v>61.44</v>
      </c>
      <c r="J22" s="47">
        <v>52.83</v>
      </c>
      <c r="K22" s="47">
        <v>114.28</v>
      </c>
      <c r="L22" s="45">
        <v>5.38</v>
      </c>
      <c r="M22" s="45">
        <v>2.2810000000000001</v>
      </c>
    </row>
    <row r="23" spans="1:13" x14ac:dyDescent="0.3">
      <c r="A23" s="47">
        <v>18090</v>
      </c>
      <c r="B23" s="47" t="s">
        <v>1</v>
      </c>
      <c r="C23" s="47" t="s">
        <v>15</v>
      </c>
      <c r="D23" s="48" t="s">
        <v>28</v>
      </c>
      <c r="E23" s="48" t="s">
        <v>2</v>
      </c>
      <c r="F23" s="48" t="s">
        <v>2</v>
      </c>
      <c r="G23" s="47" t="s">
        <v>19</v>
      </c>
      <c r="H23" s="47">
        <v>23.1</v>
      </c>
      <c r="I23" s="47">
        <v>49.95</v>
      </c>
      <c r="J23" s="47">
        <v>21.74</v>
      </c>
      <c r="K23" s="47">
        <v>71.599999999999994</v>
      </c>
      <c r="L23" s="45">
        <v>5.29</v>
      </c>
      <c r="M23" s="45">
        <v>2.7890000000000001</v>
      </c>
    </row>
    <row r="24" spans="1:13" x14ac:dyDescent="0.3">
      <c r="A24" s="47">
        <v>18100</v>
      </c>
      <c r="B24" s="47" t="s">
        <v>1</v>
      </c>
      <c r="C24" s="47" t="s">
        <v>15</v>
      </c>
      <c r="D24" s="48" t="s">
        <v>28</v>
      </c>
      <c r="E24" s="48" t="s">
        <v>2</v>
      </c>
      <c r="F24" s="48" t="s">
        <v>2</v>
      </c>
      <c r="G24" s="47" t="s">
        <v>19</v>
      </c>
      <c r="H24" s="47">
        <v>23.8</v>
      </c>
      <c r="I24" s="47">
        <v>55.19</v>
      </c>
      <c r="J24" s="47">
        <v>28.54</v>
      </c>
      <c r="K24" s="47">
        <v>83.73</v>
      </c>
      <c r="L24" s="48">
        <v>3.1</v>
      </c>
      <c r="M24" s="48">
        <v>2.0569999999999999</v>
      </c>
    </row>
    <row r="25" spans="1:13" x14ac:dyDescent="0.3">
      <c r="A25" s="47">
        <v>18120</v>
      </c>
      <c r="B25" s="47" t="s">
        <v>0</v>
      </c>
      <c r="C25" s="47" t="s">
        <v>17</v>
      </c>
      <c r="D25" s="48" t="s">
        <v>28</v>
      </c>
      <c r="E25" s="48" t="s">
        <v>5</v>
      </c>
      <c r="F25" s="48" t="s">
        <v>5</v>
      </c>
      <c r="G25" s="47" t="s">
        <v>20</v>
      </c>
      <c r="H25" s="47">
        <v>22.8</v>
      </c>
      <c r="I25" s="47">
        <v>180.65</v>
      </c>
      <c r="J25" s="47">
        <v>86.11</v>
      </c>
      <c r="K25" s="47">
        <v>267.52</v>
      </c>
      <c r="L25" s="48">
        <v>3.61</v>
      </c>
      <c r="M25" s="48">
        <v>1.4650000000000001</v>
      </c>
    </row>
    <row r="26" spans="1:13" x14ac:dyDescent="0.3">
      <c r="A26" s="47">
        <v>18129</v>
      </c>
      <c r="B26" s="47" t="s">
        <v>0</v>
      </c>
      <c r="C26" s="47" t="s">
        <v>17</v>
      </c>
      <c r="D26" s="48" t="s">
        <v>28</v>
      </c>
      <c r="E26" s="48" t="s">
        <v>29</v>
      </c>
      <c r="F26" s="48" t="s">
        <v>6</v>
      </c>
      <c r="G26" s="47" t="s">
        <v>23</v>
      </c>
      <c r="H26" s="47">
        <v>23.4</v>
      </c>
      <c r="I26" s="47">
        <v>80.930000000000007</v>
      </c>
      <c r="J26" s="47">
        <v>55.27</v>
      </c>
      <c r="K26" s="47">
        <v>136.19999999999999</v>
      </c>
      <c r="L26" s="48">
        <v>3.33</v>
      </c>
      <c r="M26" s="48">
        <v>1.7</v>
      </c>
    </row>
    <row r="27" spans="1:13" x14ac:dyDescent="0.3">
      <c r="A27" s="47">
        <v>18022</v>
      </c>
      <c r="B27" s="47" t="s">
        <v>1</v>
      </c>
      <c r="C27" s="47" t="s">
        <v>15</v>
      </c>
      <c r="D27" s="48" t="s">
        <v>28</v>
      </c>
      <c r="E27" s="48" t="s">
        <v>8</v>
      </c>
      <c r="F27" s="48" t="s">
        <v>2486</v>
      </c>
      <c r="G27" s="47" t="s">
        <v>19</v>
      </c>
      <c r="H27" s="47">
        <v>26.5</v>
      </c>
      <c r="I27" s="47">
        <v>115.34</v>
      </c>
      <c r="J27" s="47">
        <v>89.31</v>
      </c>
      <c r="K27" s="47">
        <v>204.34</v>
      </c>
      <c r="L27" s="45">
        <v>3.96</v>
      </c>
      <c r="M27" s="45">
        <v>1.472</v>
      </c>
    </row>
    <row r="28" spans="1:13" x14ac:dyDescent="0.3">
      <c r="A28" s="47">
        <v>18131</v>
      </c>
      <c r="B28" s="47" t="s">
        <v>0</v>
      </c>
      <c r="C28" s="47" t="s">
        <v>17</v>
      </c>
      <c r="D28" s="48" t="s">
        <v>28</v>
      </c>
      <c r="E28" s="48" t="s">
        <v>5</v>
      </c>
      <c r="F28" s="48" t="s">
        <v>5</v>
      </c>
      <c r="G28" s="47" t="s">
        <v>19</v>
      </c>
      <c r="H28" s="47">
        <v>23.5</v>
      </c>
      <c r="I28" s="47">
        <v>98.36</v>
      </c>
      <c r="J28" s="47">
        <v>68.91</v>
      </c>
      <c r="K28" s="47">
        <v>167.26</v>
      </c>
      <c r="L28" s="48">
        <v>4.21</v>
      </c>
      <c r="M28" s="48">
        <v>1.925</v>
      </c>
    </row>
    <row r="29" spans="1:13" x14ac:dyDescent="0.3">
      <c r="A29" s="47">
        <v>18017</v>
      </c>
      <c r="B29" s="47" t="s">
        <v>0</v>
      </c>
      <c r="C29" s="47" t="s">
        <v>16</v>
      </c>
      <c r="D29" s="48" t="s">
        <v>28</v>
      </c>
      <c r="E29" s="48" t="s">
        <v>29</v>
      </c>
      <c r="F29" s="48" t="s">
        <v>7</v>
      </c>
      <c r="G29" s="47" t="s">
        <v>22</v>
      </c>
      <c r="H29" s="47">
        <v>21.7</v>
      </c>
      <c r="I29" s="47">
        <v>115.99</v>
      </c>
      <c r="J29" s="47">
        <v>99.23</v>
      </c>
      <c r="K29" s="47">
        <v>215.02</v>
      </c>
      <c r="L29" s="45">
        <v>4.54</v>
      </c>
      <c r="M29" s="45">
        <v>1.4850000000000001</v>
      </c>
    </row>
    <row r="30" spans="1:13" x14ac:dyDescent="0.3">
      <c r="A30" s="47">
        <v>18016</v>
      </c>
      <c r="B30" s="47" t="s">
        <v>0</v>
      </c>
      <c r="C30" s="47" t="s">
        <v>17</v>
      </c>
      <c r="D30" s="48" t="s">
        <v>28</v>
      </c>
      <c r="E30" s="48" t="s">
        <v>29</v>
      </c>
      <c r="F30" s="48" t="s">
        <v>6</v>
      </c>
      <c r="G30" s="47" t="s">
        <v>20</v>
      </c>
      <c r="H30" s="47">
        <v>22</v>
      </c>
      <c r="I30" s="47">
        <v>134.51</v>
      </c>
      <c r="J30" s="47">
        <v>94.76</v>
      </c>
      <c r="K30" s="47">
        <v>229.28</v>
      </c>
      <c r="L30" s="45">
        <v>4.74</v>
      </c>
      <c r="M30" s="45">
        <v>1.8260000000000001</v>
      </c>
    </row>
    <row r="31" spans="1:13" x14ac:dyDescent="0.3">
      <c r="A31" s="47">
        <v>18055</v>
      </c>
      <c r="B31" s="47" t="s">
        <v>0</v>
      </c>
      <c r="C31" s="47" t="s">
        <v>17</v>
      </c>
      <c r="D31" s="48" t="s">
        <v>28</v>
      </c>
      <c r="E31" s="48" t="s">
        <v>29</v>
      </c>
      <c r="F31" s="48" t="s">
        <v>6</v>
      </c>
      <c r="G31" s="47" t="s">
        <v>19</v>
      </c>
      <c r="H31" s="47">
        <v>24.1</v>
      </c>
      <c r="I31" s="47">
        <v>60.07</v>
      </c>
      <c r="J31" s="47">
        <v>43.38</v>
      </c>
      <c r="K31" s="47">
        <v>103.45</v>
      </c>
      <c r="L31" s="45">
        <v>4.29</v>
      </c>
      <c r="M31" s="45">
        <v>2.6110000000000002</v>
      </c>
    </row>
    <row r="32" spans="1:13" x14ac:dyDescent="0.3">
      <c r="A32" s="47">
        <v>18056</v>
      </c>
      <c r="B32" s="47" t="s">
        <v>0</v>
      </c>
      <c r="C32" s="47" t="s">
        <v>16</v>
      </c>
      <c r="D32" s="48" t="s">
        <v>28</v>
      </c>
      <c r="E32" s="48" t="s">
        <v>29</v>
      </c>
      <c r="F32" s="48" t="s">
        <v>6</v>
      </c>
      <c r="G32" s="47" t="s">
        <v>20</v>
      </c>
      <c r="H32" s="47">
        <v>24</v>
      </c>
      <c r="I32" s="47">
        <v>85.87</v>
      </c>
      <c r="J32" s="47">
        <v>84.16</v>
      </c>
      <c r="K32" s="47">
        <v>170.04</v>
      </c>
      <c r="L32" s="45">
        <v>3.19</v>
      </c>
      <c r="M32" s="45">
        <v>1.85</v>
      </c>
    </row>
    <row r="33" spans="1:13" x14ac:dyDescent="0.3">
      <c r="A33" s="47">
        <v>18132</v>
      </c>
      <c r="B33" s="47" t="s">
        <v>0</v>
      </c>
      <c r="C33" s="47" t="s">
        <v>17</v>
      </c>
      <c r="D33" s="48" t="s">
        <v>28</v>
      </c>
      <c r="E33" s="48" t="s">
        <v>29</v>
      </c>
      <c r="F33" s="48" t="s">
        <v>7</v>
      </c>
      <c r="G33" s="47" t="s">
        <v>19</v>
      </c>
      <c r="H33" s="47">
        <v>22.6</v>
      </c>
      <c r="I33" s="47">
        <v>92.01</v>
      </c>
      <c r="J33" s="47">
        <v>68.3</v>
      </c>
      <c r="K33" s="47">
        <v>160.31</v>
      </c>
      <c r="L33" s="48">
        <v>2.94</v>
      </c>
      <c r="M33" s="48">
        <v>1.657</v>
      </c>
    </row>
    <row r="34" spans="1:13" x14ac:dyDescent="0.3">
      <c r="A34" s="47">
        <v>18133</v>
      </c>
      <c r="B34" s="47" t="s">
        <v>0</v>
      </c>
      <c r="C34" s="47" t="s">
        <v>17</v>
      </c>
      <c r="D34" s="48" t="s">
        <v>28</v>
      </c>
      <c r="E34" s="48" t="s">
        <v>2</v>
      </c>
      <c r="F34" s="48" t="s">
        <v>2</v>
      </c>
      <c r="G34" s="47" t="s">
        <v>19</v>
      </c>
      <c r="H34" s="47">
        <v>24.5</v>
      </c>
      <c r="I34" s="47">
        <v>82.24</v>
      </c>
      <c r="J34" s="47">
        <v>47.42</v>
      </c>
      <c r="K34" s="47">
        <v>129.66</v>
      </c>
      <c r="L34" s="48">
        <v>2.66</v>
      </c>
      <c r="M34" s="48">
        <v>1.5</v>
      </c>
    </row>
    <row r="35" spans="1:13" x14ac:dyDescent="0.3">
      <c r="A35" s="47">
        <v>18075</v>
      </c>
      <c r="B35" s="47" t="s">
        <v>0</v>
      </c>
      <c r="C35" s="47" t="s">
        <v>17</v>
      </c>
      <c r="D35" s="48" t="s">
        <v>28</v>
      </c>
      <c r="E35" s="48" t="s">
        <v>5</v>
      </c>
      <c r="F35" s="48" t="s">
        <v>5</v>
      </c>
      <c r="G35" s="47" t="s">
        <v>20</v>
      </c>
      <c r="H35" s="47">
        <v>21.7</v>
      </c>
      <c r="I35" s="47">
        <v>95.63</v>
      </c>
      <c r="J35" s="47">
        <v>65.459999999999994</v>
      </c>
      <c r="K35" s="47">
        <v>161.09</v>
      </c>
      <c r="L35" s="45">
        <v>3.18</v>
      </c>
      <c r="M35" s="49">
        <v>1.1000000000000001</v>
      </c>
    </row>
    <row r="36" spans="1:13" x14ac:dyDescent="0.3">
      <c r="A36" s="47">
        <v>18103</v>
      </c>
      <c r="B36" s="47" t="s">
        <v>0</v>
      </c>
      <c r="C36" s="47" t="s">
        <v>16</v>
      </c>
      <c r="D36" s="48" t="s">
        <v>28</v>
      </c>
      <c r="E36" s="48" t="s">
        <v>2</v>
      </c>
      <c r="F36" s="48" t="s">
        <v>2</v>
      </c>
      <c r="G36" s="47" t="s">
        <v>20</v>
      </c>
      <c r="H36" s="47">
        <v>22.3</v>
      </c>
      <c r="I36" s="47">
        <v>51.08</v>
      </c>
      <c r="J36" s="47">
        <v>30.57</v>
      </c>
      <c r="K36" s="47">
        <v>81.64</v>
      </c>
      <c r="L36" s="48">
        <v>3.67</v>
      </c>
      <c r="M36" s="48">
        <v>1.778</v>
      </c>
    </row>
    <row r="37" spans="1:13" x14ac:dyDescent="0.3">
      <c r="A37" s="47">
        <v>18104</v>
      </c>
      <c r="B37" s="47" t="s">
        <v>0</v>
      </c>
      <c r="C37" s="47" t="s">
        <v>16</v>
      </c>
      <c r="D37" s="48" t="s">
        <v>28</v>
      </c>
      <c r="E37" s="48" t="s">
        <v>5</v>
      </c>
      <c r="F37" s="48" t="s">
        <v>5</v>
      </c>
      <c r="G37" s="47" t="s">
        <v>22</v>
      </c>
      <c r="H37" s="47">
        <v>23.5</v>
      </c>
      <c r="I37" s="47">
        <v>37.83</v>
      </c>
      <c r="J37" s="47">
        <v>18.36</v>
      </c>
      <c r="K37" s="47">
        <v>56.19</v>
      </c>
      <c r="L37" s="48">
        <v>3.03</v>
      </c>
      <c r="M37" s="48">
        <v>1.6459999999999999</v>
      </c>
    </row>
    <row r="38" spans="1:13" x14ac:dyDescent="0.3">
      <c r="A38" s="47">
        <v>18134</v>
      </c>
      <c r="B38" s="47" t="s">
        <v>1</v>
      </c>
      <c r="C38" s="47" t="s">
        <v>15</v>
      </c>
      <c r="D38" s="48" t="s">
        <v>28</v>
      </c>
      <c r="E38" s="48" t="s">
        <v>29</v>
      </c>
      <c r="F38" s="48" t="s">
        <v>6</v>
      </c>
      <c r="G38" s="47" t="s">
        <v>19</v>
      </c>
      <c r="H38" s="47">
        <v>23.4</v>
      </c>
      <c r="I38" s="47">
        <v>55.9</v>
      </c>
      <c r="J38" s="47">
        <v>30.7</v>
      </c>
      <c r="K38" s="47">
        <v>86.61</v>
      </c>
      <c r="L38" s="48">
        <v>2.95</v>
      </c>
      <c r="M38" s="48">
        <v>1.6</v>
      </c>
    </row>
    <row r="39" spans="1:13" x14ac:dyDescent="0.3">
      <c r="A39" s="47">
        <v>18135</v>
      </c>
      <c r="B39" s="47" t="s">
        <v>0</v>
      </c>
      <c r="C39" s="47" t="s">
        <v>17</v>
      </c>
      <c r="D39" s="48" t="s">
        <v>28</v>
      </c>
      <c r="E39" s="48" t="s">
        <v>3</v>
      </c>
      <c r="F39" s="48" t="s">
        <v>3</v>
      </c>
      <c r="G39" s="47" t="s">
        <v>20</v>
      </c>
      <c r="H39" s="47">
        <v>21.1</v>
      </c>
      <c r="I39" s="47">
        <v>98.33</v>
      </c>
      <c r="J39" s="47">
        <v>70.67</v>
      </c>
      <c r="K39" s="47">
        <v>169</v>
      </c>
      <c r="L39" s="48">
        <v>3.04</v>
      </c>
      <c r="M39" s="48">
        <v>1.8</v>
      </c>
    </row>
    <row r="40" spans="1:13" x14ac:dyDescent="0.3">
      <c r="A40" s="47">
        <v>18136</v>
      </c>
      <c r="B40" s="47" t="s">
        <v>1</v>
      </c>
      <c r="C40" s="47" t="s">
        <v>15</v>
      </c>
      <c r="D40" s="48" t="s">
        <v>28</v>
      </c>
      <c r="E40" s="48" t="s">
        <v>2</v>
      </c>
      <c r="F40" s="48" t="s">
        <v>2</v>
      </c>
      <c r="G40" s="47" t="s">
        <v>19</v>
      </c>
      <c r="H40" s="47">
        <v>25.4</v>
      </c>
      <c r="I40" s="47">
        <v>43.72</v>
      </c>
      <c r="J40" s="47">
        <v>16.86</v>
      </c>
      <c r="K40" s="47">
        <v>60.58</v>
      </c>
      <c r="L40" s="48">
        <v>3.69</v>
      </c>
      <c r="M40" s="48">
        <v>2.39</v>
      </c>
    </row>
    <row r="41" spans="1:13" x14ac:dyDescent="0.3">
      <c r="A41" s="47">
        <v>18060</v>
      </c>
      <c r="B41" s="47" t="s">
        <v>0</v>
      </c>
      <c r="C41" s="47" t="s">
        <v>16</v>
      </c>
      <c r="D41" s="48" t="s">
        <v>31</v>
      </c>
      <c r="E41" s="48" t="s">
        <v>9</v>
      </c>
      <c r="F41" s="48" t="s">
        <v>9</v>
      </c>
      <c r="G41" s="47" t="s">
        <v>19</v>
      </c>
      <c r="H41" s="47">
        <v>24.6</v>
      </c>
      <c r="I41" s="47">
        <v>57.53</v>
      </c>
      <c r="J41" s="47">
        <v>46.22</v>
      </c>
      <c r="K41" s="47">
        <v>103.74</v>
      </c>
      <c r="L41" s="45">
        <v>3.14</v>
      </c>
      <c r="M41" s="45">
        <v>2.302</v>
      </c>
    </row>
    <row r="42" spans="1:13" x14ac:dyDescent="0.3">
      <c r="A42" s="47">
        <v>18021</v>
      </c>
      <c r="B42" s="47" t="s">
        <v>0</v>
      </c>
      <c r="C42" s="47" t="s">
        <v>16</v>
      </c>
      <c r="D42" s="48" t="s">
        <v>27</v>
      </c>
      <c r="E42" s="48" t="s">
        <v>4</v>
      </c>
      <c r="F42" s="48" t="s">
        <v>4</v>
      </c>
      <c r="G42" s="47" t="s">
        <v>19</v>
      </c>
      <c r="H42" s="47">
        <v>24.6</v>
      </c>
      <c r="I42" s="47">
        <v>72.7</v>
      </c>
      <c r="J42" s="47">
        <v>47.6</v>
      </c>
      <c r="K42" s="47">
        <v>120.32</v>
      </c>
      <c r="L42" s="45">
        <v>5.38</v>
      </c>
      <c r="M42" s="45">
        <v>1.319</v>
      </c>
    </row>
    <row r="43" spans="1:13" x14ac:dyDescent="0.3">
      <c r="A43" s="47">
        <v>18137</v>
      </c>
      <c r="B43" s="47" t="s">
        <v>0</v>
      </c>
      <c r="C43" s="47" t="s">
        <v>17</v>
      </c>
      <c r="D43" s="48" t="s">
        <v>28</v>
      </c>
      <c r="E43" s="48" t="s">
        <v>29</v>
      </c>
      <c r="F43" s="48" t="s">
        <v>6</v>
      </c>
      <c r="G43" s="47" t="s">
        <v>20</v>
      </c>
      <c r="H43" s="47">
        <v>23.1</v>
      </c>
      <c r="I43" s="47">
        <v>89.91</v>
      </c>
      <c r="J43" s="47">
        <v>67.069999999999993</v>
      </c>
      <c r="K43" s="47">
        <v>159.97999999999999</v>
      </c>
      <c r="L43" s="48">
        <v>3.83</v>
      </c>
      <c r="M43" s="48">
        <v>2.6190000000000002</v>
      </c>
    </row>
    <row r="44" spans="1:13" x14ac:dyDescent="0.3">
      <c r="A44" s="47">
        <v>18138</v>
      </c>
      <c r="B44" s="47" t="s">
        <v>1</v>
      </c>
      <c r="C44" s="47" t="s">
        <v>15</v>
      </c>
      <c r="D44" s="47" t="s">
        <v>28</v>
      </c>
      <c r="E44" s="47" t="s">
        <v>29</v>
      </c>
      <c r="F44" s="47" t="s">
        <v>7</v>
      </c>
      <c r="G44" s="47" t="s">
        <v>19</v>
      </c>
      <c r="H44" s="47">
        <v>25.6</v>
      </c>
      <c r="I44" s="47">
        <v>70.02</v>
      </c>
      <c r="J44" s="47">
        <v>33.24</v>
      </c>
      <c r="K44" s="47">
        <v>103.26</v>
      </c>
      <c r="L44" s="48">
        <v>2.52</v>
      </c>
      <c r="M44" s="48">
        <v>1.4650000000000001</v>
      </c>
    </row>
    <row r="45" spans="1:13" x14ac:dyDescent="0.3">
      <c r="A45" s="47">
        <v>18018</v>
      </c>
      <c r="B45" s="47" t="s">
        <v>0</v>
      </c>
      <c r="C45" s="47" t="s">
        <v>17</v>
      </c>
      <c r="D45" s="48" t="s">
        <v>28</v>
      </c>
      <c r="E45" s="48" t="s">
        <v>2</v>
      </c>
      <c r="F45" s="48" t="s">
        <v>2</v>
      </c>
      <c r="G45" s="47" t="s">
        <v>20</v>
      </c>
      <c r="H45" s="47">
        <v>18.8</v>
      </c>
      <c r="I45" s="47">
        <v>86.93</v>
      </c>
      <c r="J45" s="47">
        <v>77.97</v>
      </c>
      <c r="K45" s="47">
        <v>164.9</v>
      </c>
      <c r="L45" s="45">
        <v>5.56</v>
      </c>
      <c r="M45" s="45">
        <v>1.6459999999999999</v>
      </c>
    </row>
    <row r="46" spans="1:13" x14ac:dyDescent="0.3">
      <c r="A46" s="47">
        <v>18047</v>
      </c>
      <c r="B46" s="47" t="s">
        <v>0</v>
      </c>
      <c r="C46" s="47" t="s">
        <v>16</v>
      </c>
      <c r="D46" s="48" t="s">
        <v>28</v>
      </c>
      <c r="E46" s="48" t="s">
        <v>2</v>
      </c>
      <c r="F46" s="48" t="s">
        <v>2</v>
      </c>
      <c r="G46" s="47" t="s">
        <v>22</v>
      </c>
      <c r="H46" s="47">
        <v>21</v>
      </c>
      <c r="I46" s="47">
        <v>57.5</v>
      </c>
      <c r="J46" s="47">
        <v>71.27</v>
      </c>
      <c r="K46" s="47">
        <v>128.77000000000001</v>
      </c>
      <c r="L46" s="45">
        <v>2.08</v>
      </c>
      <c r="M46" s="45">
        <v>1.57</v>
      </c>
    </row>
    <row r="47" spans="1:13" x14ac:dyDescent="0.3">
      <c r="A47" s="47">
        <v>18057</v>
      </c>
      <c r="B47" s="47" t="s">
        <v>0</v>
      </c>
      <c r="C47" s="47" t="s">
        <v>17</v>
      </c>
      <c r="D47" s="48" t="s">
        <v>28</v>
      </c>
      <c r="E47" s="48" t="s">
        <v>2</v>
      </c>
      <c r="F47" s="48" t="s">
        <v>2</v>
      </c>
      <c r="G47" s="47" t="s">
        <v>20</v>
      </c>
      <c r="H47" s="47">
        <v>24.4</v>
      </c>
      <c r="I47" s="47">
        <v>82.88</v>
      </c>
      <c r="J47" s="47">
        <v>47.84</v>
      </c>
      <c r="K47" s="47">
        <v>130.72</v>
      </c>
      <c r="L47" s="45">
        <v>3.07</v>
      </c>
      <c r="M47" s="45">
        <v>2.6019999999999999</v>
      </c>
    </row>
    <row r="48" spans="1:13" x14ac:dyDescent="0.3">
      <c r="A48" s="47">
        <v>18095</v>
      </c>
      <c r="B48" s="47" t="s">
        <v>0</v>
      </c>
      <c r="C48" s="47" t="s">
        <v>17</v>
      </c>
      <c r="D48" s="48" t="s">
        <v>28</v>
      </c>
      <c r="E48" s="48" t="s">
        <v>2</v>
      </c>
      <c r="F48" s="48" t="s">
        <v>2</v>
      </c>
      <c r="G48" s="47" t="s">
        <v>22</v>
      </c>
      <c r="H48" s="47">
        <v>22.7</v>
      </c>
      <c r="I48" s="47">
        <v>64.349999999999994</v>
      </c>
      <c r="J48" s="47">
        <v>65.37</v>
      </c>
      <c r="K48" s="47">
        <v>129.72</v>
      </c>
      <c r="L48" s="48">
        <v>5.42</v>
      </c>
      <c r="M48" s="48">
        <v>1.369</v>
      </c>
    </row>
    <row r="49" spans="1:13" x14ac:dyDescent="0.3">
      <c r="A49" s="47">
        <v>18096</v>
      </c>
      <c r="B49" s="47" t="s">
        <v>0</v>
      </c>
      <c r="C49" s="47" t="s">
        <v>16</v>
      </c>
      <c r="D49" s="48" t="s">
        <v>28</v>
      </c>
      <c r="E49" s="48" t="s">
        <v>2</v>
      </c>
      <c r="F49" s="48" t="s">
        <v>2</v>
      </c>
      <c r="G49" s="47" t="s">
        <v>24</v>
      </c>
      <c r="H49" s="47">
        <v>23.8</v>
      </c>
      <c r="I49" s="47">
        <v>87.83</v>
      </c>
      <c r="J49" s="47">
        <v>78.47</v>
      </c>
      <c r="K49" s="47">
        <v>166.3</v>
      </c>
      <c r="L49" s="48">
        <v>2.98</v>
      </c>
      <c r="M49" s="48">
        <v>2.4550000000000001</v>
      </c>
    </row>
    <row r="50" spans="1:13" x14ac:dyDescent="0.3">
      <c r="A50" s="47">
        <v>18098</v>
      </c>
      <c r="B50" s="47" t="s">
        <v>1</v>
      </c>
      <c r="C50" s="47" t="s">
        <v>15</v>
      </c>
      <c r="D50" s="48" t="s">
        <v>28</v>
      </c>
      <c r="E50" s="48" t="s">
        <v>5</v>
      </c>
      <c r="F50" s="48" t="s">
        <v>5</v>
      </c>
      <c r="G50" s="47" t="s">
        <v>19</v>
      </c>
      <c r="H50" s="47">
        <v>23.8</v>
      </c>
      <c r="I50" s="47">
        <v>77.56</v>
      </c>
      <c r="J50" s="47">
        <v>52.33</v>
      </c>
      <c r="K50" s="47">
        <v>129.88999999999999</v>
      </c>
      <c r="L50" s="48">
        <v>3.43</v>
      </c>
      <c r="M50" s="48">
        <v>1.393</v>
      </c>
    </row>
    <row r="51" spans="1:13" x14ac:dyDescent="0.3">
      <c r="A51" s="47">
        <v>18105</v>
      </c>
      <c r="B51" s="47" t="s">
        <v>0</v>
      </c>
      <c r="C51" s="47" t="s">
        <v>16</v>
      </c>
      <c r="D51" s="48" t="s">
        <v>28</v>
      </c>
      <c r="E51" s="48" t="s">
        <v>5</v>
      </c>
      <c r="F51" s="48" t="s">
        <v>5</v>
      </c>
      <c r="G51" s="47" t="s">
        <v>24</v>
      </c>
      <c r="H51" s="47">
        <v>21</v>
      </c>
      <c r="I51" s="47">
        <v>81.19</v>
      </c>
      <c r="J51" s="47">
        <v>27.94</v>
      </c>
      <c r="K51" s="47">
        <v>109.13</v>
      </c>
      <c r="L51" s="48">
        <v>3.93</v>
      </c>
      <c r="M51" s="48">
        <v>2.2130000000000001</v>
      </c>
    </row>
    <row r="52" spans="1:13" x14ac:dyDescent="0.3">
      <c r="A52" s="10">
        <v>18139</v>
      </c>
      <c r="B52" s="10" t="s">
        <v>0</v>
      </c>
      <c r="C52" s="10" t="s">
        <v>16</v>
      </c>
      <c r="D52" s="50" t="s">
        <v>27</v>
      </c>
      <c r="E52" s="50" t="s">
        <v>4</v>
      </c>
      <c r="F52" s="50" t="s">
        <v>4</v>
      </c>
      <c r="G52" s="10" t="s">
        <v>20</v>
      </c>
      <c r="H52" s="10">
        <v>22.7</v>
      </c>
      <c r="I52" s="10">
        <v>117.12</v>
      </c>
      <c r="J52" s="10">
        <v>73.33</v>
      </c>
      <c r="K52" s="10">
        <v>190.44</v>
      </c>
      <c r="L52" s="50">
        <v>7.35</v>
      </c>
      <c r="M52" s="50">
        <v>3.585</v>
      </c>
    </row>
    <row r="55" spans="1:13" x14ac:dyDescent="0.3">
      <c r="A55" s="2" t="s">
        <v>32</v>
      </c>
    </row>
    <row r="56" spans="1:13" ht="14.25" customHeight="1" x14ac:dyDescent="0.3">
      <c r="A56" s="2" t="s">
        <v>33</v>
      </c>
    </row>
    <row r="57" spans="1:13" ht="14.25" customHeight="1" x14ac:dyDescent="0.3">
      <c r="A57" s="2" t="s">
        <v>34</v>
      </c>
    </row>
    <row r="58" spans="1:13" x14ac:dyDescent="0.3">
      <c r="A58" s="5" t="s">
        <v>2499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2112C-56FF-4982-BF4C-D67625650F1D}">
  <dimension ref="A1:K52"/>
  <sheetViews>
    <sheetView zoomScale="112" zoomScaleNormal="112" workbookViewId="0">
      <selection sqref="A1:K52"/>
    </sheetView>
  </sheetViews>
  <sheetFormatPr defaultColWidth="11.5546875" defaultRowHeight="14.4" x14ac:dyDescent="0.3"/>
  <cols>
    <col min="1" max="1" width="24.6640625" customWidth="1"/>
    <col min="2" max="2" width="28.33203125" customWidth="1"/>
    <col min="3" max="3" width="27.88671875" customWidth="1"/>
    <col min="4" max="4" width="36.44140625" customWidth="1"/>
    <col min="5" max="5" width="43.109375" customWidth="1"/>
    <col min="6" max="6" width="27.5546875" customWidth="1"/>
    <col min="7" max="7" width="36.6640625" customWidth="1"/>
    <col min="8" max="8" width="35.44140625" style="9" customWidth="1"/>
    <col min="9" max="9" width="20.33203125" style="9" customWidth="1"/>
    <col min="10" max="10" width="17.5546875" style="9" customWidth="1"/>
    <col min="11" max="11" width="11.44140625" style="9"/>
  </cols>
  <sheetData>
    <row r="1" spans="1:11" x14ac:dyDescent="0.3">
      <c r="A1" t="s">
        <v>2493</v>
      </c>
    </row>
    <row r="2" spans="1:11" s="6" customFormat="1" x14ac:dyDescent="0.3">
      <c r="A2" s="7" t="s">
        <v>41</v>
      </c>
      <c r="B2" s="7" t="s">
        <v>11</v>
      </c>
      <c r="C2" s="7" t="s">
        <v>12</v>
      </c>
      <c r="D2" s="7" t="s">
        <v>26</v>
      </c>
      <c r="E2" s="7" t="s">
        <v>30</v>
      </c>
      <c r="F2" s="7" t="s">
        <v>13</v>
      </c>
      <c r="G2" s="7" t="s">
        <v>25</v>
      </c>
      <c r="H2" s="8" t="s">
        <v>2478</v>
      </c>
      <c r="I2" s="7" t="s">
        <v>35</v>
      </c>
      <c r="J2" s="7" t="s">
        <v>36</v>
      </c>
      <c r="K2" s="7" t="s">
        <v>37</v>
      </c>
    </row>
    <row r="3" spans="1:11" x14ac:dyDescent="0.3">
      <c r="A3">
        <v>18020</v>
      </c>
      <c r="B3" t="s">
        <v>1</v>
      </c>
      <c r="C3" t="s">
        <v>15</v>
      </c>
      <c r="D3" t="s">
        <v>28</v>
      </c>
      <c r="E3" t="s">
        <v>29</v>
      </c>
      <c r="F3" t="s">
        <v>7</v>
      </c>
      <c r="G3" t="s">
        <v>19</v>
      </c>
      <c r="H3" s="9">
        <v>13.6</v>
      </c>
      <c r="I3" s="9">
        <v>41.6</v>
      </c>
      <c r="J3" s="9">
        <v>50.56</v>
      </c>
      <c r="K3" s="9">
        <v>3.41</v>
      </c>
    </row>
    <row r="4" spans="1:11" x14ac:dyDescent="0.3">
      <c r="A4">
        <v>18051</v>
      </c>
      <c r="B4" t="s">
        <v>1</v>
      </c>
      <c r="C4" t="s">
        <v>15</v>
      </c>
      <c r="D4" t="s">
        <v>28</v>
      </c>
      <c r="E4" t="s">
        <v>29</v>
      </c>
      <c r="F4" t="s">
        <v>7</v>
      </c>
      <c r="G4" t="s">
        <v>20</v>
      </c>
      <c r="H4" s="9">
        <v>13.5</v>
      </c>
      <c r="I4" s="9">
        <v>42.24</v>
      </c>
      <c r="J4" s="9">
        <v>57.6</v>
      </c>
      <c r="K4" s="9">
        <v>3.49</v>
      </c>
    </row>
    <row r="5" spans="1:11" x14ac:dyDescent="0.3">
      <c r="A5">
        <v>18110</v>
      </c>
      <c r="B5" t="s">
        <v>1</v>
      </c>
      <c r="C5" t="s">
        <v>14</v>
      </c>
      <c r="D5" t="s">
        <v>28</v>
      </c>
      <c r="E5" t="s">
        <v>29</v>
      </c>
      <c r="F5" t="s">
        <v>7</v>
      </c>
      <c r="G5" t="s">
        <v>19</v>
      </c>
      <c r="H5" s="9">
        <v>13.8</v>
      </c>
      <c r="I5" s="9">
        <v>43.52</v>
      </c>
      <c r="J5" s="9">
        <v>50.56</v>
      </c>
      <c r="K5" s="9">
        <v>3.51</v>
      </c>
    </row>
    <row r="6" spans="1:11" x14ac:dyDescent="0.3">
      <c r="A6">
        <v>18138</v>
      </c>
      <c r="B6" t="s">
        <v>1</v>
      </c>
      <c r="C6" t="s">
        <v>15</v>
      </c>
      <c r="D6" t="s">
        <v>28</v>
      </c>
      <c r="E6" t="s">
        <v>29</v>
      </c>
      <c r="F6" t="s">
        <v>7</v>
      </c>
      <c r="G6" t="s">
        <v>19</v>
      </c>
      <c r="H6" s="9">
        <v>14.4</v>
      </c>
      <c r="I6" s="9">
        <v>39.04</v>
      </c>
      <c r="J6" s="9">
        <v>48</v>
      </c>
      <c r="K6" s="9">
        <v>3.41</v>
      </c>
    </row>
    <row r="7" spans="1:11" x14ac:dyDescent="0.3">
      <c r="A7">
        <v>18068</v>
      </c>
      <c r="B7" t="s">
        <v>1</v>
      </c>
      <c r="C7" t="s">
        <v>15</v>
      </c>
      <c r="D7" t="s">
        <v>28</v>
      </c>
      <c r="E7" t="s">
        <v>29</v>
      </c>
      <c r="F7" t="s">
        <v>6</v>
      </c>
      <c r="G7" t="s">
        <v>19</v>
      </c>
      <c r="H7" s="9">
        <v>14</v>
      </c>
      <c r="I7" s="9">
        <v>40.96</v>
      </c>
      <c r="J7" s="9">
        <v>50.56</v>
      </c>
      <c r="K7" s="9">
        <v>3.42</v>
      </c>
    </row>
    <row r="8" spans="1:11" x14ac:dyDescent="0.3">
      <c r="A8">
        <v>18069</v>
      </c>
      <c r="B8" t="s">
        <v>1</v>
      </c>
      <c r="C8" t="s">
        <v>15</v>
      </c>
      <c r="D8" t="s">
        <v>28</v>
      </c>
      <c r="E8" t="s">
        <v>29</v>
      </c>
      <c r="F8" t="s">
        <v>6</v>
      </c>
      <c r="G8" t="s">
        <v>19</v>
      </c>
      <c r="H8" s="9">
        <v>14</v>
      </c>
      <c r="I8" s="9">
        <v>37.119999999999997</v>
      </c>
      <c r="J8" s="9">
        <v>43.52</v>
      </c>
      <c r="K8" s="9">
        <v>3.44</v>
      </c>
    </row>
    <row r="9" spans="1:11" x14ac:dyDescent="0.3">
      <c r="A9">
        <v>18070</v>
      </c>
      <c r="B9" t="s">
        <v>1</v>
      </c>
      <c r="C9" t="s">
        <v>15</v>
      </c>
      <c r="D9" t="s">
        <v>28</v>
      </c>
      <c r="E9" t="s">
        <v>29</v>
      </c>
      <c r="F9" t="s">
        <v>6</v>
      </c>
      <c r="G9" t="s">
        <v>19</v>
      </c>
      <c r="H9" s="9">
        <v>14.2</v>
      </c>
      <c r="I9" s="9">
        <v>40.32</v>
      </c>
      <c r="J9" s="9">
        <v>44.16</v>
      </c>
      <c r="K9" s="9">
        <v>3.32</v>
      </c>
    </row>
    <row r="10" spans="1:11" x14ac:dyDescent="0.3">
      <c r="A10">
        <v>18108</v>
      </c>
      <c r="B10" t="s">
        <v>1</v>
      </c>
      <c r="C10" t="s">
        <v>15</v>
      </c>
      <c r="D10" t="s">
        <v>28</v>
      </c>
      <c r="E10" t="s">
        <v>29</v>
      </c>
      <c r="F10" t="s">
        <v>6</v>
      </c>
      <c r="G10" t="s">
        <v>19</v>
      </c>
      <c r="H10" s="9">
        <v>13.2</v>
      </c>
      <c r="I10" s="9">
        <v>51.84</v>
      </c>
      <c r="J10" s="9">
        <v>48.64</v>
      </c>
      <c r="K10" s="9">
        <v>3.48</v>
      </c>
    </row>
    <row r="11" spans="1:11" x14ac:dyDescent="0.3">
      <c r="A11">
        <v>18134</v>
      </c>
      <c r="B11" t="s">
        <v>1</v>
      </c>
      <c r="C11" t="s">
        <v>15</v>
      </c>
      <c r="D11" t="s">
        <v>28</v>
      </c>
      <c r="E11" t="s">
        <v>29</v>
      </c>
      <c r="F11" t="s">
        <v>6</v>
      </c>
      <c r="G11" t="s">
        <v>19</v>
      </c>
      <c r="H11" s="9">
        <v>13.7</v>
      </c>
      <c r="I11" s="9">
        <v>31.36</v>
      </c>
      <c r="J11" s="9">
        <v>33.28</v>
      </c>
      <c r="K11" s="9">
        <v>3.46</v>
      </c>
    </row>
    <row r="12" spans="1:11" x14ac:dyDescent="0.3">
      <c r="A12">
        <v>18098</v>
      </c>
      <c r="B12" t="s">
        <v>1</v>
      </c>
      <c r="C12" t="s">
        <v>15</v>
      </c>
      <c r="D12" t="s">
        <v>28</v>
      </c>
      <c r="E12" t="s">
        <v>5</v>
      </c>
      <c r="F12" t="s">
        <v>5</v>
      </c>
      <c r="G12" t="s">
        <v>19</v>
      </c>
      <c r="H12" s="9">
        <v>14.2</v>
      </c>
      <c r="I12" s="9">
        <v>39.04</v>
      </c>
      <c r="J12" s="9">
        <v>44.8</v>
      </c>
      <c r="K12" s="9">
        <v>3.47</v>
      </c>
    </row>
    <row r="13" spans="1:11" x14ac:dyDescent="0.3">
      <c r="A13">
        <v>18013</v>
      </c>
      <c r="B13" t="s">
        <v>1</v>
      </c>
      <c r="C13" t="s">
        <v>14</v>
      </c>
      <c r="D13" t="s">
        <v>28</v>
      </c>
      <c r="E13" t="s">
        <v>3</v>
      </c>
      <c r="F13" t="s">
        <v>3</v>
      </c>
      <c r="G13" t="s">
        <v>19</v>
      </c>
      <c r="H13" s="9">
        <v>13.6</v>
      </c>
      <c r="I13" s="9">
        <v>36.479999999999997</v>
      </c>
      <c r="J13" s="9">
        <v>43.52</v>
      </c>
      <c r="K13" s="9">
        <v>3.45</v>
      </c>
    </row>
    <row r="14" spans="1:11" x14ac:dyDescent="0.3">
      <c r="A14">
        <v>18026</v>
      </c>
      <c r="B14" t="s">
        <v>1</v>
      </c>
      <c r="C14" t="s">
        <v>14</v>
      </c>
      <c r="D14" t="s">
        <v>28</v>
      </c>
      <c r="E14" t="s">
        <v>3</v>
      </c>
      <c r="F14" t="s">
        <v>3</v>
      </c>
      <c r="G14" t="s">
        <v>19</v>
      </c>
      <c r="H14" s="9">
        <v>13.6</v>
      </c>
      <c r="I14" s="9">
        <v>34.56</v>
      </c>
      <c r="J14" s="9">
        <v>42.24</v>
      </c>
      <c r="K14" s="9">
        <v>3.42</v>
      </c>
    </row>
    <row r="15" spans="1:11" x14ac:dyDescent="0.3">
      <c r="A15">
        <v>18061</v>
      </c>
      <c r="B15" t="s">
        <v>1</v>
      </c>
      <c r="C15" t="s">
        <v>14</v>
      </c>
      <c r="D15" t="s">
        <v>28</v>
      </c>
      <c r="E15" t="s">
        <v>3</v>
      </c>
      <c r="F15" t="s">
        <v>3</v>
      </c>
      <c r="G15" t="s">
        <v>19</v>
      </c>
      <c r="H15" s="9">
        <v>13.1</v>
      </c>
      <c r="I15" s="9">
        <v>39.68</v>
      </c>
      <c r="J15" s="9">
        <v>46.08</v>
      </c>
      <c r="K15" s="9">
        <v>3.46</v>
      </c>
    </row>
    <row r="16" spans="1:11" x14ac:dyDescent="0.3">
      <c r="A16">
        <v>18076</v>
      </c>
      <c r="B16" t="s">
        <v>1</v>
      </c>
      <c r="C16" t="s">
        <v>15</v>
      </c>
      <c r="D16" t="s">
        <v>28</v>
      </c>
      <c r="E16" t="s">
        <v>3</v>
      </c>
      <c r="F16" t="s">
        <v>3</v>
      </c>
      <c r="G16" t="s">
        <v>19</v>
      </c>
      <c r="H16" s="9">
        <v>13.5</v>
      </c>
      <c r="I16" s="9">
        <v>37.119999999999997</v>
      </c>
      <c r="J16" s="9">
        <v>43.52</v>
      </c>
      <c r="K16" s="9">
        <v>3.51</v>
      </c>
    </row>
    <row r="17" spans="1:11" x14ac:dyDescent="0.3">
      <c r="A17">
        <v>18078</v>
      </c>
      <c r="B17" t="s">
        <v>1</v>
      </c>
      <c r="C17" t="s">
        <v>14</v>
      </c>
      <c r="D17" t="s">
        <v>28</v>
      </c>
      <c r="E17" t="s">
        <v>3</v>
      </c>
      <c r="F17" t="s">
        <v>3</v>
      </c>
      <c r="G17" t="s">
        <v>19</v>
      </c>
      <c r="H17" s="9">
        <v>13.6</v>
      </c>
      <c r="I17" s="9">
        <v>33.28</v>
      </c>
      <c r="J17" s="9">
        <v>41.6</v>
      </c>
      <c r="K17" s="9">
        <v>3.4</v>
      </c>
    </row>
    <row r="18" spans="1:11" x14ac:dyDescent="0.3">
      <c r="A18">
        <v>18082</v>
      </c>
      <c r="B18" t="s">
        <v>1</v>
      </c>
      <c r="C18" t="s">
        <v>14</v>
      </c>
      <c r="D18" t="s">
        <v>28</v>
      </c>
      <c r="E18" t="s">
        <v>3</v>
      </c>
      <c r="F18" t="s">
        <v>3</v>
      </c>
      <c r="G18" t="s">
        <v>19</v>
      </c>
      <c r="H18" s="9">
        <v>13.5</v>
      </c>
      <c r="I18" s="9">
        <v>39.68</v>
      </c>
      <c r="J18" s="9">
        <v>43.52</v>
      </c>
      <c r="K18" s="9">
        <v>3.43</v>
      </c>
    </row>
    <row r="19" spans="1:11" x14ac:dyDescent="0.3">
      <c r="A19">
        <v>18084</v>
      </c>
      <c r="B19" t="s">
        <v>1</v>
      </c>
      <c r="C19" t="s">
        <v>14</v>
      </c>
      <c r="D19" t="s">
        <v>28</v>
      </c>
      <c r="E19" t="s">
        <v>3</v>
      </c>
      <c r="F19" t="s">
        <v>3</v>
      </c>
      <c r="G19" t="s">
        <v>19</v>
      </c>
      <c r="H19" s="9">
        <v>13.7</v>
      </c>
      <c r="I19" s="9">
        <v>33.28</v>
      </c>
      <c r="J19" s="9">
        <v>36.479999999999997</v>
      </c>
      <c r="K19" s="9">
        <v>3.5</v>
      </c>
    </row>
    <row r="20" spans="1:11" x14ac:dyDescent="0.3">
      <c r="A20">
        <v>18024</v>
      </c>
      <c r="B20" t="s">
        <v>1</v>
      </c>
      <c r="C20" t="s">
        <v>15</v>
      </c>
      <c r="D20" t="s">
        <v>28</v>
      </c>
      <c r="E20" t="s">
        <v>2</v>
      </c>
      <c r="F20" t="s">
        <v>2</v>
      </c>
      <c r="G20" t="s">
        <v>19</v>
      </c>
      <c r="H20" s="9">
        <v>12.4</v>
      </c>
      <c r="I20" s="9">
        <v>36.479999999999997</v>
      </c>
      <c r="J20" s="9">
        <v>43.52</v>
      </c>
      <c r="K20" s="9">
        <v>3.46</v>
      </c>
    </row>
    <row r="21" spans="1:11" x14ac:dyDescent="0.3">
      <c r="A21">
        <v>18053</v>
      </c>
      <c r="B21" t="s">
        <v>1</v>
      </c>
      <c r="C21" t="s">
        <v>15</v>
      </c>
      <c r="D21" t="s">
        <v>28</v>
      </c>
      <c r="E21" t="s">
        <v>2</v>
      </c>
      <c r="F21" t="s">
        <v>2</v>
      </c>
      <c r="G21" t="s">
        <v>19</v>
      </c>
      <c r="H21" s="9">
        <v>13.8</v>
      </c>
      <c r="I21" s="9">
        <v>32</v>
      </c>
      <c r="J21" s="9">
        <v>42.88</v>
      </c>
      <c r="K21" s="9">
        <v>3.38</v>
      </c>
    </row>
    <row r="22" spans="1:11" x14ac:dyDescent="0.3">
      <c r="A22">
        <v>18089</v>
      </c>
      <c r="B22" t="s">
        <v>1</v>
      </c>
      <c r="C22" t="s">
        <v>15</v>
      </c>
      <c r="D22" t="s">
        <v>28</v>
      </c>
      <c r="E22" t="s">
        <v>2</v>
      </c>
      <c r="F22" t="s">
        <v>2</v>
      </c>
      <c r="G22" t="s">
        <v>21</v>
      </c>
      <c r="H22" s="9">
        <v>13.9</v>
      </c>
      <c r="I22" s="9">
        <v>47.36</v>
      </c>
      <c r="J22" s="9">
        <v>51.84</v>
      </c>
      <c r="K22" s="9">
        <v>3.43</v>
      </c>
    </row>
    <row r="23" spans="1:11" x14ac:dyDescent="0.3">
      <c r="A23">
        <v>18090</v>
      </c>
      <c r="B23" t="s">
        <v>1</v>
      </c>
      <c r="C23" t="s">
        <v>15</v>
      </c>
      <c r="D23" t="s">
        <v>28</v>
      </c>
      <c r="E23" t="s">
        <v>2</v>
      </c>
      <c r="F23" t="s">
        <v>2</v>
      </c>
      <c r="G23" t="s">
        <v>19</v>
      </c>
      <c r="H23" s="9">
        <v>13.4</v>
      </c>
      <c r="I23" s="9">
        <v>39.68</v>
      </c>
      <c r="J23" s="9">
        <v>45.44</v>
      </c>
      <c r="K23" s="9">
        <v>3.45</v>
      </c>
    </row>
    <row r="24" spans="1:11" x14ac:dyDescent="0.3">
      <c r="A24">
        <v>18100</v>
      </c>
      <c r="B24" t="s">
        <v>1</v>
      </c>
      <c r="C24" t="s">
        <v>15</v>
      </c>
      <c r="D24" t="s">
        <v>28</v>
      </c>
      <c r="E24" t="s">
        <v>2</v>
      </c>
      <c r="F24" t="s">
        <v>2</v>
      </c>
      <c r="G24" t="s">
        <v>19</v>
      </c>
      <c r="H24" s="9">
        <v>13.8</v>
      </c>
      <c r="I24" s="9">
        <v>33.92</v>
      </c>
      <c r="J24" s="9">
        <v>40.32</v>
      </c>
      <c r="K24" s="9">
        <v>3.44</v>
      </c>
    </row>
    <row r="25" spans="1:11" x14ac:dyDescent="0.3">
      <c r="A25">
        <v>18109</v>
      </c>
      <c r="B25" t="s">
        <v>1</v>
      </c>
      <c r="C25" t="s">
        <v>15</v>
      </c>
      <c r="D25" t="s">
        <v>28</v>
      </c>
      <c r="E25" t="s">
        <v>2</v>
      </c>
      <c r="F25" t="s">
        <v>2</v>
      </c>
      <c r="G25" t="s">
        <v>19</v>
      </c>
      <c r="H25" s="9">
        <v>13.6</v>
      </c>
      <c r="I25" s="9">
        <v>34.56</v>
      </c>
      <c r="J25" s="9">
        <v>43.52</v>
      </c>
      <c r="K25" s="9">
        <v>3.42</v>
      </c>
    </row>
    <row r="26" spans="1:11" x14ac:dyDescent="0.3">
      <c r="A26">
        <v>18136</v>
      </c>
      <c r="B26" t="s">
        <v>1</v>
      </c>
      <c r="C26" t="s">
        <v>15</v>
      </c>
      <c r="D26" t="s">
        <v>28</v>
      </c>
      <c r="E26" t="s">
        <v>2</v>
      </c>
      <c r="F26" t="s">
        <v>2</v>
      </c>
      <c r="G26" t="s">
        <v>19</v>
      </c>
      <c r="H26" s="9">
        <v>14.6</v>
      </c>
      <c r="I26" s="9">
        <v>38.4</v>
      </c>
      <c r="J26" s="9">
        <v>49.92</v>
      </c>
      <c r="K26" s="9">
        <v>3.48</v>
      </c>
    </row>
    <row r="27" spans="1:11" x14ac:dyDescent="0.3">
      <c r="A27">
        <v>18022</v>
      </c>
      <c r="B27" t="s">
        <v>1</v>
      </c>
      <c r="C27" t="s">
        <v>15</v>
      </c>
      <c r="D27" t="s">
        <v>28</v>
      </c>
      <c r="E27" t="s">
        <v>8</v>
      </c>
      <c r="F27" t="s">
        <v>2486</v>
      </c>
      <c r="G27" t="s">
        <v>19</v>
      </c>
      <c r="H27" s="9">
        <v>14.5</v>
      </c>
      <c r="I27" s="9">
        <v>33.28</v>
      </c>
      <c r="J27" s="9">
        <v>44.8</v>
      </c>
      <c r="K27" s="9">
        <v>3.49</v>
      </c>
    </row>
    <row r="28" spans="1:11" x14ac:dyDescent="0.3">
      <c r="A28">
        <v>18132</v>
      </c>
      <c r="B28" t="s">
        <v>38</v>
      </c>
      <c r="C28" t="s">
        <v>39</v>
      </c>
      <c r="D28" t="s">
        <v>28</v>
      </c>
      <c r="E28" t="s">
        <v>29</v>
      </c>
      <c r="F28" t="s">
        <v>7</v>
      </c>
      <c r="G28" t="s">
        <v>19</v>
      </c>
      <c r="H28" s="9">
        <v>13.2</v>
      </c>
      <c r="I28" s="9">
        <v>32</v>
      </c>
      <c r="J28" s="9">
        <v>37.1</v>
      </c>
      <c r="K28" s="9">
        <v>3.48</v>
      </c>
    </row>
    <row r="29" spans="1:11" x14ac:dyDescent="0.3">
      <c r="A29">
        <v>18017</v>
      </c>
      <c r="B29" t="s">
        <v>38</v>
      </c>
      <c r="C29" t="s">
        <v>40</v>
      </c>
      <c r="D29" t="s">
        <v>28</v>
      </c>
      <c r="E29" t="s">
        <v>29</v>
      </c>
      <c r="F29" t="s">
        <v>7</v>
      </c>
      <c r="G29" t="s">
        <v>22</v>
      </c>
      <c r="H29" s="9">
        <v>12.4</v>
      </c>
      <c r="I29" s="9">
        <v>40.32</v>
      </c>
      <c r="J29" s="9">
        <v>44.16</v>
      </c>
      <c r="K29" s="9">
        <v>3.47</v>
      </c>
    </row>
    <row r="30" spans="1:11" x14ac:dyDescent="0.3">
      <c r="A30">
        <v>18016</v>
      </c>
      <c r="B30" t="s">
        <v>38</v>
      </c>
      <c r="C30" t="s">
        <v>39</v>
      </c>
      <c r="D30" t="s">
        <v>28</v>
      </c>
      <c r="E30" t="s">
        <v>29</v>
      </c>
      <c r="F30" t="s">
        <v>6</v>
      </c>
      <c r="G30" t="s">
        <v>20</v>
      </c>
      <c r="H30" s="9">
        <v>12.6</v>
      </c>
      <c r="I30" s="9">
        <v>42.24</v>
      </c>
      <c r="J30" s="9">
        <v>56.96</v>
      </c>
      <c r="K30" s="9">
        <v>3.45</v>
      </c>
    </row>
    <row r="31" spans="1:11" x14ac:dyDescent="0.3">
      <c r="A31">
        <v>18055</v>
      </c>
      <c r="B31" t="s">
        <v>38</v>
      </c>
      <c r="C31" t="s">
        <v>39</v>
      </c>
      <c r="D31" t="s">
        <v>28</v>
      </c>
      <c r="E31" t="s">
        <v>29</v>
      </c>
      <c r="F31" t="s">
        <v>6</v>
      </c>
      <c r="G31" t="s">
        <v>19</v>
      </c>
      <c r="H31" s="9">
        <v>11.9</v>
      </c>
      <c r="I31" s="9">
        <v>40.96</v>
      </c>
      <c r="J31" s="9">
        <v>51.2</v>
      </c>
      <c r="K31" s="9">
        <v>3.42</v>
      </c>
    </row>
    <row r="32" spans="1:11" x14ac:dyDescent="0.3">
      <c r="A32">
        <v>18056</v>
      </c>
      <c r="B32" t="s">
        <v>38</v>
      </c>
      <c r="C32" t="s">
        <v>40</v>
      </c>
      <c r="D32" t="s">
        <v>28</v>
      </c>
      <c r="E32" t="s">
        <v>29</v>
      </c>
      <c r="F32" t="s">
        <v>6</v>
      </c>
      <c r="G32" t="s">
        <v>20</v>
      </c>
      <c r="H32" s="9">
        <v>14</v>
      </c>
      <c r="I32" s="9">
        <v>37.799999999999997</v>
      </c>
      <c r="J32" s="9">
        <v>44.8</v>
      </c>
      <c r="K32" s="9">
        <v>3.4</v>
      </c>
    </row>
    <row r="33" spans="1:11" x14ac:dyDescent="0.3">
      <c r="A33">
        <v>18129</v>
      </c>
      <c r="B33" t="s">
        <v>38</v>
      </c>
      <c r="C33" t="s">
        <v>39</v>
      </c>
      <c r="D33" t="s">
        <v>28</v>
      </c>
      <c r="E33" t="s">
        <v>29</v>
      </c>
      <c r="F33" t="s">
        <v>6</v>
      </c>
      <c r="G33" t="s">
        <v>23</v>
      </c>
      <c r="H33" s="9">
        <v>13.6</v>
      </c>
      <c r="I33" s="9">
        <v>43.52</v>
      </c>
      <c r="J33" s="9">
        <v>46.08</v>
      </c>
      <c r="K33" s="9">
        <v>3.49</v>
      </c>
    </row>
    <row r="34" spans="1:11" x14ac:dyDescent="0.3">
      <c r="A34">
        <v>18137</v>
      </c>
      <c r="B34" t="s">
        <v>38</v>
      </c>
      <c r="C34" t="s">
        <v>39</v>
      </c>
      <c r="D34" t="s">
        <v>28</v>
      </c>
      <c r="E34" t="s">
        <v>29</v>
      </c>
      <c r="F34" t="s">
        <v>6</v>
      </c>
      <c r="G34" t="s">
        <v>20</v>
      </c>
      <c r="H34" s="9">
        <v>13.5</v>
      </c>
      <c r="I34" s="9">
        <v>39</v>
      </c>
      <c r="J34" s="9">
        <v>44.2</v>
      </c>
      <c r="K34" s="9">
        <v>3.46</v>
      </c>
    </row>
    <row r="35" spans="1:11" x14ac:dyDescent="0.3">
      <c r="A35">
        <v>18075</v>
      </c>
      <c r="B35" t="s">
        <v>38</v>
      </c>
      <c r="C35" t="s">
        <v>39</v>
      </c>
      <c r="D35" t="s">
        <v>28</v>
      </c>
      <c r="E35" t="s">
        <v>5</v>
      </c>
      <c r="F35" t="s">
        <v>5</v>
      </c>
      <c r="G35" t="s">
        <v>20</v>
      </c>
      <c r="H35" s="9">
        <v>12.5</v>
      </c>
      <c r="I35" s="9">
        <v>38.4</v>
      </c>
      <c r="J35" s="9">
        <v>53.12</v>
      </c>
      <c r="K35" s="9">
        <v>3.44</v>
      </c>
    </row>
    <row r="36" spans="1:11" x14ac:dyDescent="0.3">
      <c r="A36">
        <v>18104</v>
      </c>
      <c r="B36" t="s">
        <v>38</v>
      </c>
      <c r="C36" t="s">
        <v>40</v>
      </c>
      <c r="D36" t="s">
        <v>28</v>
      </c>
      <c r="E36" t="s">
        <v>5</v>
      </c>
      <c r="F36" t="s">
        <v>5</v>
      </c>
      <c r="G36" t="s">
        <v>22</v>
      </c>
      <c r="H36" s="9">
        <v>13.8</v>
      </c>
      <c r="I36" s="9">
        <v>44.16</v>
      </c>
      <c r="J36" s="9">
        <v>47.36</v>
      </c>
      <c r="K36" s="9">
        <v>3.51</v>
      </c>
    </row>
    <row r="37" spans="1:11" x14ac:dyDescent="0.3">
      <c r="A37">
        <v>18105</v>
      </c>
      <c r="B37" t="s">
        <v>38</v>
      </c>
      <c r="C37" t="s">
        <v>40</v>
      </c>
      <c r="D37" t="s">
        <v>28</v>
      </c>
      <c r="E37" t="s">
        <v>5</v>
      </c>
      <c r="F37" t="s">
        <v>5</v>
      </c>
      <c r="G37" t="s">
        <v>24</v>
      </c>
      <c r="H37" s="9">
        <v>12.4</v>
      </c>
      <c r="I37" s="9">
        <v>47.36</v>
      </c>
      <c r="J37" s="9">
        <v>50.56</v>
      </c>
      <c r="K37" s="9">
        <v>3.48</v>
      </c>
    </row>
    <row r="38" spans="1:11" x14ac:dyDescent="0.3">
      <c r="A38">
        <v>18119</v>
      </c>
      <c r="B38" t="s">
        <v>38</v>
      </c>
      <c r="C38" t="s">
        <v>39</v>
      </c>
      <c r="D38" t="s">
        <v>28</v>
      </c>
      <c r="E38" t="s">
        <v>5</v>
      </c>
      <c r="F38" t="s">
        <v>5</v>
      </c>
      <c r="G38" t="s">
        <v>19</v>
      </c>
      <c r="H38" s="9">
        <v>13.1</v>
      </c>
      <c r="I38" s="9">
        <v>43.52</v>
      </c>
      <c r="J38" s="9">
        <v>46.72</v>
      </c>
      <c r="K38" s="9">
        <v>3.43</v>
      </c>
    </row>
    <row r="39" spans="1:11" x14ac:dyDescent="0.3">
      <c r="A39">
        <v>18120</v>
      </c>
      <c r="B39" t="s">
        <v>38</v>
      </c>
      <c r="C39" t="s">
        <v>39</v>
      </c>
      <c r="D39" t="s">
        <v>28</v>
      </c>
      <c r="E39" t="s">
        <v>5</v>
      </c>
      <c r="F39" t="s">
        <v>5</v>
      </c>
      <c r="G39" t="s">
        <v>20</v>
      </c>
      <c r="H39" s="9">
        <v>12.9</v>
      </c>
      <c r="I39" s="9">
        <v>52.48</v>
      </c>
      <c r="J39" s="9">
        <v>55.04</v>
      </c>
      <c r="K39" s="9">
        <v>3.43</v>
      </c>
    </row>
    <row r="40" spans="1:11" x14ac:dyDescent="0.3">
      <c r="A40">
        <v>18131</v>
      </c>
      <c r="B40" t="s">
        <v>38</v>
      </c>
      <c r="C40" t="s">
        <v>39</v>
      </c>
      <c r="D40" t="s">
        <v>28</v>
      </c>
      <c r="E40" t="s">
        <v>5</v>
      </c>
      <c r="F40" t="s">
        <v>5</v>
      </c>
      <c r="G40" t="s">
        <v>19</v>
      </c>
      <c r="H40" s="9">
        <v>12.9</v>
      </c>
      <c r="I40" s="9">
        <v>39.04</v>
      </c>
      <c r="J40" s="9">
        <v>40.96</v>
      </c>
      <c r="K40" s="9">
        <v>3.4</v>
      </c>
    </row>
    <row r="41" spans="1:11" x14ac:dyDescent="0.3">
      <c r="A41">
        <v>18060</v>
      </c>
      <c r="B41" t="s">
        <v>38</v>
      </c>
      <c r="C41" t="s">
        <v>40</v>
      </c>
      <c r="D41" t="s">
        <v>31</v>
      </c>
      <c r="E41" t="s">
        <v>9</v>
      </c>
      <c r="F41" t="s">
        <v>9</v>
      </c>
      <c r="G41" t="s">
        <v>19</v>
      </c>
      <c r="H41" s="9">
        <v>13.8</v>
      </c>
      <c r="I41" s="9">
        <v>44.16</v>
      </c>
      <c r="J41" s="9">
        <v>50.56</v>
      </c>
      <c r="K41" s="9">
        <v>3.42</v>
      </c>
    </row>
    <row r="42" spans="1:11" x14ac:dyDescent="0.3">
      <c r="A42">
        <v>18021</v>
      </c>
      <c r="B42" t="s">
        <v>38</v>
      </c>
      <c r="C42" t="s">
        <v>40</v>
      </c>
      <c r="D42" t="s">
        <v>27</v>
      </c>
      <c r="E42" t="s">
        <v>4</v>
      </c>
      <c r="F42" t="s">
        <v>4</v>
      </c>
      <c r="G42" t="s">
        <v>19</v>
      </c>
      <c r="H42" s="9">
        <v>11.7</v>
      </c>
      <c r="I42" s="9">
        <v>39.04</v>
      </c>
      <c r="J42" s="9">
        <v>37.76</v>
      </c>
      <c r="K42" s="9">
        <v>3.49</v>
      </c>
    </row>
    <row r="43" spans="1:11" x14ac:dyDescent="0.3">
      <c r="A43">
        <v>18139</v>
      </c>
      <c r="B43" t="s">
        <v>38</v>
      </c>
      <c r="C43" t="s">
        <v>40</v>
      </c>
      <c r="D43" t="s">
        <v>27</v>
      </c>
      <c r="E43" t="s">
        <v>4</v>
      </c>
      <c r="F43" t="s">
        <v>4</v>
      </c>
      <c r="G43" t="s">
        <v>20</v>
      </c>
      <c r="H43" s="9">
        <v>13</v>
      </c>
      <c r="I43" s="9">
        <v>35.200000000000003</v>
      </c>
      <c r="J43" s="9">
        <v>41.6</v>
      </c>
      <c r="K43" s="9">
        <v>3.46</v>
      </c>
    </row>
    <row r="44" spans="1:11" x14ac:dyDescent="0.3">
      <c r="A44">
        <v>18135</v>
      </c>
      <c r="B44" t="s">
        <v>38</v>
      </c>
      <c r="C44" t="s">
        <v>39</v>
      </c>
      <c r="D44" t="s">
        <v>28</v>
      </c>
      <c r="E44" t="s">
        <v>3</v>
      </c>
      <c r="F44" t="s">
        <v>3</v>
      </c>
      <c r="G44" t="s">
        <v>20</v>
      </c>
      <c r="H44" s="9">
        <v>11.4</v>
      </c>
      <c r="I44" s="9">
        <v>27.5</v>
      </c>
      <c r="J44" s="9">
        <v>36.5</v>
      </c>
      <c r="K44" s="9">
        <v>3.43</v>
      </c>
    </row>
    <row r="45" spans="1:11" x14ac:dyDescent="0.3">
      <c r="A45">
        <v>18018</v>
      </c>
      <c r="B45" t="s">
        <v>38</v>
      </c>
      <c r="C45" t="s">
        <v>39</v>
      </c>
      <c r="D45" t="s">
        <v>28</v>
      </c>
      <c r="E45" t="s">
        <v>2</v>
      </c>
      <c r="F45" t="s">
        <v>2</v>
      </c>
      <c r="G45" t="s">
        <v>20</v>
      </c>
      <c r="H45" s="9">
        <v>10.6</v>
      </c>
      <c r="I45" s="9">
        <v>48</v>
      </c>
      <c r="J45" s="9">
        <v>53.76</v>
      </c>
      <c r="K45" s="9">
        <v>3.46</v>
      </c>
    </row>
    <row r="46" spans="1:11" x14ac:dyDescent="0.3">
      <c r="A46">
        <v>18047</v>
      </c>
      <c r="B46" t="s">
        <v>38</v>
      </c>
      <c r="C46" t="s">
        <v>40</v>
      </c>
      <c r="D46" t="s">
        <v>28</v>
      </c>
      <c r="E46" t="s">
        <v>2</v>
      </c>
      <c r="F46" t="s">
        <v>2</v>
      </c>
      <c r="G46" t="s">
        <v>22</v>
      </c>
      <c r="H46" s="9">
        <v>12.3</v>
      </c>
      <c r="I46" s="9">
        <v>41.6</v>
      </c>
      <c r="J46" s="9">
        <v>52.48</v>
      </c>
      <c r="K46" s="9">
        <v>3.48</v>
      </c>
    </row>
    <row r="47" spans="1:11" x14ac:dyDescent="0.3">
      <c r="A47">
        <v>18057</v>
      </c>
      <c r="B47" t="s">
        <v>38</v>
      </c>
      <c r="C47" t="s">
        <v>39</v>
      </c>
      <c r="D47" t="s">
        <v>28</v>
      </c>
      <c r="E47" t="s">
        <v>2</v>
      </c>
      <c r="F47" t="s">
        <v>2</v>
      </c>
      <c r="G47" t="s">
        <v>20</v>
      </c>
      <c r="H47" s="9">
        <v>13.7</v>
      </c>
      <c r="I47" s="9">
        <v>44.8</v>
      </c>
      <c r="J47" s="9">
        <v>51.2</v>
      </c>
      <c r="K47" s="9">
        <v>3.45</v>
      </c>
    </row>
    <row r="48" spans="1:11" x14ac:dyDescent="0.3">
      <c r="A48">
        <v>18094</v>
      </c>
      <c r="B48" t="s">
        <v>38</v>
      </c>
      <c r="C48" t="s">
        <v>39</v>
      </c>
      <c r="D48" t="s">
        <v>28</v>
      </c>
      <c r="E48" t="s">
        <v>2</v>
      </c>
      <c r="F48" t="s">
        <v>2</v>
      </c>
      <c r="G48" t="s">
        <v>22</v>
      </c>
      <c r="H48" s="9">
        <v>11.6</v>
      </c>
      <c r="I48" s="9">
        <v>46.08</v>
      </c>
      <c r="J48" s="9">
        <v>50.56</v>
      </c>
      <c r="K48" s="9">
        <v>3.46</v>
      </c>
    </row>
    <row r="49" spans="1:11" x14ac:dyDescent="0.3">
      <c r="A49">
        <v>18095</v>
      </c>
      <c r="B49" t="s">
        <v>38</v>
      </c>
      <c r="C49" t="s">
        <v>39</v>
      </c>
      <c r="D49" t="s">
        <v>28</v>
      </c>
      <c r="E49" t="s">
        <v>2</v>
      </c>
      <c r="F49" t="s">
        <v>2</v>
      </c>
      <c r="G49" t="s">
        <v>22</v>
      </c>
      <c r="H49" s="9">
        <v>13.2</v>
      </c>
      <c r="I49" s="9">
        <v>46.72</v>
      </c>
      <c r="J49" s="9">
        <v>51.2</v>
      </c>
      <c r="K49" s="9">
        <v>3.49</v>
      </c>
    </row>
    <row r="50" spans="1:11" x14ac:dyDescent="0.3">
      <c r="A50">
        <v>18096</v>
      </c>
      <c r="B50" t="s">
        <v>38</v>
      </c>
      <c r="C50" t="s">
        <v>40</v>
      </c>
      <c r="D50" t="s">
        <v>28</v>
      </c>
      <c r="E50" t="s">
        <v>2</v>
      </c>
      <c r="F50" t="s">
        <v>2</v>
      </c>
      <c r="G50" t="s">
        <v>24</v>
      </c>
      <c r="H50" s="9">
        <v>14.1</v>
      </c>
      <c r="I50" s="9">
        <v>44.8</v>
      </c>
      <c r="J50" s="9">
        <v>48.64</v>
      </c>
      <c r="K50" s="9">
        <v>3.47</v>
      </c>
    </row>
    <row r="51" spans="1:11" x14ac:dyDescent="0.3">
      <c r="A51">
        <v>18103</v>
      </c>
      <c r="B51" t="s">
        <v>38</v>
      </c>
      <c r="C51" t="s">
        <v>40</v>
      </c>
      <c r="D51" t="s">
        <v>28</v>
      </c>
      <c r="E51" t="s">
        <v>2</v>
      </c>
      <c r="F51" t="s">
        <v>2</v>
      </c>
      <c r="G51" t="s">
        <v>20</v>
      </c>
      <c r="H51" s="9">
        <v>13.2</v>
      </c>
      <c r="I51" s="9">
        <v>44.8</v>
      </c>
      <c r="J51" s="9">
        <v>49.28</v>
      </c>
      <c r="K51" s="9">
        <v>3.51</v>
      </c>
    </row>
    <row r="52" spans="1:11" x14ac:dyDescent="0.3">
      <c r="A52" s="3">
        <v>18133</v>
      </c>
      <c r="B52" s="3" t="s">
        <v>38</v>
      </c>
      <c r="C52" s="3" t="s">
        <v>39</v>
      </c>
      <c r="D52" s="3" t="s">
        <v>28</v>
      </c>
      <c r="E52" s="3" t="s">
        <v>2</v>
      </c>
      <c r="F52" s="3" t="s">
        <v>2</v>
      </c>
      <c r="G52" s="3" t="s">
        <v>19</v>
      </c>
      <c r="H52" s="10">
        <v>13.8</v>
      </c>
      <c r="I52" s="10">
        <v>37.799999999999997</v>
      </c>
      <c r="J52" s="10">
        <v>42.9</v>
      </c>
      <c r="K52" s="10">
        <v>3.47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8B56E-69FB-4D63-91A2-AB47C6C2AD6C}">
  <dimension ref="A1:U369"/>
  <sheetViews>
    <sheetView zoomScale="50" zoomScaleNormal="50" workbookViewId="0">
      <selection sqref="A1:U349"/>
    </sheetView>
  </sheetViews>
  <sheetFormatPr defaultColWidth="11.44140625" defaultRowHeight="14.4" x14ac:dyDescent="0.3"/>
  <cols>
    <col min="1" max="1" width="13.44140625" style="11" customWidth="1"/>
    <col min="2" max="2" width="9.33203125" style="11" customWidth="1"/>
    <col min="3" max="3" width="31.109375" style="11" customWidth="1"/>
    <col min="4" max="4" width="71.6640625" style="11" customWidth="1"/>
    <col min="5" max="5" width="29.33203125" style="12" customWidth="1"/>
    <col min="6" max="6" width="24.6640625" style="13" customWidth="1"/>
    <col min="7" max="7" width="11.33203125" style="13" customWidth="1"/>
    <col min="8" max="8" width="12.6640625" style="13" customWidth="1"/>
    <col min="9" max="9" width="11.109375" style="13" customWidth="1"/>
    <col min="10" max="10" width="13.88671875" style="13" customWidth="1"/>
    <col min="11" max="11" width="13.109375" style="13" customWidth="1"/>
    <col min="12" max="12" width="11.6640625" style="13" customWidth="1"/>
    <col min="13" max="13" width="15" style="14" customWidth="1"/>
    <col min="14" max="14" width="19" style="14" customWidth="1"/>
    <col min="15" max="15" width="13.44140625" style="13" customWidth="1"/>
    <col min="16" max="16" width="14.5546875" style="13" customWidth="1"/>
    <col min="17" max="17" width="12.44140625" style="13" customWidth="1"/>
    <col min="18" max="18" width="30" style="13" customWidth="1"/>
    <col min="19" max="19" width="111.109375" style="12" customWidth="1"/>
    <col min="20" max="20" width="9.88671875" style="12" customWidth="1"/>
    <col min="21" max="21" width="21.109375" style="12" customWidth="1"/>
    <col min="22" max="16384" width="11.44140625" style="11"/>
  </cols>
  <sheetData>
    <row r="1" spans="1:21" x14ac:dyDescent="0.3">
      <c r="A1" s="11" t="s">
        <v>2494</v>
      </c>
    </row>
    <row r="2" spans="1:21" s="15" customFormat="1" ht="14.25" customHeight="1" x14ac:dyDescent="0.3">
      <c r="A2" s="15" t="s">
        <v>42</v>
      </c>
      <c r="B2" s="16" t="s">
        <v>43</v>
      </c>
      <c r="C2" s="15" t="s">
        <v>44</v>
      </c>
      <c r="D2" s="15" t="s">
        <v>45</v>
      </c>
      <c r="E2" s="17" t="s">
        <v>46</v>
      </c>
      <c r="F2" s="18" t="s">
        <v>47</v>
      </c>
      <c r="G2" s="18" t="s">
        <v>48</v>
      </c>
      <c r="H2" s="18" t="s">
        <v>49</v>
      </c>
      <c r="I2" s="18" t="s">
        <v>50</v>
      </c>
      <c r="J2" s="18" t="s">
        <v>51</v>
      </c>
      <c r="K2" s="18" t="s">
        <v>52</v>
      </c>
      <c r="L2" s="18" t="s">
        <v>53</v>
      </c>
      <c r="M2" s="19" t="s">
        <v>54</v>
      </c>
      <c r="N2" s="19" t="s">
        <v>55</v>
      </c>
      <c r="O2" s="18" t="s">
        <v>56</v>
      </c>
      <c r="P2" s="18" t="s">
        <v>57</v>
      </c>
      <c r="Q2" s="18" t="s">
        <v>58</v>
      </c>
      <c r="R2" s="18" t="s">
        <v>59</v>
      </c>
      <c r="S2" s="17" t="s">
        <v>60</v>
      </c>
      <c r="T2" s="17" t="s">
        <v>61</v>
      </c>
      <c r="U2" s="17" t="s">
        <v>62</v>
      </c>
    </row>
    <row r="3" spans="1:21" x14ac:dyDescent="0.3">
      <c r="A3" s="11">
        <v>1</v>
      </c>
      <c r="B3" s="11">
        <v>3</v>
      </c>
      <c r="C3" s="11" t="s">
        <v>63</v>
      </c>
      <c r="D3" s="11" t="s">
        <v>64</v>
      </c>
      <c r="E3" s="12" t="s">
        <v>65</v>
      </c>
      <c r="F3" s="13" t="s">
        <v>66</v>
      </c>
      <c r="G3" s="13">
        <v>138.09174235115799</v>
      </c>
      <c r="H3" s="13">
        <v>2.15265</v>
      </c>
      <c r="I3" s="13" t="s">
        <v>67</v>
      </c>
      <c r="J3" s="13">
        <f>137.084061+1.007276</f>
        <v>138.09133699999998</v>
      </c>
      <c r="K3" s="13">
        <f>((J3-G3)/J3)*1000000</f>
        <v>-2.9353844116102366</v>
      </c>
      <c r="L3" s="13">
        <v>94.78</v>
      </c>
      <c r="M3" s="14" t="s">
        <v>68</v>
      </c>
      <c r="N3" s="14" t="s">
        <v>68</v>
      </c>
      <c r="O3" s="13">
        <v>2.0767060769588199</v>
      </c>
      <c r="P3" s="13" t="s">
        <v>69</v>
      </c>
      <c r="Q3" s="13" t="s">
        <v>70</v>
      </c>
      <c r="R3" s="13" t="s">
        <v>71</v>
      </c>
      <c r="S3" s="11"/>
    </row>
    <row r="4" spans="1:21" x14ac:dyDescent="0.3">
      <c r="A4" s="11">
        <v>2</v>
      </c>
      <c r="F4" s="13" t="s">
        <v>72</v>
      </c>
      <c r="G4" s="13">
        <v>396.14945024043101</v>
      </c>
      <c r="H4" s="13">
        <v>2.5719666666666701</v>
      </c>
      <c r="M4" s="14">
        <v>1.33226762955019E-15</v>
      </c>
      <c r="N4" s="14">
        <v>1.48995480602418E-12</v>
      </c>
      <c r="O4" s="13">
        <v>3.5059398880228598</v>
      </c>
      <c r="P4" s="13" t="s">
        <v>70</v>
      </c>
      <c r="Q4" s="13" t="s">
        <v>69</v>
      </c>
      <c r="R4" s="13" t="s">
        <v>73</v>
      </c>
      <c r="S4" s="11"/>
    </row>
    <row r="5" spans="1:21" x14ac:dyDescent="0.3">
      <c r="A5" s="11">
        <v>3</v>
      </c>
      <c r="B5" s="11">
        <v>3</v>
      </c>
      <c r="C5" s="11" t="s">
        <v>74</v>
      </c>
      <c r="D5" s="11" t="s">
        <v>75</v>
      </c>
      <c r="E5" s="12" t="s">
        <v>76</v>
      </c>
      <c r="F5" s="13" t="s">
        <v>77</v>
      </c>
      <c r="G5" s="13">
        <v>355.06249515568101</v>
      </c>
      <c r="H5" s="13">
        <v>6.8657500000000002</v>
      </c>
      <c r="I5" s="13" t="s">
        <v>78</v>
      </c>
      <c r="J5" s="13">
        <f>(332.074341+22.9897)</f>
        <v>355.06404099999997</v>
      </c>
      <c r="K5" s="13">
        <f>((J5-G5)/J5)*1000000</f>
        <v>4.353705643114246</v>
      </c>
      <c r="L5" s="13">
        <v>88.26</v>
      </c>
      <c r="M5" s="14">
        <v>1.1157741397482801E-13</v>
      </c>
      <c r="N5" s="14">
        <v>5.3478735001939201E-11</v>
      </c>
      <c r="O5" s="13">
        <v>5.9508671651828502</v>
      </c>
      <c r="P5" s="13" t="s">
        <v>70</v>
      </c>
      <c r="Q5" s="13" t="s">
        <v>69</v>
      </c>
      <c r="R5" s="13" t="s">
        <v>79</v>
      </c>
      <c r="S5" s="9" t="s">
        <v>80</v>
      </c>
      <c r="T5" s="12">
        <v>15</v>
      </c>
    </row>
    <row r="6" spans="1:21" x14ac:dyDescent="0.3">
      <c r="A6" s="11">
        <v>4</v>
      </c>
      <c r="F6" s="13" t="s">
        <v>81</v>
      </c>
      <c r="G6" s="13">
        <v>374.15990409415599</v>
      </c>
      <c r="H6" s="13">
        <v>13.833816666666699</v>
      </c>
      <c r="M6" s="14">
        <v>3.8732350660097804E-12</v>
      </c>
      <c r="N6" s="14">
        <v>1.3501312550069E-9</v>
      </c>
      <c r="O6" s="13">
        <v>2.6489315691832598</v>
      </c>
      <c r="P6" s="13" t="s">
        <v>70</v>
      </c>
      <c r="Q6" s="13" t="s">
        <v>69</v>
      </c>
      <c r="R6" s="13" t="s">
        <v>82</v>
      </c>
      <c r="S6" s="11"/>
    </row>
    <row r="7" spans="1:21" x14ac:dyDescent="0.3">
      <c r="A7" s="11">
        <v>5</v>
      </c>
      <c r="B7" s="11">
        <v>3</v>
      </c>
      <c r="C7" s="11" t="s">
        <v>83</v>
      </c>
      <c r="D7" s="11" t="s">
        <v>84</v>
      </c>
      <c r="E7" s="12" t="s">
        <v>85</v>
      </c>
      <c r="F7" s="13" t="s">
        <v>86</v>
      </c>
      <c r="G7" s="13">
        <v>464.08103671223898</v>
      </c>
      <c r="H7" s="13">
        <v>5.4899500000000003</v>
      </c>
      <c r="I7" s="13" t="s">
        <v>67</v>
      </c>
      <c r="J7" s="13">
        <f>(463.074036+1.007276)</f>
        <v>464.08131199999997</v>
      </c>
      <c r="K7" s="13">
        <f>((J7-G7)/J7)*1000000</f>
        <v>0.5931886371349202</v>
      </c>
      <c r="L7" s="13">
        <v>92.85</v>
      </c>
      <c r="M7" s="14">
        <v>9.5965457802549297E-12</v>
      </c>
      <c r="N7" s="14">
        <v>2.8305211763322598E-9</v>
      </c>
      <c r="O7" s="13">
        <v>3.2548992668541201</v>
      </c>
      <c r="P7" s="13" t="s">
        <v>70</v>
      </c>
      <c r="Q7" s="13" t="s">
        <v>69</v>
      </c>
      <c r="R7" s="13" t="s">
        <v>87</v>
      </c>
      <c r="S7" s="11"/>
      <c r="U7" s="12" t="s">
        <v>88</v>
      </c>
    </row>
    <row r="8" spans="1:21" x14ac:dyDescent="0.3">
      <c r="A8" s="11">
        <v>6</v>
      </c>
      <c r="F8" s="13" t="s">
        <v>89</v>
      </c>
      <c r="G8" s="13">
        <v>252.07292536809101</v>
      </c>
      <c r="H8" s="13">
        <v>5.4899500000000003</v>
      </c>
      <c r="M8" s="14">
        <v>4.4541925703356401E-11</v>
      </c>
      <c r="N8" s="14">
        <v>1.0063380131202499E-8</v>
      </c>
      <c r="O8" s="13">
        <v>3.79582063788038</v>
      </c>
      <c r="P8" s="13" t="s">
        <v>70</v>
      </c>
      <c r="Q8" s="13" t="s">
        <v>69</v>
      </c>
      <c r="R8" s="13" t="s">
        <v>90</v>
      </c>
      <c r="S8" s="11"/>
    </row>
    <row r="9" spans="1:21" x14ac:dyDescent="0.3">
      <c r="A9" s="11">
        <v>7</v>
      </c>
      <c r="F9" s="13" t="s">
        <v>91</v>
      </c>
      <c r="G9" s="13">
        <v>399.03737604252802</v>
      </c>
      <c r="H9" s="13">
        <v>6.6131500000000001</v>
      </c>
      <c r="M9" s="14">
        <v>5.55525625500763E-11</v>
      </c>
      <c r="N9" s="14">
        <v>1.18338596215037E-8</v>
      </c>
      <c r="O9" s="13">
        <v>2.4992429857323901</v>
      </c>
      <c r="P9" s="13" t="s">
        <v>70</v>
      </c>
      <c r="Q9" s="13" t="s">
        <v>69</v>
      </c>
      <c r="R9" s="13" t="s">
        <v>92</v>
      </c>
      <c r="S9" s="11"/>
    </row>
    <row r="10" spans="1:21" x14ac:dyDescent="0.3">
      <c r="A10" s="11">
        <v>8</v>
      </c>
      <c r="B10" s="11">
        <v>3</v>
      </c>
      <c r="C10" s="11" t="s">
        <v>63</v>
      </c>
      <c r="D10" s="11" t="s">
        <v>93</v>
      </c>
      <c r="F10" s="13" t="s">
        <v>94</v>
      </c>
      <c r="G10" s="13">
        <v>155.118292697713</v>
      </c>
      <c r="H10" s="13">
        <v>2.15265</v>
      </c>
      <c r="M10" s="14">
        <v>7.4009687267562198E-11</v>
      </c>
      <c r="N10" s="14">
        <v>1.44103746123554E-8</v>
      </c>
      <c r="O10" s="13">
        <v>3.09382664296146</v>
      </c>
      <c r="P10" s="13" t="s">
        <v>69</v>
      </c>
      <c r="Q10" s="13" t="s">
        <v>70</v>
      </c>
      <c r="R10" s="13" t="s">
        <v>95</v>
      </c>
      <c r="S10" s="11"/>
    </row>
    <row r="11" spans="1:21" ht="14.25" customHeight="1" x14ac:dyDescent="0.3">
      <c r="A11" s="11">
        <v>9</v>
      </c>
      <c r="B11" s="11">
        <v>3</v>
      </c>
      <c r="C11" s="11" t="s">
        <v>96</v>
      </c>
      <c r="D11" s="11" t="s">
        <v>97</v>
      </c>
      <c r="E11" s="12" t="s">
        <v>98</v>
      </c>
      <c r="F11" s="13" t="s">
        <v>99</v>
      </c>
      <c r="G11" s="13">
        <v>481.09800456773797</v>
      </c>
      <c r="H11" s="13">
        <v>17.468583333333299</v>
      </c>
      <c r="I11" s="13" t="s">
        <v>100</v>
      </c>
      <c r="J11" s="13">
        <v>481.097666</v>
      </c>
      <c r="K11" s="13">
        <f>((J11-G11)/J11)*1000000</f>
        <v>-0.70374013822319637</v>
      </c>
      <c r="M11" s="14">
        <v>9.9093844241337995E-11</v>
      </c>
      <c r="N11" s="14">
        <v>1.80934841055147E-8</v>
      </c>
      <c r="O11" s="13">
        <v>6.0488082325547499</v>
      </c>
      <c r="P11" s="13" t="s">
        <v>70</v>
      </c>
      <c r="Q11" s="13" t="s">
        <v>69</v>
      </c>
      <c r="R11" s="13" t="s">
        <v>101</v>
      </c>
      <c r="S11" s="11"/>
    </row>
    <row r="12" spans="1:21" x14ac:dyDescent="0.3">
      <c r="A12" s="11">
        <v>10</v>
      </c>
      <c r="F12" s="13" t="s">
        <v>102</v>
      </c>
      <c r="G12" s="13">
        <v>374.15933668341103</v>
      </c>
      <c r="H12" s="13">
        <v>13.500166666666701</v>
      </c>
      <c r="M12" s="14">
        <v>3.1330937844131799E-10</v>
      </c>
      <c r="N12" s="14">
        <v>4.2905225110127202E-8</v>
      </c>
      <c r="O12" s="13">
        <v>2.4569670003891799</v>
      </c>
      <c r="P12" s="13" t="s">
        <v>70</v>
      </c>
      <c r="Q12" s="13" t="s">
        <v>69</v>
      </c>
      <c r="R12" s="13" t="s">
        <v>103</v>
      </c>
      <c r="S12" s="11"/>
    </row>
    <row r="13" spans="1:21" x14ac:dyDescent="0.3">
      <c r="A13" s="11">
        <v>11</v>
      </c>
      <c r="F13" s="13" t="s">
        <v>104</v>
      </c>
      <c r="G13" s="13">
        <v>199.075760428584</v>
      </c>
      <c r="H13" s="13">
        <v>11.550133333333299</v>
      </c>
      <c r="M13" s="14">
        <v>6.7692862426582699E-10</v>
      </c>
      <c r="N13" s="14">
        <v>7.6341164973862203E-8</v>
      </c>
      <c r="O13" s="13">
        <v>3.4052363824215601</v>
      </c>
      <c r="P13" s="13" t="s">
        <v>69</v>
      </c>
      <c r="Q13" s="13" t="s">
        <v>70</v>
      </c>
      <c r="R13" s="13" t="s">
        <v>105</v>
      </c>
      <c r="S13" s="11"/>
    </row>
    <row r="14" spans="1:21" x14ac:dyDescent="0.3">
      <c r="A14" s="11">
        <v>12</v>
      </c>
      <c r="F14" s="13" t="s">
        <v>106</v>
      </c>
      <c r="G14" s="13">
        <v>275.05523382788903</v>
      </c>
      <c r="H14" s="13">
        <v>14.2042</v>
      </c>
      <c r="M14" s="14">
        <v>8.4783591258741405E-10</v>
      </c>
      <c r="N14" s="14">
        <v>9.0303405559238003E-8</v>
      </c>
      <c r="O14" s="13">
        <v>4.79535395818304</v>
      </c>
      <c r="P14" s="13" t="s">
        <v>70</v>
      </c>
      <c r="Q14" s="13" t="s">
        <v>69</v>
      </c>
      <c r="R14" s="13" t="s">
        <v>107</v>
      </c>
      <c r="S14" s="11"/>
    </row>
    <row r="15" spans="1:21" x14ac:dyDescent="0.3">
      <c r="A15" s="11">
        <v>13</v>
      </c>
      <c r="B15" s="11">
        <v>3</v>
      </c>
      <c r="C15" s="11" t="s">
        <v>63</v>
      </c>
      <c r="D15" s="11" t="s">
        <v>93</v>
      </c>
      <c r="E15" s="12" t="s">
        <v>108</v>
      </c>
      <c r="F15" s="13" t="s">
        <v>109</v>
      </c>
      <c r="G15" s="13">
        <v>86.0599966889001</v>
      </c>
      <c r="H15" s="13">
        <v>2.15265</v>
      </c>
      <c r="I15" s="13" t="s">
        <v>67</v>
      </c>
      <c r="J15" s="13">
        <f>(85.052765+1.007276)</f>
        <v>86.060040999999998</v>
      </c>
      <c r="K15" s="13">
        <f>((J15-G15)/J15)*1000000</f>
        <v>0.51488587948341791</v>
      </c>
      <c r="L15" s="13">
        <v>95.14</v>
      </c>
      <c r="M15" s="14">
        <v>1.19577214796607E-9</v>
      </c>
      <c r="N15" s="14">
        <v>1.0420548477702701E-7</v>
      </c>
      <c r="O15" s="13">
        <v>5.4271623050067497</v>
      </c>
      <c r="P15" s="13" t="s">
        <v>69</v>
      </c>
      <c r="Q15" s="13" t="s">
        <v>70</v>
      </c>
      <c r="R15" s="13" t="s">
        <v>110</v>
      </c>
      <c r="S15" s="11"/>
      <c r="U15" s="12" t="s">
        <v>88</v>
      </c>
    </row>
    <row r="16" spans="1:21" x14ac:dyDescent="0.3">
      <c r="A16" s="11">
        <v>14</v>
      </c>
      <c r="B16" s="11">
        <v>3</v>
      </c>
      <c r="C16" s="11" t="s">
        <v>63</v>
      </c>
      <c r="D16" s="11" t="s">
        <v>111</v>
      </c>
      <c r="E16" s="12" t="s">
        <v>112</v>
      </c>
      <c r="F16" s="13" t="s">
        <v>113</v>
      </c>
      <c r="G16" s="13">
        <v>329.14932277679299</v>
      </c>
      <c r="H16" s="13">
        <v>11.599183333333301</v>
      </c>
      <c r="I16" s="13" t="s">
        <v>67</v>
      </c>
      <c r="J16" s="13">
        <v>329.14957900000002</v>
      </c>
      <c r="K16" s="13">
        <v>0.77844063256825802</v>
      </c>
      <c r="L16" s="13">
        <v>89.58</v>
      </c>
      <c r="M16" s="14">
        <v>1.2442007424340299E-9</v>
      </c>
      <c r="N16" s="14">
        <v>1.05895150735939E-7</v>
      </c>
      <c r="O16" s="13">
        <v>2.1179945334968702</v>
      </c>
      <c r="P16" s="13" t="s">
        <v>70</v>
      </c>
      <c r="Q16" s="13" t="s">
        <v>69</v>
      </c>
      <c r="R16" s="13" t="s">
        <v>114</v>
      </c>
      <c r="S16" s="12" t="s">
        <v>115</v>
      </c>
      <c r="T16" s="12">
        <v>10</v>
      </c>
      <c r="U16" s="12" t="s">
        <v>116</v>
      </c>
    </row>
    <row r="17" spans="1:21" x14ac:dyDescent="0.3">
      <c r="A17" s="11">
        <v>15</v>
      </c>
      <c r="F17" s="13" t="s">
        <v>117</v>
      </c>
      <c r="G17" s="13">
        <v>327.08696518209001</v>
      </c>
      <c r="H17" s="13">
        <v>7.58191666666667</v>
      </c>
      <c r="M17" s="14">
        <v>2.6891399107498201E-9</v>
      </c>
      <c r="N17" s="14">
        <v>1.90947712374267E-7</v>
      </c>
      <c r="O17" s="13">
        <v>2.28068218141023</v>
      </c>
      <c r="P17" s="13" t="s">
        <v>70</v>
      </c>
      <c r="Q17" s="13" t="s">
        <v>69</v>
      </c>
      <c r="R17" s="13" t="s">
        <v>118</v>
      </c>
      <c r="S17" s="11"/>
    </row>
    <row r="18" spans="1:21" x14ac:dyDescent="0.3">
      <c r="A18" s="11">
        <v>16</v>
      </c>
      <c r="F18" s="13" t="s">
        <v>119</v>
      </c>
      <c r="G18" s="13">
        <v>401.21799738164901</v>
      </c>
      <c r="H18" s="13">
        <v>17.1719333333333</v>
      </c>
      <c r="M18" s="14">
        <v>3.4720589736636498E-9</v>
      </c>
      <c r="N18" s="14">
        <v>2.3329207382821899E-7</v>
      </c>
      <c r="O18" s="13">
        <v>2.7246205876422298</v>
      </c>
      <c r="P18" s="13" t="s">
        <v>69</v>
      </c>
      <c r="Q18" s="13" t="s">
        <v>70</v>
      </c>
      <c r="R18" s="13" t="s">
        <v>120</v>
      </c>
      <c r="S18" s="11"/>
    </row>
    <row r="19" spans="1:21" x14ac:dyDescent="0.3">
      <c r="A19" s="11">
        <v>17</v>
      </c>
      <c r="B19" s="11">
        <v>3</v>
      </c>
      <c r="C19" s="11" t="s">
        <v>63</v>
      </c>
      <c r="D19" s="11" t="s">
        <v>121</v>
      </c>
      <c r="E19" s="12" t="s">
        <v>122</v>
      </c>
      <c r="F19" s="13" t="s">
        <v>123</v>
      </c>
      <c r="G19" s="13">
        <v>199.10778853070201</v>
      </c>
      <c r="H19" s="13">
        <v>2.15265</v>
      </c>
      <c r="I19" s="13" t="s">
        <v>124</v>
      </c>
      <c r="J19" s="13">
        <v>199.10771799999998</v>
      </c>
      <c r="K19" s="13">
        <f>(J19-G19)/(G19)*1000000</f>
        <v>-0.35423376731282719</v>
      </c>
      <c r="L19" s="13">
        <v>92.29</v>
      </c>
      <c r="M19" s="14">
        <v>4.2705908809281798E-9</v>
      </c>
      <c r="N19" s="14">
        <v>2.6844353834041599E-7</v>
      </c>
      <c r="O19" s="13">
        <v>2.9214170958665999</v>
      </c>
      <c r="P19" s="13" t="s">
        <v>69</v>
      </c>
      <c r="Q19" s="13" t="s">
        <v>70</v>
      </c>
      <c r="R19" s="13" t="s">
        <v>125</v>
      </c>
      <c r="S19" s="9" t="s">
        <v>126</v>
      </c>
      <c r="T19" s="12">
        <v>10</v>
      </c>
      <c r="U19" s="12" t="s">
        <v>116</v>
      </c>
    </row>
    <row r="20" spans="1:21" x14ac:dyDescent="0.3">
      <c r="A20" s="11">
        <v>18</v>
      </c>
      <c r="B20" s="11">
        <v>3</v>
      </c>
      <c r="C20" s="11" t="s">
        <v>96</v>
      </c>
      <c r="D20" s="11" t="s">
        <v>127</v>
      </c>
      <c r="E20" s="12" t="s">
        <v>98</v>
      </c>
      <c r="F20" s="13" t="s">
        <v>128</v>
      </c>
      <c r="G20" s="13">
        <v>481.09761678228199</v>
      </c>
      <c r="H20" s="13">
        <v>15.4501166666667</v>
      </c>
      <c r="I20" s="13" t="s">
        <v>100</v>
      </c>
      <c r="J20" s="13">
        <v>481.097666</v>
      </c>
      <c r="K20" s="13">
        <v>0.10230296568288816</v>
      </c>
      <c r="M20" s="14">
        <v>4.7254123947126897E-9</v>
      </c>
      <c r="N20" s="14">
        <v>2.9224214567264599E-7</v>
      </c>
      <c r="O20" s="13">
        <v>2.4660398884549002</v>
      </c>
      <c r="P20" s="13" t="s">
        <v>70</v>
      </c>
      <c r="Q20" s="13" t="s">
        <v>69</v>
      </c>
      <c r="R20" s="13" t="s">
        <v>129</v>
      </c>
      <c r="S20" s="12" t="s">
        <v>130</v>
      </c>
      <c r="T20" s="12">
        <v>20</v>
      </c>
    </row>
    <row r="21" spans="1:21" x14ac:dyDescent="0.3">
      <c r="A21" s="11">
        <v>19</v>
      </c>
      <c r="F21" s="13" t="s">
        <v>131</v>
      </c>
      <c r="G21" s="13">
        <v>152.056977177818</v>
      </c>
      <c r="H21" s="13">
        <v>4.9897999999999998</v>
      </c>
      <c r="M21" s="14">
        <v>4.9097893528582404E-9</v>
      </c>
      <c r="N21" s="14">
        <v>2.9882513993843398E-7</v>
      </c>
      <c r="O21" s="13">
        <v>2.9250978477903899</v>
      </c>
      <c r="P21" s="13" t="s">
        <v>70</v>
      </c>
      <c r="Q21" s="13" t="s">
        <v>69</v>
      </c>
      <c r="R21" s="13" t="s">
        <v>103</v>
      </c>
      <c r="S21" s="11"/>
    </row>
    <row r="22" spans="1:21" x14ac:dyDescent="0.3">
      <c r="A22" s="11">
        <v>20</v>
      </c>
      <c r="F22" s="13" t="s">
        <v>132</v>
      </c>
      <c r="G22" s="13">
        <v>500.06980066554399</v>
      </c>
      <c r="H22" s="13">
        <v>17.122900000000001</v>
      </c>
      <c r="L22" s="13">
        <v>82.3</v>
      </c>
      <c r="M22" s="14">
        <v>8.4797268096181694E-9</v>
      </c>
      <c r="N22" s="14">
        <v>4.6876605383137799E-7</v>
      </c>
      <c r="O22" s="13">
        <v>2.1066934428851498</v>
      </c>
      <c r="P22" s="13" t="s">
        <v>70</v>
      </c>
      <c r="Q22" s="13" t="s">
        <v>69</v>
      </c>
      <c r="R22" s="13" t="s">
        <v>133</v>
      </c>
      <c r="S22" s="11"/>
    </row>
    <row r="23" spans="1:21" x14ac:dyDescent="0.3">
      <c r="A23" s="11">
        <v>21</v>
      </c>
      <c r="B23" s="11">
        <v>3</v>
      </c>
      <c r="C23" s="11" t="s">
        <v>134</v>
      </c>
      <c r="D23" s="11" t="s">
        <v>135</v>
      </c>
      <c r="E23" s="12" t="s">
        <v>136</v>
      </c>
      <c r="F23" s="13" t="s">
        <v>137</v>
      </c>
      <c r="G23" s="13">
        <v>313.15470412622</v>
      </c>
      <c r="H23" s="13">
        <v>17.277349999999998</v>
      </c>
      <c r="I23" s="13" t="s">
        <v>67</v>
      </c>
      <c r="J23" s="13">
        <f>(312.1474+1.007276)</f>
        <v>313.15467599999999</v>
      </c>
      <c r="K23" s="13">
        <f>(J23-G23)/(G23)*1000000</f>
        <v>-8.9815735262230759E-2</v>
      </c>
      <c r="L23" s="13">
        <v>84.65</v>
      </c>
      <c r="M23" s="14">
        <v>9.2087587555411704E-9</v>
      </c>
      <c r="N23" s="14">
        <v>4.9041463345248503E-7</v>
      </c>
      <c r="O23" s="13">
        <v>2.0262734189618898</v>
      </c>
      <c r="P23" s="13" t="s">
        <v>70</v>
      </c>
      <c r="Q23" s="13" t="s">
        <v>69</v>
      </c>
      <c r="R23" s="13" t="s">
        <v>138</v>
      </c>
      <c r="S23" s="9">
        <v>120.081</v>
      </c>
      <c r="T23" s="12">
        <v>5</v>
      </c>
      <c r="U23" s="12" t="s">
        <v>116</v>
      </c>
    </row>
    <row r="24" spans="1:21" x14ac:dyDescent="0.3">
      <c r="A24" s="11">
        <v>22</v>
      </c>
      <c r="F24" s="13" t="s">
        <v>139</v>
      </c>
      <c r="G24" s="13">
        <v>501.139217872968</v>
      </c>
      <c r="H24" s="13">
        <v>19.516066666666699</v>
      </c>
      <c r="M24" s="14">
        <v>1.48305554503736E-8</v>
      </c>
      <c r="N24" s="14">
        <v>7.3880044844473905E-7</v>
      </c>
      <c r="O24" s="13">
        <v>3.1233660648294199</v>
      </c>
      <c r="P24" s="13" t="s">
        <v>70</v>
      </c>
      <c r="Q24" s="13" t="s">
        <v>69</v>
      </c>
      <c r="R24" s="13" t="s">
        <v>140</v>
      </c>
      <c r="S24" s="11"/>
    </row>
    <row r="25" spans="1:21" x14ac:dyDescent="0.3">
      <c r="A25" s="11">
        <v>23</v>
      </c>
      <c r="B25" s="11">
        <v>1</v>
      </c>
      <c r="C25" s="11" t="s">
        <v>141</v>
      </c>
      <c r="D25" s="11" t="s">
        <v>142</v>
      </c>
      <c r="E25" s="9" t="s">
        <v>143</v>
      </c>
      <c r="F25" s="13" t="s">
        <v>144</v>
      </c>
      <c r="G25" s="13">
        <v>317.06706213632202</v>
      </c>
      <c r="H25" s="13">
        <v>20.325233333333301</v>
      </c>
      <c r="I25" t="s">
        <v>67</v>
      </c>
      <c r="J25">
        <v>317.06556499999999</v>
      </c>
      <c r="K25">
        <v>-4.7218285997365976</v>
      </c>
      <c r="L25"/>
      <c r="M25" s="14">
        <v>1.48362128138402E-8</v>
      </c>
      <c r="N25" s="14">
        <v>7.3880044844473905E-7</v>
      </c>
      <c r="O25" s="13">
        <v>2.4030548415166999</v>
      </c>
      <c r="P25" s="13" t="s">
        <v>70</v>
      </c>
      <c r="Q25" s="13" t="s">
        <v>69</v>
      </c>
      <c r="R25" s="13" t="s">
        <v>145</v>
      </c>
      <c r="U25" s="9"/>
    </row>
    <row r="26" spans="1:21" x14ac:dyDescent="0.3">
      <c r="A26" s="11">
        <v>24</v>
      </c>
      <c r="F26" s="13" t="s">
        <v>146</v>
      </c>
      <c r="G26" s="13">
        <v>1011.25753453364</v>
      </c>
      <c r="H26" s="13">
        <v>19.719633333333299</v>
      </c>
      <c r="M26" s="14">
        <v>1.50563415068916E-8</v>
      </c>
      <c r="N26" s="14">
        <v>7.4014988394805096E-7</v>
      </c>
      <c r="O26" s="13">
        <v>2.9316124050421899</v>
      </c>
      <c r="P26" s="13" t="s">
        <v>70</v>
      </c>
      <c r="Q26" s="13" t="s">
        <v>69</v>
      </c>
      <c r="R26" s="13" t="s">
        <v>147</v>
      </c>
      <c r="S26" s="11"/>
    </row>
    <row r="27" spans="1:21" x14ac:dyDescent="0.3">
      <c r="A27" s="11">
        <v>25</v>
      </c>
      <c r="B27" s="11">
        <v>3</v>
      </c>
      <c r="C27" s="11" t="s">
        <v>63</v>
      </c>
      <c r="D27" s="11" t="s">
        <v>148</v>
      </c>
      <c r="E27" s="12" t="s">
        <v>149</v>
      </c>
      <c r="F27" s="13" t="s">
        <v>150</v>
      </c>
      <c r="G27" s="13">
        <v>419.18756266416398</v>
      </c>
      <c r="H27" s="13">
        <v>17.01745</v>
      </c>
      <c r="I27" s="13" t="s">
        <v>67</v>
      </c>
      <c r="J27" s="13">
        <f>(418.1812+1.007276)</f>
        <v>419.18847599999998</v>
      </c>
      <c r="K27">
        <f>(J27-G27)/(G27)*1000000</f>
        <v>2.178823794767256</v>
      </c>
      <c r="L27" s="13">
        <v>85.69</v>
      </c>
      <c r="M27" s="14">
        <v>1.6900184474089001E-8</v>
      </c>
      <c r="N27" s="14">
        <v>8.1002100225910497E-7</v>
      </c>
      <c r="O27" s="13">
        <v>2.30926371370257</v>
      </c>
      <c r="P27" s="13" t="s">
        <v>70</v>
      </c>
      <c r="Q27" s="13" t="s">
        <v>69</v>
      </c>
      <c r="R27" s="13" t="s">
        <v>151</v>
      </c>
      <c r="S27" s="9" t="s">
        <v>152</v>
      </c>
      <c r="T27" s="12">
        <v>15</v>
      </c>
      <c r="U27" s="12" t="s">
        <v>116</v>
      </c>
    </row>
    <row r="28" spans="1:21" x14ac:dyDescent="0.3">
      <c r="A28" s="11">
        <v>26</v>
      </c>
      <c r="F28" s="13" t="s">
        <v>153</v>
      </c>
      <c r="G28" s="13">
        <v>313.08521900866498</v>
      </c>
      <c r="H28" s="13">
        <v>2.4052333333333298</v>
      </c>
      <c r="M28" s="14">
        <v>2.5163754635571E-8</v>
      </c>
      <c r="N28" s="14">
        <v>1.16249788310354E-6</v>
      </c>
      <c r="O28" s="13">
        <v>2.9116302580736599</v>
      </c>
      <c r="P28" s="13" t="s">
        <v>69</v>
      </c>
      <c r="Q28" s="13" t="s">
        <v>70</v>
      </c>
      <c r="R28" s="13" t="s">
        <v>154</v>
      </c>
      <c r="S28" s="11"/>
    </row>
    <row r="29" spans="1:21" x14ac:dyDescent="0.3">
      <c r="A29" s="11">
        <v>27</v>
      </c>
      <c r="B29" s="11">
        <v>3</v>
      </c>
      <c r="C29" s="11" t="s">
        <v>155</v>
      </c>
      <c r="D29" s="11" t="s">
        <v>156</v>
      </c>
      <c r="E29" s="12" t="s">
        <v>157</v>
      </c>
      <c r="F29" s="13" t="s">
        <v>158</v>
      </c>
      <c r="G29" s="13">
        <v>171.14936126812401</v>
      </c>
      <c r="H29" s="13">
        <v>1.46101666666667</v>
      </c>
      <c r="I29" s="13" t="s">
        <v>159</v>
      </c>
      <c r="J29" s="13">
        <f>(188.1524+1.007276-18.01056)</f>
        <v>171.14911599999999</v>
      </c>
      <c r="K29" s="13">
        <f>(J29-G29)/(G29)*1000000</f>
        <v>-1.4330647932384324</v>
      </c>
      <c r="L29" s="13">
        <v>92.31</v>
      </c>
      <c r="M29" s="14">
        <v>2.73726801225394E-8</v>
      </c>
      <c r="N29" s="14">
        <v>1.17929413011798E-6</v>
      </c>
      <c r="O29" s="13">
        <v>2.36466531694722</v>
      </c>
      <c r="P29" s="13" t="s">
        <v>70</v>
      </c>
      <c r="Q29" s="13" t="s">
        <v>69</v>
      </c>
      <c r="R29" s="13" t="s">
        <v>160</v>
      </c>
      <c r="S29" s="11"/>
      <c r="U29" s="12" t="s">
        <v>116</v>
      </c>
    </row>
    <row r="30" spans="1:21" x14ac:dyDescent="0.3">
      <c r="A30" s="11">
        <v>28</v>
      </c>
      <c r="B30" s="11">
        <v>1</v>
      </c>
      <c r="C30" s="11" t="s">
        <v>141</v>
      </c>
      <c r="D30" s="11" t="s">
        <v>161</v>
      </c>
      <c r="F30" s="13" t="s">
        <v>162</v>
      </c>
      <c r="G30" s="13">
        <v>317.121910399478</v>
      </c>
      <c r="H30" s="13">
        <v>20.268833333333301</v>
      </c>
      <c r="M30" s="14">
        <v>2.8215631164840699E-8</v>
      </c>
      <c r="N30" s="14">
        <v>1.18382052459015E-6</v>
      </c>
      <c r="O30" s="13">
        <v>2.4842582395692001</v>
      </c>
      <c r="P30" s="13" t="s">
        <v>70</v>
      </c>
      <c r="Q30" s="13" t="s">
        <v>69</v>
      </c>
      <c r="R30" s="13" t="s">
        <v>163</v>
      </c>
    </row>
    <row r="31" spans="1:21" x14ac:dyDescent="0.3">
      <c r="A31" s="11">
        <v>29</v>
      </c>
      <c r="F31" s="13" t="s">
        <v>164</v>
      </c>
      <c r="G31" s="13">
        <v>472.25570892618703</v>
      </c>
      <c r="H31" s="13">
        <v>18.233716666666702</v>
      </c>
      <c r="M31" s="14">
        <v>2.8403958629574801E-8</v>
      </c>
      <c r="N31" s="14">
        <v>1.18382052459015E-6</v>
      </c>
      <c r="O31" s="13">
        <v>2.0531704629627998</v>
      </c>
      <c r="P31" s="13" t="s">
        <v>70</v>
      </c>
      <c r="Q31" s="13" t="s">
        <v>69</v>
      </c>
      <c r="R31" s="13" t="s">
        <v>165</v>
      </c>
      <c r="S31" s="11"/>
    </row>
    <row r="32" spans="1:21" x14ac:dyDescent="0.3">
      <c r="A32" s="11">
        <v>30</v>
      </c>
      <c r="F32" s="13" t="s">
        <v>166</v>
      </c>
      <c r="G32" s="13">
        <v>206.886155931894</v>
      </c>
      <c r="H32" s="13">
        <v>1.2083666666666699</v>
      </c>
      <c r="M32" s="14">
        <v>2.9416825975125999E-8</v>
      </c>
      <c r="N32" s="14">
        <v>1.1873179327186701E-6</v>
      </c>
      <c r="O32" s="13">
        <v>2.50962063891158</v>
      </c>
      <c r="P32" s="13" t="s">
        <v>69</v>
      </c>
      <c r="Q32" s="13" t="s">
        <v>70</v>
      </c>
      <c r="R32" s="13" t="s">
        <v>167</v>
      </c>
      <c r="S32" s="11"/>
    </row>
    <row r="33" spans="1:21" x14ac:dyDescent="0.3">
      <c r="A33" s="11">
        <v>31</v>
      </c>
      <c r="F33" s="13" t="s">
        <v>168</v>
      </c>
      <c r="G33" s="13">
        <v>298.99318574144797</v>
      </c>
      <c r="H33" s="13">
        <v>1.2451333333333301</v>
      </c>
      <c r="M33" s="14">
        <v>3.27233934394044E-8</v>
      </c>
      <c r="N33" s="14">
        <v>1.3070190639903401E-6</v>
      </c>
      <c r="O33" s="13">
        <v>4.2238473760854101</v>
      </c>
      <c r="P33" s="13" t="s">
        <v>70</v>
      </c>
      <c r="Q33" s="13" t="s">
        <v>69</v>
      </c>
      <c r="R33" s="13" t="s">
        <v>169</v>
      </c>
      <c r="S33" s="11"/>
    </row>
    <row r="34" spans="1:21" x14ac:dyDescent="0.3">
      <c r="A34" s="11">
        <v>32</v>
      </c>
      <c r="F34" s="13" t="s">
        <v>170</v>
      </c>
      <c r="G34" s="13">
        <v>472.160293532835</v>
      </c>
      <c r="H34" s="13">
        <v>14.6971166666667</v>
      </c>
      <c r="M34" s="14">
        <v>3.3723307257815798E-8</v>
      </c>
      <c r="N34" s="14">
        <v>1.3330708946529901E-6</v>
      </c>
      <c r="O34" s="13">
        <v>4.6511987140802198</v>
      </c>
      <c r="P34" s="13" t="s">
        <v>70</v>
      </c>
      <c r="Q34" s="13" t="s">
        <v>69</v>
      </c>
      <c r="R34" s="13" t="s">
        <v>171</v>
      </c>
      <c r="S34" s="11"/>
    </row>
    <row r="35" spans="1:21" x14ac:dyDescent="0.3">
      <c r="A35" s="11">
        <v>33</v>
      </c>
      <c r="F35" s="13" t="s">
        <v>172</v>
      </c>
      <c r="G35" s="13">
        <v>418.731693826629</v>
      </c>
      <c r="H35" s="13">
        <v>1.2083666666666699</v>
      </c>
      <c r="M35" s="14">
        <v>4.2695510682477802E-8</v>
      </c>
      <c r="N35" s="14">
        <v>1.6208979014697699E-6</v>
      </c>
      <c r="O35" s="13">
        <v>2.1616416517589299</v>
      </c>
      <c r="P35" s="13" t="s">
        <v>69</v>
      </c>
      <c r="Q35" s="13" t="s">
        <v>70</v>
      </c>
      <c r="R35" s="13" t="s">
        <v>110</v>
      </c>
      <c r="S35" s="11"/>
    </row>
    <row r="36" spans="1:21" x14ac:dyDescent="0.3">
      <c r="A36" s="11">
        <v>34</v>
      </c>
      <c r="B36" s="11">
        <v>3</v>
      </c>
      <c r="C36" s="11" t="s">
        <v>63</v>
      </c>
      <c r="D36" s="11" t="s">
        <v>173</v>
      </c>
      <c r="E36" s="12" t="s">
        <v>174</v>
      </c>
      <c r="F36" s="13" t="s">
        <v>175</v>
      </c>
      <c r="G36" s="13">
        <v>182.081214199057</v>
      </c>
      <c r="H36" s="13">
        <v>3.02803333333333</v>
      </c>
      <c r="I36" s="13" t="s">
        <v>67</v>
      </c>
      <c r="J36" s="13">
        <v>182.081176</v>
      </c>
      <c r="K36" s="13">
        <v>-0.20979131301384449</v>
      </c>
      <c r="L36" s="13">
        <v>89.74</v>
      </c>
      <c r="M36" s="14">
        <v>6.8082158244386903E-8</v>
      </c>
      <c r="N36" s="14">
        <v>2.41065691646428E-6</v>
      </c>
      <c r="O36" s="13">
        <v>3.0415215320857301</v>
      </c>
      <c r="P36" s="13" t="s">
        <v>70</v>
      </c>
      <c r="Q36" s="13" t="s">
        <v>69</v>
      </c>
      <c r="R36" s="13" t="s">
        <v>110</v>
      </c>
      <c r="S36" s="11"/>
      <c r="U36" s="12" t="s">
        <v>88</v>
      </c>
    </row>
    <row r="37" spans="1:21" x14ac:dyDescent="0.3">
      <c r="A37" s="11">
        <v>35</v>
      </c>
      <c r="B37" s="11">
        <v>3</v>
      </c>
      <c r="C37" s="11" t="s">
        <v>176</v>
      </c>
      <c r="D37" t="s">
        <v>177</v>
      </c>
      <c r="E37" s="9" t="s">
        <v>178</v>
      </c>
      <c r="F37" s="13" t="s">
        <v>179</v>
      </c>
      <c r="G37" s="13">
        <v>955.26649957803397</v>
      </c>
      <c r="H37" s="13">
        <v>20.516500000000001</v>
      </c>
      <c r="I37" s="13" t="s">
        <v>100</v>
      </c>
      <c r="J37" s="20">
        <v>955.26552000000004</v>
      </c>
      <c r="K37" s="13">
        <f>(J37-G37)/(G37)*1000000</f>
        <v>-1.0254500020332162</v>
      </c>
      <c r="M37" s="14">
        <v>6.8527846286414702E-8</v>
      </c>
      <c r="N37" s="14">
        <v>2.41065691646428E-6</v>
      </c>
      <c r="O37" s="13">
        <v>4.00407920424278</v>
      </c>
      <c r="P37" s="13" t="s">
        <v>70</v>
      </c>
      <c r="Q37" s="13" t="s">
        <v>69</v>
      </c>
      <c r="R37" s="13" t="s">
        <v>180</v>
      </c>
      <c r="S37" s="9" t="s">
        <v>181</v>
      </c>
      <c r="T37" s="12">
        <v>20</v>
      </c>
      <c r="U37" s="9"/>
    </row>
    <row r="38" spans="1:21" x14ac:dyDescent="0.3">
      <c r="A38" s="11">
        <v>36</v>
      </c>
      <c r="B38" s="11">
        <v>1</v>
      </c>
      <c r="C38" s="11" t="s">
        <v>141</v>
      </c>
      <c r="D38" t="s">
        <v>182</v>
      </c>
      <c r="E38" s="9" t="s">
        <v>183</v>
      </c>
      <c r="F38" s="13" t="s">
        <v>184</v>
      </c>
      <c r="G38" s="13">
        <v>287.05578625963</v>
      </c>
      <c r="H38" s="13">
        <v>20.2565833333333</v>
      </c>
      <c r="I38" t="s">
        <v>67</v>
      </c>
      <c r="J38">
        <v>287.05501399999997</v>
      </c>
      <c r="K38">
        <v>-2.6902771760433946</v>
      </c>
      <c r="L38">
        <v>96.54</v>
      </c>
      <c r="M38" s="14">
        <v>8.3763160740879501E-8</v>
      </c>
      <c r="N38" s="14">
        <v>2.8676745054699498E-6</v>
      </c>
      <c r="O38" s="13">
        <v>2.62859185518644</v>
      </c>
      <c r="P38" s="13" t="s">
        <v>70</v>
      </c>
      <c r="Q38" s="13" t="s">
        <v>69</v>
      </c>
      <c r="R38" s="13" t="s">
        <v>185</v>
      </c>
      <c r="U38" s="9"/>
    </row>
    <row r="39" spans="1:21" x14ac:dyDescent="0.3">
      <c r="A39" s="11">
        <v>37</v>
      </c>
      <c r="B39" s="11">
        <v>3</v>
      </c>
      <c r="C39" s="11" t="s">
        <v>186</v>
      </c>
      <c r="D39" s="11" t="s">
        <v>187</v>
      </c>
      <c r="E39" s="12" t="s">
        <v>188</v>
      </c>
      <c r="F39" s="13" t="s">
        <v>189</v>
      </c>
      <c r="G39" s="13">
        <v>137.045941308447</v>
      </c>
      <c r="H39" s="13">
        <v>4.9530000000000003</v>
      </c>
      <c r="I39" s="13" t="s">
        <v>67</v>
      </c>
      <c r="J39" s="13">
        <v>137.04577599999999</v>
      </c>
      <c r="K39" s="13">
        <v>1.2062279614458027</v>
      </c>
      <c r="M39" s="14">
        <v>1.0447896170440201E-7</v>
      </c>
      <c r="N39" s="14">
        <v>3.4237883436406401E-6</v>
      </c>
      <c r="O39" s="13">
        <v>29.667900499260099</v>
      </c>
      <c r="P39" s="13" t="s">
        <v>70</v>
      </c>
      <c r="Q39" s="13" t="s">
        <v>69</v>
      </c>
      <c r="R39" s="13" t="s">
        <v>110</v>
      </c>
      <c r="S39" s="11"/>
      <c r="U39" s="12" t="s">
        <v>116</v>
      </c>
    </row>
    <row r="40" spans="1:21" x14ac:dyDescent="0.3">
      <c r="A40" s="11">
        <v>38</v>
      </c>
      <c r="F40" s="13" t="s">
        <v>190</v>
      </c>
      <c r="G40" s="13">
        <v>656.19832593436001</v>
      </c>
      <c r="H40" s="13">
        <v>20.565550000000002</v>
      </c>
      <c r="M40" s="14">
        <v>1.11342394637504E-7</v>
      </c>
      <c r="N40" s="14">
        <v>3.5317426783234298E-6</v>
      </c>
      <c r="O40" s="13">
        <v>5.7018719390774901</v>
      </c>
      <c r="P40" s="13" t="s">
        <v>70</v>
      </c>
      <c r="Q40" s="13" t="s">
        <v>69</v>
      </c>
      <c r="R40" s="13" t="s">
        <v>191</v>
      </c>
      <c r="S40" s="11"/>
    </row>
    <row r="41" spans="1:21" x14ac:dyDescent="0.3">
      <c r="A41" s="11">
        <v>39</v>
      </c>
      <c r="B41" s="11">
        <v>3</v>
      </c>
      <c r="C41" s="11" t="s">
        <v>63</v>
      </c>
      <c r="D41" t="s">
        <v>192</v>
      </c>
      <c r="E41" s="9" t="s">
        <v>193</v>
      </c>
      <c r="F41" s="13" t="s">
        <v>194</v>
      </c>
      <c r="G41" s="13">
        <v>174.112426287452</v>
      </c>
      <c r="H41" s="13">
        <v>3.3492666666666699</v>
      </c>
      <c r="I41" t="s">
        <v>67</v>
      </c>
      <c r="J41">
        <v>174.112469</v>
      </c>
      <c r="K41">
        <v>0.24531590834405892</v>
      </c>
      <c r="L41">
        <v>90.66</v>
      </c>
      <c r="M41" s="14">
        <v>1.11403942848476E-7</v>
      </c>
      <c r="N41" s="14">
        <v>3.5317426783234298E-6</v>
      </c>
      <c r="O41" s="13">
        <v>2.7186536503077701</v>
      </c>
      <c r="P41" s="13" t="s">
        <v>70</v>
      </c>
      <c r="Q41" s="13" t="s">
        <v>69</v>
      </c>
      <c r="R41" s="13" t="s">
        <v>110</v>
      </c>
      <c r="S41" s="12" t="s">
        <v>195</v>
      </c>
      <c r="T41" s="12">
        <v>15</v>
      </c>
      <c r="U41" s="9" t="s">
        <v>88</v>
      </c>
    </row>
    <row r="42" spans="1:21" x14ac:dyDescent="0.3">
      <c r="A42" s="11">
        <v>40</v>
      </c>
      <c r="E42" s="9"/>
      <c r="F42" s="13" t="s">
        <v>196</v>
      </c>
      <c r="G42" s="13">
        <v>561.16005067576202</v>
      </c>
      <c r="H42" s="13">
        <v>12.364383333333301</v>
      </c>
      <c r="I42"/>
      <c r="J42"/>
      <c r="M42" s="14">
        <v>1.1514300846116E-7</v>
      </c>
      <c r="N42" s="14">
        <v>3.6188665068001599E-6</v>
      </c>
      <c r="O42" s="13">
        <v>2.0127923398336698</v>
      </c>
      <c r="P42" s="13" t="s">
        <v>70</v>
      </c>
      <c r="Q42" s="13" t="s">
        <v>69</v>
      </c>
      <c r="R42" s="13" t="s">
        <v>197</v>
      </c>
      <c r="S42" s="11"/>
      <c r="U42" s="9"/>
    </row>
    <row r="43" spans="1:21" x14ac:dyDescent="0.3">
      <c r="A43" s="11">
        <v>41</v>
      </c>
      <c r="F43" s="13" t="s">
        <v>198</v>
      </c>
      <c r="G43" s="13">
        <v>383.07392684229097</v>
      </c>
      <c r="H43" s="13">
        <v>8.2294499999999999</v>
      </c>
      <c r="M43" s="14">
        <v>1.2303765362098299E-7</v>
      </c>
      <c r="N43" s="14">
        <v>3.79701050982404E-6</v>
      </c>
      <c r="O43" s="13">
        <v>2.7575174861451499</v>
      </c>
      <c r="P43" s="13" t="s">
        <v>70</v>
      </c>
      <c r="Q43" s="13" t="s">
        <v>69</v>
      </c>
      <c r="R43" s="13" t="s">
        <v>199</v>
      </c>
      <c r="S43" s="11"/>
    </row>
    <row r="44" spans="1:21" x14ac:dyDescent="0.3">
      <c r="A44" s="11">
        <v>42</v>
      </c>
      <c r="F44" s="13" t="s">
        <v>200</v>
      </c>
      <c r="G44" s="13">
        <v>208.88442570397899</v>
      </c>
      <c r="H44" s="13">
        <v>1.2083666666666699</v>
      </c>
      <c r="M44" s="14">
        <v>1.2378185620942601E-7</v>
      </c>
      <c r="N44" s="14">
        <v>3.79701050982404E-6</v>
      </c>
      <c r="O44" s="13">
        <v>2.6243020811739699</v>
      </c>
      <c r="P44" s="13" t="s">
        <v>69</v>
      </c>
      <c r="Q44" s="13" t="s">
        <v>70</v>
      </c>
      <c r="R44" s="13" t="s">
        <v>110</v>
      </c>
      <c r="S44" s="11"/>
    </row>
    <row r="45" spans="1:21" x14ac:dyDescent="0.3">
      <c r="A45" s="11">
        <v>43</v>
      </c>
      <c r="B45" s="11">
        <v>3</v>
      </c>
      <c r="C45" s="11" t="s">
        <v>186</v>
      </c>
      <c r="D45" s="11" t="s">
        <v>201</v>
      </c>
      <c r="E45" s="12" t="s">
        <v>202</v>
      </c>
      <c r="F45" s="13" t="s">
        <v>203</v>
      </c>
      <c r="G45" s="13">
        <v>136.06284760164701</v>
      </c>
      <c r="H45" s="13">
        <v>9.3034999999999997</v>
      </c>
      <c r="I45" s="13" t="s">
        <v>67</v>
      </c>
      <c r="J45" s="13">
        <f>(135.0544+1.007276)</f>
        <v>136.06167599999998</v>
      </c>
      <c r="K45" s="13">
        <f>(J45-G45)/(J45)*1000000</f>
        <v>-8.6108129891787417</v>
      </c>
      <c r="L45" s="13">
        <v>99.15</v>
      </c>
      <c r="M45" s="14">
        <v>1.5363573191429201E-7</v>
      </c>
      <c r="N45" s="14">
        <v>4.6023228969344696E-6</v>
      </c>
      <c r="O45" s="13">
        <v>2.1486608311120698</v>
      </c>
      <c r="P45" s="13" t="s">
        <v>70</v>
      </c>
      <c r="Q45" s="13" t="s">
        <v>69</v>
      </c>
      <c r="R45" s="13" t="s">
        <v>204</v>
      </c>
      <c r="S45" s="11"/>
      <c r="U45" s="12" t="s">
        <v>88</v>
      </c>
    </row>
    <row r="46" spans="1:21" ht="16.5" customHeight="1" x14ac:dyDescent="0.3">
      <c r="A46" s="11">
        <v>44</v>
      </c>
      <c r="F46" s="13" t="s">
        <v>205</v>
      </c>
      <c r="G46" s="13">
        <v>983.1684984922</v>
      </c>
      <c r="H46" s="13">
        <v>17.122900000000001</v>
      </c>
      <c r="M46" s="14">
        <v>1.81552784805916E-7</v>
      </c>
      <c r="N46" s="14">
        <v>5.1950883497227E-6</v>
      </c>
      <c r="O46" s="13">
        <v>2.99227416982905</v>
      </c>
      <c r="P46" s="13" t="s">
        <v>70</v>
      </c>
      <c r="Q46" s="13" t="s">
        <v>69</v>
      </c>
      <c r="R46" s="13" t="s">
        <v>206</v>
      </c>
      <c r="S46" s="11"/>
    </row>
    <row r="47" spans="1:21" ht="14.25" customHeight="1" x14ac:dyDescent="0.3">
      <c r="A47" s="11">
        <v>45</v>
      </c>
      <c r="B47" s="11">
        <v>3</v>
      </c>
      <c r="C47" s="11" t="s">
        <v>207</v>
      </c>
      <c r="D47" s="11" t="s">
        <v>208</v>
      </c>
      <c r="E47" s="12" t="s">
        <v>209</v>
      </c>
      <c r="F47" s="13" t="s">
        <v>210</v>
      </c>
      <c r="G47" s="13">
        <v>575.13884920499402</v>
      </c>
      <c r="H47" s="13">
        <v>15.771366666666699</v>
      </c>
      <c r="I47" s="13" t="s">
        <v>211</v>
      </c>
      <c r="J47" s="13">
        <f>(610.15338+1.007276-2*(18.01056))</f>
        <v>575.13953600000002</v>
      </c>
      <c r="K47" s="13">
        <f>(J47-G47)/(J47)*1000000</f>
        <v>1.1941363147813646</v>
      </c>
      <c r="L47" s="13">
        <v>84.73</v>
      </c>
      <c r="M47" s="14">
        <v>1.9341663526351001E-7</v>
      </c>
      <c r="N47" s="14">
        <v>5.4935727056904799E-6</v>
      </c>
      <c r="O47" s="13">
        <v>2.19420780794696</v>
      </c>
      <c r="P47" s="13" t="s">
        <v>70</v>
      </c>
      <c r="Q47" s="13" t="s">
        <v>69</v>
      </c>
      <c r="R47" s="13" t="s">
        <v>212</v>
      </c>
      <c r="S47" s="11"/>
    </row>
    <row r="48" spans="1:21" x14ac:dyDescent="0.3">
      <c r="A48" s="11">
        <v>46</v>
      </c>
      <c r="F48" s="13" t="s">
        <v>213</v>
      </c>
      <c r="G48" s="13">
        <v>130.122855534655</v>
      </c>
      <c r="H48" s="13">
        <v>16.919350000000001</v>
      </c>
      <c r="M48" s="14">
        <v>2.04718820895344E-7</v>
      </c>
      <c r="N48" s="14">
        <v>5.6881822966151197E-6</v>
      </c>
      <c r="O48" s="13">
        <v>2.5148969925104101</v>
      </c>
      <c r="P48" s="13" t="s">
        <v>69</v>
      </c>
      <c r="Q48" s="13" t="s">
        <v>70</v>
      </c>
      <c r="R48" s="13" t="s">
        <v>214</v>
      </c>
      <c r="S48" s="11"/>
    </row>
    <row r="49" spans="1:21" x14ac:dyDescent="0.3">
      <c r="A49" s="11">
        <v>47</v>
      </c>
      <c r="F49" s="13" t="s">
        <v>215</v>
      </c>
      <c r="G49" s="13">
        <v>137.02375881557401</v>
      </c>
      <c r="H49" s="13">
        <v>17.6721</v>
      </c>
      <c r="M49" s="14">
        <v>2.18060757339877E-7</v>
      </c>
      <c r="N49" s="14">
        <v>5.8882195238385402E-6</v>
      </c>
      <c r="O49" s="13">
        <v>3.8780295716307598</v>
      </c>
      <c r="P49" s="13" t="s">
        <v>69</v>
      </c>
      <c r="Q49" s="13" t="s">
        <v>70</v>
      </c>
      <c r="R49" s="13" t="s">
        <v>216</v>
      </c>
      <c r="S49" s="11"/>
    </row>
    <row r="50" spans="1:21" x14ac:dyDescent="0.3">
      <c r="A50" s="11">
        <v>48</v>
      </c>
      <c r="F50" s="13" t="s">
        <v>217</v>
      </c>
      <c r="G50" s="13">
        <v>298.09699339235999</v>
      </c>
      <c r="H50" s="13">
        <v>9.2912499999999998</v>
      </c>
      <c r="M50" s="14">
        <v>2.35762211753254E-7</v>
      </c>
      <c r="N50" s="14">
        <v>6.3216868787740899E-6</v>
      </c>
      <c r="O50" s="13">
        <v>22.712534242556298</v>
      </c>
      <c r="P50" s="13" t="s">
        <v>70</v>
      </c>
      <c r="Q50" s="13" t="s">
        <v>69</v>
      </c>
      <c r="R50" s="13" t="s">
        <v>218</v>
      </c>
      <c r="S50" s="11"/>
    </row>
    <row r="51" spans="1:21" x14ac:dyDescent="0.3">
      <c r="A51" s="11">
        <v>49</v>
      </c>
      <c r="F51" s="13" t="s">
        <v>219</v>
      </c>
      <c r="G51" s="13">
        <v>406.11052574404602</v>
      </c>
      <c r="H51" s="13">
        <v>2.0839666666666701</v>
      </c>
      <c r="M51" s="14">
        <v>2.8999487988734497E-7</v>
      </c>
      <c r="N51" s="14">
        <v>7.4627498251046902E-6</v>
      </c>
      <c r="O51" s="13">
        <v>3.9168604809762901</v>
      </c>
      <c r="P51" s="13" t="s">
        <v>69</v>
      </c>
      <c r="Q51" s="13" t="s">
        <v>70</v>
      </c>
      <c r="R51" s="13" t="s">
        <v>220</v>
      </c>
      <c r="S51" s="11"/>
    </row>
    <row r="52" spans="1:21" x14ac:dyDescent="0.3">
      <c r="A52" s="11">
        <v>50</v>
      </c>
      <c r="F52" s="13" t="s">
        <v>221</v>
      </c>
      <c r="G52" s="13">
        <v>153.018451872284</v>
      </c>
      <c r="H52" s="13">
        <v>17.6721</v>
      </c>
      <c r="M52" s="14">
        <v>2.9704564419308402E-7</v>
      </c>
      <c r="N52" s="14">
        <v>7.5932334204559901E-6</v>
      </c>
      <c r="O52" s="13">
        <v>3.85727684664641</v>
      </c>
      <c r="P52" s="13" t="s">
        <v>69</v>
      </c>
      <c r="Q52" s="13" t="s">
        <v>70</v>
      </c>
      <c r="R52" s="13" t="s">
        <v>222</v>
      </c>
      <c r="S52" s="11"/>
    </row>
    <row r="53" spans="1:21" x14ac:dyDescent="0.3">
      <c r="A53" s="11">
        <v>51</v>
      </c>
      <c r="F53" s="13" t="s">
        <v>223</v>
      </c>
      <c r="G53" s="13">
        <v>655.14628056014203</v>
      </c>
      <c r="H53" s="13">
        <v>20.756816666666701</v>
      </c>
      <c r="M53" s="14">
        <v>3.2630848278980599E-7</v>
      </c>
      <c r="N53" s="14">
        <v>8.1396771887345292E-6</v>
      </c>
      <c r="O53" s="13">
        <v>2.8722368490864301</v>
      </c>
      <c r="P53" s="13" t="s">
        <v>70</v>
      </c>
      <c r="Q53" s="13" t="s">
        <v>69</v>
      </c>
      <c r="R53" s="13" t="s">
        <v>224</v>
      </c>
      <c r="S53" s="11"/>
    </row>
    <row r="54" spans="1:21" x14ac:dyDescent="0.3">
      <c r="A54" s="11">
        <v>52</v>
      </c>
      <c r="F54" s="13" t="s">
        <v>225</v>
      </c>
      <c r="G54" s="13">
        <v>411.18614120908398</v>
      </c>
      <c r="H54" s="13">
        <v>6.8657500000000002</v>
      </c>
      <c r="M54" s="14">
        <v>3.6442172979267397E-7</v>
      </c>
      <c r="N54" s="14">
        <v>8.78824108283749E-6</v>
      </c>
      <c r="O54" s="13">
        <v>8.0675033354991807</v>
      </c>
      <c r="P54" s="13" t="s">
        <v>69</v>
      </c>
      <c r="Q54" s="13" t="s">
        <v>70</v>
      </c>
      <c r="R54" s="13" t="s">
        <v>226</v>
      </c>
      <c r="S54" s="11"/>
    </row>
    <row r="55" spans="1:21" x14ac:dyDescent="0.3">
      <c r="A55" s="11">
        <v>53</v>
      </c>
      <c r="B55" s="11">
        <v>3</v>
      </c>
      <c r="C55" s="11" t="s">
        <v>63</v>
      </c>
      <c r="D55" t="s">
        <v>227</v>
      </c>
      <c r="E55" s="9" t="s">
        <v>228</v>
      </c>
      <c r="F55" s="13" t="s">
        <v>229</v>
      </c>
      <c r="G55" s="13">
        <v>427.21714606248702</v>
      </c>
      <c r="H55" s="13">
        <v>6.8780333333333301</v>
      </c>
      <c r="I55" t="s">
        <v>67</v>
      </c>
      <c r="J55">
        <v>427.21873199999999</v>
      </c>
      <c r="K55">
        <v>3.7122515507343219</v>
      </c>
      <c r="L55">
        <v>82.23</v>
      </c>
      <c r="M55" s="14">
        <v>3.7052936563419802E-7</v>
      </c>
      <c r="N55" s="14">
        <v>8.8796831945120404E-6</v>
      </c>
      <c r="O55" s="13">
        <v>4.3724016599362203</v>
      </c>
      <c r="P55" s="13" t="s">
        <v>69</v>
      </c>
      <c r="Q55" s="13" t="s">
        <v>70</v>
      </c>
      <c r="R55" s="13" t="s">
        <v>230</v>
      </c>
      <c r="S55" s="11"/>
      <c r="U55" s="9" t="s">
        <v>116</v>
      </c>
    </row>
    <row r="56" spans="1:21" x14ac:dyDescent="0.3">
      <c r="A56" s="11">
        <v>54</v>
      </c>
      <c r="B56" s="11">
        <v>3</v>
      </c>
      <c r="C56" s="11" t="s">
        <v>63</v>
      </c>
      <c r="D56" s="11" t="s">
        <v>231</v>
      </c>
      <c r="E56" s="12" t="s">
        <v>232</v>
      </c>
      <c r="F56" s="13" t="s">
        <v>233</v>
      </c>
      <c r="G56" s="13">
        <v>428.28582901859602</v>
      </c>
      <c r="H56" s="13">
        <v>5.2496833333333299</v>
      </c>
      <c r="I56" s="13" t="s">
        <v>159</v>
      </c>
      <c r="J56" s="13">
        <f>(445.290039+1.007276-18.01056)</f>
        <v>428.28675499999997</v>
      </c>
      <c r="K56" s="13">
        <f>(J56-G56)/(J56)*1000000</f>
        <v>2.1620593986204213</v>
      </c>
      <c r="L56" s="13">
        <v>89.17</v>
      </c>
      <c r="M56" s="14">
        <v>3.96072194819297E-7</v>
      </c>
      <c r="N56" s="14">
        <v>9.2444898217474104E-6</v>
      </c>
      <c r="O56" s="13">
        <v>2.19749981569315</v>
      </c>
      <c r="P56" s="13" t="s">
        <v>70</v>
      </c>
      <c r="Q56" s="13" t="s">
        <v>69</v>
      </c>
      <c r="R56" s="13" t="s">
        <v>234</v>
      </c>
      <c r="S56" s="11"/>
      <c r="U56" s="12" t="s">
        <v>88</v>
      </c>
    </row>
    <row r="57" spans="1:21" x14ac:dyDescent="0.3">
      <c r="A57" s="11">
        <v>55</v>
      </c>
      <c r="F57" s="13" t="s">
        <v>235</v>
      </c>
      <c r="G57" s="13">
        <v>417.17249563955198</v>
      </c>
      <c r="H57" s="13">
        <v>14.363633333333301</v>
      </c>
      <c r="M57" s="14">
        <v>3.9654898842389501E-7</v>
      </c>
      <c r="N57" s="14">
        <v>9.2444898217474104E-6</v>
      </c>
      <c r="O57" s="13">
        <v>2.03332445615874</v>
      </c>
      <c r="P57" s="13" t="s">
        <v>70</v>
      </c>
      <c r="Q57" s="13" t="s">
        <v>69</v>
      </c>
      <c r="R57" s="13" t="s">
        <v>236</v>
      </c>
      <c r="S57" s="11"/>
    </row>
    <row r="58" spans="1:21" x14ac:dyDescent="0.3">
      <c r="A58" s="11">
        <v>56</v>
      </c>
      <c r="F58" s="13" t="s">
        <v>237</v>
      </c>
      <c r="G58" s="13">
        <v>319.96861627402501</v>
      </c>
      <c r="H58" s="13">
        <v>17.1719333333333</v>
      </c>
      <c r="M58" s="14">
        <v>5.6264246783843696E-7</v>
      </c>
      <c r="N58" s="14">
        <v>1.2535331266943001E-5</v>
      </c>
      <c r="O58" s="13">
        <v>2.27306971570904</v>
      </c>
      <c r="P58" s="13" t="s">
        <v>70</v>
      </c>
      <c r="Q58" s="13" t="s">
        <v>69</v>
      </c>
      <c r="R58" s="13" t="s">
        <v>238</v>
      </c>
      <c r="S58" s="11"/>
    </row>
    <row r="59" spans="1:21" x14ac:dyDescent="0.3">
      <c r="A59" s="11">
        <v>57</v>
      </c>
      <c r="F59" s="13" t="s">
        <v>239</v>
      </c>
      <c r="G59" s="13">
        <v>343.08149763702801</v>
      </c>
      <c r="H59" s="13">
        <v>9.3893500000000003</v>
      </c>
      <c r="M59" s="14">
        <v>5.7330880354200499E-7</v>
      </c>
      <c r="N59" s="14">
        <v>1.26338054158435E-5</v>
      </c>
      <c r="O59" s="13">
        <v>2.1814853686429201</v>
      </c>
      <c r="P59" s="13" t="s">
        <v>70</v>
      </c>
      <c r="Q59" s="13" t="s">
        <v>69</v>
      </c>
      <c r="R59" s="13" t="s">
        <v>240</v>
      </c>
      <c r="S59" s="11"/>
    </row>
    <row r="60" spans="1:21" x14ac:dyDescent="0.3">
      <c r="A60" s="11">
        <v>58</v>
      </c>
      <c r="F60" s="13" t="s">
        <v>241</v>
      </c>
      <c r="G60" s="13">
        <v>266.10005521288002</v>
      </c>
      <c r="H60" s="13">
        <v>14.4322833333333</v>
      </c>
      <c r="M60" s="14">
        <v>5.8426764626417996E-7</v>
      </c>
      <c r="N60" s="14">
        <v>1.2728991351331199E-5</v>
      </c>
      <c r="O60" s="13">
        <v>2.5974562545380699</v>
      </c>
      <c r="P60" s="13" t="s">
        <v>70</v>
      </c>
      <c r="Q60" s="13" t="s">
        <v>69</v>
      </c>
      <c r="R60" s="13" t="s">
        <v>242</v>
      </c>
      <c r="S60" s="11"/>
    </row>
    <row r="61" spans="1:21" x14ac:dyDescent="0.3">
      <c r="A61" s="11">
        <v>59</v>
      </c>
      <c r="F61" s="13" t="s">
        <v>243</v>
      </c>
      <c r="G61" s="13">
        <v>241.15505698490699</v>
      </c>
      <c r="H61" s="13">
        <v>5.3354833333333298</v>
      </c>
      <c r="M61" s="14">
        <v>5.96606467229144E-7</v>
      </c>
      <c r="N61" s="14">
        <v>1.28517650015282E-5</v>
      </c>
      <c r="O61" s="13">
        <v>4.0093070174576502</v>
      </c>
      <c r="P61" s="13" t="s">
        <v>69</v>
      </c>
      <c r="Q61" s="13" t="s">
        <v>70</v>
      </c>
      <c r="R61" s="13" t="s">
        <v>244</v>
      </c>
      <c r="S61" s="11"/>
    </row>
    <row r="62" spans="1:21" x14ac:dyDescent="0.3">
      <c r="A62" s="11">
        <v>60</v>
      </c>
      <c r="B62" s="11">
        <v>3</v>
      </c>
      <c r="C62" s="11" t="s">
        <v>176</v>
      </c>
      <c r="D62" s="11" t="s">
        <v>245</v>
      </c>
      <c r="E62" s="12" t="s">
        <v>246</v>
      </c>
      <c r="F62" s="13" t="s">
        <v>247</v>
      </c>
      <c r="G62" s="13">
        <v>809.22929136088601</v>
      </c>
      <c r="H62" s="13">
        <v>19.633800000000001</v>
      </c>
      <c r="I62" s="13" t="s">
        <v>100</v>
      </c>
      <c r="J62" s="13">
        <v>809.22874100000001</v>
      </c>
      <c r="K62" s="13">
        <f>(J62-G62)/(J62)*1000000</f>
        <v>-0.68010546105326741</v>
      </c>
      <c r="M62" s="14">
        <v>6.06064177177679E-7</v>
      </c>
      <c r="N62" s="14">
        <v>1.29825619923563E-5</v>
      </c>
      <c r="O62" s="13">
        <v>6.0011179043857199</v>
      </c>
      <c r="P62" s="13" t="s">
        <v>70</v>
      </c>
      <c r="Q62" s="13" t="s">
        <v>69</v>
      </c>
      <c r="R62" s="13" t="s">
        <v>248</v>
      </c>
      <c r="S62" s="9" t="s">
        <v>249</v>
      </c>
      <c r="T62" s="12">
        <v>20</v>
      </c>
    </row>
    <row r="63" spans="1:21" x14ac:dyDescent="0.3">
      <c r="A63" s="11">
        <v>61</v>
      </c>
      <c r="F63" s="13" t="s">
        <v>250</v>
      </c>
      <c r="G63" s="13">
        <v>391.23804698372498</v>
      </c>
      <c r="H63" s="13">
        <v>14.505800000000001</v>
      </c>
      <c r="M63" s="14">
        <v>7.1206385998667798E-7</v>
      </c>
      <c r="N63" s="14">
        <v>1.47584937948401E-5</v>
      </c>
      <c r="O63" s="13">
        <v>4.9211030788361203</v>
      </c>
      <c r="P63" s="13" t="s">
        <v>70</v>
      </c>
      <c r="Q63" s="13" t="s">
        <v>69</v>
      </c>
      <c r="R63" s="13" t="s">
        <v>251</v>
      </c>
      <c r="S63" s="11"/>
    </row>
    <row r="64" spans="1:21" x14ac:dyDescent="0.3">
      <c r="A64" s="11">
        <v>62</v>
      </c>
      <c r="F64" s="13" t="s">
        <v>252</v>
      </c>
      <c r="G64" s="13">
        <v>719.16358172455102</v>
      </c>
      <c r="H64" s="13">
        <v>1.2696666666666701</v>
      </c>
      <c r="M64" s="14">
        <v>7.3976740955217203E-7</v>
      </c>
      <c r="N64" s="14">
        <v>1.48944169924391E-5</v>
      </c>
      <c r="O64" s="13">
        <v>3.16691987065518</v>
      </c>
      <c r="P64" s="13" t="s">
        <v>69</v>
      </c>
      <c r="Q64" s="13" t="s">
        <v>70</v>
      </c>
      <c r="R64" s="13" t="s">
        <v>253</v>
      </c>
      <c r="S64" s="11"/>
    </row>
    <row r="65" spans="1:21" x14ac:dyDescent="0.3">
      <c r="A65" s="11">
        <v>63</v>
      </c>
      <c r="F65" s="13" t="s">
        <v>254</v>
      </c>
      <c r="G65" s="13">
        <v>529.13535718480296</v>
      </c>
      <c r="H65" s="13">
        <v>18.751149999999999</v>
      </c>
      <c r="M65" s="14">
        <v>8.4815149703487702E-7</v>
      </c>
      <c r="N65" s="14">
        <v>1.6508287664508599E-5</v>
      </c>
      <c r="O65" s="13">
        <v>4.5030446442341203</v>
      </c>
      <c r="P65" s="13" t="s">
        <v>70</v>
      </c>
      <c r="Q65" s="13" t="s">
        <v>69</v>
      </c>
      <c r="R65" s="13" t="s">
        <v>255</v>
      </c>
      <c r="S65" s="11"/>
    </row>
    <row r="66" spans="1:21" x14ac:dyDescent="0.3">
      <c r="A66" s="11">
        <v>64</v>
      </c>
      <c r="F66" s="13" t="s">
        <v>256</v>
      </c>
      <c r="G66" s="13">
        <v>290.84729481389701</v>
      </c>
      <c r="H66" s="13">
        <v>1.2083666666666699</v>
      </c>
      <c r="M66" s="14">
        <v>8.8132417697117702E-7</v>
      </c>
      <c r="N66" s="14">
        <v>1.68259354382334E-5</v>
      </c>
      <c r="O66" s="13">
        <v>3.1439739700464799</v>
      </c>
      <c r="P66" s="13" t="s">
        <v>69</v>
      </c>
      <c r="Q66" s="13" t="s">
        <v>70</v>
      </c>
      <c r="R66" s="13" t="s">
        <v>257</v>
      </c>
      <c r="S66" s="11"/>
    </row>
    <row r="67" spans="1:21" x14ac:dyDescent="0.3">
      <c r="A67" s="11">
        <v>65</v>
      </c>
      <c r="B67" s="11">
        <v>3</v>
      </c>
      <c r="C67" s="11" t="s">
        <v>155</v>
      </c>
      <c r="D67" s="11" t="s">
        <v>258</v>
      </c>
      <c r="E67" s="12" t="s">
        <v>259</v>
      </c>
      <c r="F67" s="13" t="s">
        <v>260</v>
      </c>
      <c r="G67" s="13">
        <v>131.118221617942</v>
      </c>
      <c r="H67" s="13">
        <v>2.0226666666666699</v>
      </c>
      <c r="I67" s="13" t="s">
        <v>67</v>
      </c>
      <c r="J67" s="13">
        <v>131.117887</v>
      </c>
      <c r="K67" s="13">
        <v>-2.5520323405323002</v>
      </c>
      <c r="L67" s="13">
        <v>93.7</v>
      </c>
      <c r="M67" s="14">
        <v>8.8202410530868704E-7</v>
      </c>
      <c r="N67" s="14">
        <v>1.68259354382334E-5</v>
      </c>
      <c r="O67" s="13">
        <v>2.1305169698690798</v>
      </c>
      <c r="P67" s="13" t="s">
        <v>70</v>
      </c>
      <c r="Q67" s="13" t="s">
        <v>69</v>
      </c>
      <c r="R67" s="13" t="s">
        <v>261</v>
      </c>
      <c r="S67" s="9" t="s">
        <v>262</v>
      </c>
      <c r="T67" s="12">
        <v>10</v>
      </c>
      <c r="U67" s="12" t="s">
        <v>116</v>
      </c>
    </row>
    <row r="68" spans="1:21" x14ac:dyDescent="0.3">
      <c r="A68" s="11">
        <v>66</v>
      </c>
      <c r="F68" s="13" t="s">
        <v>263</v>
      </c>
      <c r="G68" s="13">
        <v>211.11854807146801</v>
      </c>
      <c r="H68" s="13">
        <v>3.9476</v>
      </c>
      <c r="M68" s="14">
        <v>9.34266313090681E-7</v>
      </c>
      <c r="N68" s="14">
        <v>1.75604379793444E-5</v>
      </c>
      <c r="O68" s="13">
        <v>2.0743570701431802</v>
      </c>
      <c r="P68" s="13" t="s">
        <v>70</v>
      </c>
      <c r="Q68" s="13" t="s">
        <v>69</v>
      </c>
      <c r="R68" s="13" t="s">
        <v>264</v>
      </c>
      <c r="S68" s="11"/>
    </row>
    <row r="69" spans="1:21" x14ac:dyDescent="0.3">
      <c r="A69" s="11">
        <v>67</v>
      </c>
      <c r="B69" s="11">
        <v>3</v>
      </c>
      <c r="C69" s="11" t="s">
        <v>63</v>
      </c>
      <c r="D69" s="11" t="s">
        <v>265</v>
      </c>
      <c r="E69" s="12" t="s">
        <v>266</v>
      </c>
      <c r="F69" s="13" t="s">
        <v>267</v>
      </c>
      <c r="G69" s="13">
        <v>379.19476781537497</v>
      </c>
      <c r="H69" s="13">
        <v>7.0570500000000003</v>
      </c>
      <c r="I69" s="13" t="s">
        <v>78</v>
      </c>
      <c r="J69" s="13">
        <f>(356.205963+22.9897)</f>
        <v>379.19566299999997</v>
      </c>
      <c r="K69" s="13">
        <f>(J69-G69)/(J69)*1000000</f>
        <v>2.360745948178927</v>
      </c>
      <c r="L69" s="13">
        <v>83.78</v>
      </c>
      <c r="M69" s="14">
        <v>1.0227887109470799E-6</v>
      </c>
      <c r="N69" s="14">
        <v>1.8586528920213899E-5</v>
      </c>
      <c r="O69" s="13">
        <v>2.1850865432892301</v>
      </c>
      <c r="P69" s="13" t="s">
        <v>70</v>
      </c>
      <c r="Q69" s="13" t="s">
        <v>69</v>
      </c>
      <c r="R69" s="13" t="s">
        <v>268</v>
      </c>
      <c r="S69" s="11"/>
      <c r="U69" s="12" t="s">
        <v>116</v>
      </c>
    </row>
    <row r="70" spans="1:21" x14ac:dyDescent="0.3">
      <c r="A70" s="11">
        <v>68</v>
      </c>
      <c r="F70" s="13" t="s">
        <v>269</v>
      </c>
      <c r="G70" s="13">
        <v>805.198064716011</v>
      </c>
      <c r="H70" s="13">
        <v>20.423300000000001</v>
      </c>
      <c r="M70" s="14">
        <v>1.0305267679200399E-6</v>
      </c>
      <c r="N70" s="14">
        <v>1.8638812408259101E-5</v>
      </c>
      <c r="O70" s="13">
        <v>5.8943035202055798</v>
      </c>
      <c r="P70" s="13" t="s">
        <v>70</v>
      </c>
      <c r="Q70" s="13" t="s">
        <v>69</v>
      </c>
      <c r="R70" s="13" t="s">
        <v>270</v>
      </c>
      <c r="S70" s="11"/>
    </row>
    <row r="71" spans="1:21" x14ac:dyDescent="0.3">
      <c r="A71" s="11">
        <v>69</v>
      </c>
      <c r="F71" s="13" t="s">
        <v>271</v>
      </c>
      <c r="G71" s="13">
        <v>321.06053818533502</v>
      </c>
      <c r="H71" s="13">
        <v>14.21645</v>
      </c>
      <c r="M71" s="14">
        <v>1.09538750858729E-6</v>
      </c>
      <c r="N71" s="14">
        <v>1.9355432113683001E-5</v>
      </c>
      <c r="O71" s="13">
        <v>5.0086541600663397</v>
      </c>
      <c r="P71" s="13" t="s">
        <v>70</v>
      </c>
      <c r="Q71" s="13" t="s">
        <v>69</v>
      </c>
      <c r="R71" s="13" t="s">
        <v>272</v>
      </c>
      <c r="S71" s="11"/>
    </row>
    <row r="72" spans="1:21" x14ac:dyDescent="0.3">
      <c r="A72" s="11">
        <v>70</v>
      </c>
      <c r="B72" s="11">
        <v>3</v>
      </c>
      <c r="C72" s="11" t="s">
        <v>155</v>
      </c>
      <c r="D72" s="11" t="s">
        <v>258</v>
      </c>
      <c r="E72" s="12" t="s">
        <v>259</v>
      </c>
      <c r="F72" s="13" t="s">
        <v>273</v>
      </c>
      <c r="G72" s="13">
        <v>131.118241604747</v>
      </c>
      <c r="H72" s="13">
        <v>6.0391166666666702</v>
      </c>
      <c r="I72" s="13" t="s">
        <v>67</v>
      </c>
      <c r="J72" s="13">
        <v>131.117887</v>
      </c>
      <c r="K72" s="13">
        <v>-2.7044653944596706</v>
      </c>
      <c r="L72" s="13">
        <v>92.71</v>
      </c>
      <c r="M72" s="14">
        <v>1.1190445857733901E-6</v>
      </c>
      <c r="N72" s="14">
        <v>1.96827473553719E-5</v>
      </c>
      <c r="O72" s="13">
        <v>2.1428066796713798</v>
      </c>
      <c r="P72" s="13" t="s">
        <v>70</v>
      </c>
      <c r="Q72" s="13" t="s">
        <v>69</v>
      </c>
      <c r="R72" s="13" t="s">
        <v>110</v>
      </c>
      <c r="S72" s="9">
        <v>114.09399999999999</v>
      </c>
      <c r="T72" s="12">
        <v>10</v>
      </c>
      <c r="U72" s="12" t="s">
        <v>116</v>
      </c>
    </row>
    <row r="73" spans="1:21" x14ac:dyDescent="0.3">
      <c r="A73" s="11">
        <v>71</v>
      </c>
      <c r="F73" s="13" t="s">
        <v>274</v>
      </c>
      <c r="G73" s="13">
        <v>331.002731414354</v>
      </c>
      <c r="H73" s="13">
        <v>17.6721</v>
      </c>
      <c r="M73" s="14">
        <v>1.1354384810147201E-6</v>
      </c>
      <c r="N73" s="14">
        <v>1.97848213399766E-5</v>
      </c>
      <c r="O73" s="13">
        <v>2.8927908388520001</v>
      </c>
      <c r="P73" s="13" t="s">
        <v>69</v>
      </c>
      <c r="Q73" s="13" t="s">
        <v>70</v>
      </c>
      <c r="R73" s="13" t="s">
        <v>275</v>
      </c>
      <c r="S73" s="11"/>
    </row>
    <row r="74" spans="1:21" x14ac:dyDescent="0.3">
      <c r="A74" s="11">
        <v>72</v>
      </c>
      <c r="F74" s="13" t="s">
        <v>276</v>
      </c>
      <c r="G74" s="13">
        <v>419.04408996600802</v>
      </c>
      <c r="H74" s="13">
        <v>17.135149999999999</v>
      </c>
      <c r="M74" s="14">
        <v>1.1383088158734001E-6</v>
      </c>
      <c r="N74" s="14">
        <v>1.97848213399766E-5</v>
      </c>
      <c r="O74" s="13">
        <v>2.1911439914951401</v>
      </c>
      <c r="P74" s="13" t="s">
        <v>70</v>
      </c>
      <c r="Q74" s="13" t="s">
        <v>69</v>
      </c>
      <c r="R74" s="13" t="s">
        <v>277</v>
      </c>
      <c r="S74" s="11"/>
    </row>
    <row r="75" spans="1:21" x14ac:dyDescent="0.3">
      <c r="A75" s="11">
        <v>73</v>
      </c>
      <c r="F75" s="13" t="s">
        <v>278</v>
      </c>
      <c r="G75" s="13">
        <v>293.02555271463302</v>
      </c>
      <c r="H75" s="13">
        <v>1.25738333333333</v>
      </c>
      <c r="M75" s="14">
        <v>1.2702858844804199E-6</v>
      </c>
      <c r="N75" s="14">
        <v>2.14570709006294E-5</v>
      </c>
      <c r="O75" s="13">
        <v>2.7800240028274801</v>
      </c>
      <c r="P75" s="13" t="s">
        <v>69</v>
      </c>
      <c r="Q75" s="13" t="s">
        <v>70</v>
      </c>
      <c r="R75" s="13" t="s">
        <v>110</v>
      </c>
      <c r="S75" s="11"/>
    </row>
    <row r="76" spans="1:21" x14ac:dyDescent="0.3">
      <c r="A76" s="11">
        <v>74</v>
      </c>
      <c r="F76" s="13" t="s">
        <v>279</v>
      </c>
      <c r="G76" s="13">
        <v>286.09244632533603</v>
      </c>
      <c r="H76" s="13">
        <v>2.1084833333333299</v>
      </c>
      <c r="M76" s="14">
        <v>1.29951990124333E-6</v>
      </c>
      <c r="N76" s="14">
        <v>2.16804495354757E-5</v>
      </c>
      <c r="O76" s="13">
        <v>2.34912738921085</v>
      </c>
      <c r="P76" s="13" t="s">
        <v>69</v>
      </c>
      <c r="Q76" s="13" t="s">
        <v>70</v>
      </c>
      <c r="R76" s="13" t="s">
        <v>280</v>
      </c>
      <c r="S76" s="11"/>
    </row>
    <row r="77" spans="1:21" x14ac:dyDescent="0.3">
      <c r="A77" s="11">
        <v>75</v>
      </c>
      <c r="F77" s="13" t="s">
        <v>281</v>
      </c>
      <c r="G77" s="13">
        <v>585.36086434394201</v>
      </c>
      <c r="H77" s="13">
        <v>11.3024666666667</v>
      </c>
      <c r="M77" s="14">
        <v>1.36402758132981E-6</v>
      </c>
      <c r="N77" s="14">
        <v>2.2543948747032201E-5</v>
      </c>
      <c r="O77" s="13">
        <v>2.34803625636399</v>
      </c>
      <c r="P77" s="13" t="s">
        <v>70</v>
      </c>
      <c r="Q77" s="13" t="s">
        <v>69</v>
      </c>
      <c r="R77" s="13" t="s">
        <v>282</v>
      </c>
      <c r="S77" s="11"/>
    </row>
    <row r="78" spans="1:21" x14ac:dyDescent="0.3">
      <c r="A78" s="11">
        <v>76</v>
      </c>
      <c r="F78" s="13" t="s">
        <v>283</v>
      </c>
      <c r="G78" s="13">
        <v>259.16564197081902</v>
      </c>
      <c r="H78" s="13">
        <v>2.5597166666666702</v>
      </c>
      <c r="M78" s="14">
        <v>1.57748728324414E-6</v>
      </c>
      <c r="N78" s="14">
        <v>2.54146264713383E-5</v>
      </c>
      <c r="O78" s="13">
        <v>3.1494471483156099</v>
      </c>
      <c r="P78" s="13" t="s">
        <v>69</v>
      </c>
      <c r="Q78" s="13" t="s">
        <v>70</v>
      </c>
      <c r="R78" s="13" t="s">
        <v>284</v>
      </c>
      <c r="S78" s="11"/>
    </row>
    <row r="79" spans="1:21" x14ac:dyDescent="0.3">
      <c r="A79" s="11">
        <v>77</v>
      </c>
      <c r="F79" s="13" t="s">
        <v>285</v>
      </c>
      <c r="G79" s="13">
        <v>153.01838266971001</v>
      </c>
      <c r="H79" s="13">
        <v>6.9025666666666696</v>
      </c>
      <c r="M79" s="14">
        <v>1.6668839737388199E-6</v>
      </c>
      <c r="N79" s="14">
        <v>2.6302311614076001E-5</v>
      </c>
      <c r="O79" s="13">
        <v>2.3137719177227498</v>
      </c>
      <c r="P79" s="13" t="s">
        <v>70</v>
      </c>
      <c r="Q79" s="13" t="s">
        <v>69</v>
      </c>
      <c r="R79" s="13" t="s">
        <v>286</v>
      </c>
      <c r="S79" s="11"/>
    </row>
    <row r="80" spans="1:21" x14ac:dyDescent="0.3">
      <c r="A80" s="11">
        <v>78</v>
      </c>
      <c r="B80" s="11">
        <v>3</v>
      </c>
      <c r="C80" s="11" t="s">
        <v>207</v>
      </c>
      <c r="D80" s="11" t="s">
        <v>208</v>
      </c>
      <c r="E80" s="12" t="s">
        <v>287</v>
      </c>
      <c r="F80" s="13" t="s">
        <v>288</v>
      </c>
      <c r="G80" s="13">
        <v>471.08970853019002</v>
      </c>
      <c r="H80" s="13">
        <v>20.089849999999998</v>
      </c>
      <c r="I80" s="13" t="s">
        <v>78</v>
      </c>
      <c r="J80" s="13">
        <f>(448.10055+22.9897)</f>
        <v>471.09024999999997</v>
      </c>
      <c r="K80" s="13">
        <f>(J80-G80)/(J80)*1000000</f>
        <v>1.1493971907627856</v>
      </c>
      <c r="L80" s="13">
        <v>90.12</v>
      </c>
      <c r="M80" s="14">
        <v>1.7832678912421699E-6</v>
      </c>
      <c r="N80" s="14">
        <v>2.79090675479732E-5</v>
      </c>
      <c r="O80" s="13">
        <v>2.0203782591066499</v>
      </c>
      <c r="P80" s="13" t="s">
        <v>70</v>
      </c>
      <c r="Q80" s="13" t="s">
        <v>69</v>
      </c>
      <c r="R80" s="13" t="s">
        <v>289</v>
      </c>
      <c r="S80" s="9" t="s">
        <v>290</v>
      </c>
      <c r="T80" s="12">
        <v>20</v>
      </c>
    </row>
    <row r="81" spans="1:21" x14ac:dyDescent="0.3">
      <c r="A81" s="11">
        <v>79</v>
      </c>
      <c r="F81" s="13" t="s">
        <v>291</v>
      </c>
      <c r="G81" s="13">
        <v>359.12926755237203</v>
      </c>
      <c r="H81" s="13">
        <v>9.7719833333333295</v>
      </c>
      <c r="M81" s="14">
        <v>1.8046770973167999E-6</v>
      </c>
      <c r="N81" s="14">
        <v>2.8129319181146301E-5</v>
      </c>
      <c r="O81" s="13">
        <v>2.0098807180970599</v>
      </c>
      <c r="P81" s="13" t="s">
        <v>70</v>
      </c>
      <c r="Q81" s="13" t="s">
        <v>69</v>
      </c>
      <c r="R81" s="13" t="s">
        <v>292</v>
      </c>
      <c r="S81" s="11"/>
    </row>
    <row r="82" spans="1:21" x14ac:dyDescent="0.3">
      <c r="A82" s="11">
        <v>80</v>
      </c>
      <c r="B82" s="11">
        <v>1</v>
      </c>
      <c r="C82" s="11" t="s">
        <v>141</v>
      </c>
      <c r="D82" s="11" t="s">
        <v>293</v>
      </c>
      <c r="E82" s="12" t="s">
        <v>294</v>
      </c>
      <c r="F82" s="13" t="s">
        <v>295</v>
      </c>
      <c r="G82" s="13">
        <v>501.10086061695603</v>
      </c>
      <c r="H82" s="13">
        <v>20.325233333333301</v>
      </c>
      <c r="I82" s="13" t="s">
        <v>78</v>
      </c>
      <c r="J82" s="13">
        <v>501.100415</v>
      </c>
      <c r="K82" s="13">
        <v>-0.8892767650741541</v>
      </c>
      <c r="L82" s="13">
        <v>86.91</v>
      </c>
      <c r="M82" s="14">
        <v>1.8234699160624099E-6</v>
      </c>
      <c r="N82" s="14">
        <v>2.8307171142652101E-5</v>
      </c>
      <c r="O82" s="13">
        <v>2.1830718413769401</v>
      </c>
      <c r="P82" s="13" t="s">
        <v>70</v>
      </c>
      <c r="Q82" s="13" t="s">
        <v>69</v>
      </c>
      <c r="R82" s="13" t="s">
        <v>296</v>
      </c>
    </row>
    <row r="83" spans="1:21" x14ac:dyDescent="0.3">
      <c r="A83" s="11">
        <v>81</v>
      </c>
      <c r="F83" s="13" t="s">
        <v>297</v>
      </c>
      <c r="G83" s="13">
        <v>519.02162429826399</v>
      </c>
      <c r="H83" s="13">
        <v>19.442516666666702</v>
      </c>
      <c r="M83" s="14">
        <v>1.87934307294135E-6</v>
      </c>
      <c r="N83" s="14">
        <v>2.8709601693116401E-5</v>
      </c>
      <c r="O83" s="13">
        <v>2.8274059975460402</v>
      </c>
      <c r="P83" s="13" t="s">
        <v>70</v>
      </c>
      <c r="Q83" s="13" t="s">
        <v>69</v>
      </c>
      <c r="R83" s="13" t="s">
        <v>298</v>
      </c>
      <c r="S83" s="11"/>
    </row>
    <row r="84" spans="1:21" x14ac:dyDescent="0.3">
      <c r="A84" s="11">
        <v>82</v>
      </c>
      <c r="F84" s="13" t="s">
        <v>299</v>
      </c>
      <c r="G84" s="13">
        <v>484.07546673330501</v>
      </c>
      <c r="H84" s="13">
        <v>19.4547833333333</v>
      </c>
      <c r="M84" s="14">
        <v>1.9264973802890499E-6</v>
      </c>
      <c r="N84" s="14">
        <v>2.9197302058526099E-5</v>
      </c>
      <c r="O84" s="13">
        <v>8.0851218951227608</v>
      </c>
      <c r="P84" s="13" t="s">
        <v>70</v>
      </c>
      <c r="Q84" s="13" t="s">
        <v>69</v>
      </c>
      <c r="R84" s="13" t="s">
        <v>300</v>
      </c>
      <c r="S84" s="11"/>
    </row>
    <row r="85" spans="1:21" x14ac:dyDescent="0.3">
      <c r="A85" s="11">
        <v>83</v>
      </c>
      <c r="F85" s="13" t="s">
        <v>301</v>
      </c>
      <c r="G85" s="13">
        <v>408.220941048778</v>
      </c>
      <c r="H85" s="13">
        <v>5.0216833333333302</v>
      </c>
      <c r="M85" s="14">
        <v>2.0910346892888398E-6</v>
      </c>
      <c r="N85" s="14">
        <v>3.1128352801306999E-5</v>
      </c>
      <c r="O85" s="13">
        <v>2.11817269605644</v>
      </c>
      <c r="P85" s="13" t="s">
        <v>70</v>
      </c>
      <c r="Q85" s="13" t="s">
        <v>69</v>
      </c>
      <c r="R85" s="13" t="s">
        <v>110</v>
      </c>
      <c r="S85" s="11"/>
    </row>
    <row r="86" spans="1:21" x14ac:dyDescent="0.3">
      <c r="A86" s="11">
        <v>84</v>
      </c>
      <c r="F86" s="13" t="s">
        <v>302</v>
      </c>
      <c r="G86" s="13">
        <v>412.20279159503099</v>
      </c>
      <c r="H86" s="13">
        <v>2.4052333333333298</v>
      </c>
      <c r="M86" s="14">
        <v>2.09450318322535E-6</v>
      </c>
      <c r="N86" s="14">
        <v>3.1128352801306999E-5</v>
      </c>
      <c r="O86" s="13">
        <v>2.3180388511949199</v>
      </c>
      <c r="P86" s="13" t="s">
        <v>69</v>
      </c>
      <c r="Q86" s="13" t="s">
        <v>70</v>
      </c>
      <c r="R86" s="13" t="s">
        <v>303</v>
      </c>
      <c r="S86" s="11"/>
    </row>
    <row r="87" spans="1:21" x14ac:dyDescent="0.3">
      <c r="A87" s="11">
        <v>85</v>
      </c>
      <c r="B87" s="11">
        <v>3</v>
      </c>
      <c r="C87" s="11" t="s">
        <v>63</v>
      </c>
      <c r="D87" s="11" t="s">
        <v>304</v>
      </c>
      <c r="E87" s="12" t="s">
        <v>305</v>
      </c>
      <c r="F87" s="13" t="s">
        <v>306</v>
      </c>
      <c r="G87" s="13">
        <v>209.12771603832499</v>
      </c>
      <c r="H87" s="13">
        <v>2.3120500000000002</v>
      </c>
      <c r="I87" s="13" t="s">
        <v>211</v>
      </c>
      <c r="J87" s="13">
        <f>(244.14199+1.007276-2*18.01056)</f>
        <v>209.12814599999999</v>
      </c>
      <c r="K87" s="13">
        <v>-0.8892767650741541</v>
      </c>
      <c r="L87" s="13">
        <v>87.15</v>
      </c>
      <c r="M87" s="14">
        <v>2.1229846685066901E-6</v>
      </c>
      <c r="N87" s="14">
        <v>3.1429821534428498E-5</v>
      </c>
      <c r="O87" s="13">
        <v>4.1354156266275002</v>
      </c>
      <c r="P87" s="13" t="s">
        <v>70</v>
      </c>
      <c r="Q87" s="13" t="s">
        <v>69</v>
      </c>
      <c r="R87" s="13" t="s">
        <v>110</v>
      </c>
      <c r="S87" s="11"/>
      <c r="U87" s="12" t="s">
        <v>116</v>
      </c>
    </row>
    <row r="88" spans="1:21" x14ac:dyDescent="0.3">
      <c r="A88" s="11">
        <v>86</v>
      </c>
      <c r="F88" s="13" t="s">
        <v>307</v>
      </c>
      <c r="G88" s="13">
        <v>631.16608036427499</v>
      </c>
      <c r="H88" s="13">
        <v>19.800533333333298</v>
      </c>
      <c r="M88" s="14">
        <v>2.27206043290629E-6</v>
      </c>
      <c r="N88" s="14">
        <v>3.2948089334831298E-5</v>
      </c>
      <c r="O88" s="13">
        <v>4.6423071773679903</v>
      </c>
      <c r="P88" s="13" t="s">
        <v>70</v>
      </c>
      <c r="Q88" s="13" t="s">
        <v>69</v>
      </c>
      <c r="R88" s="13" t="s">
        <v>308</v>
      </c>
      <c r="S88" s="11"/>
    </row>
    <row r="89" spans="1:21" x14ac:dyDescent="0.3">
      <c r="A89" s="11">
        <v>87</v>
      </c>
      <c r="F89" s="13" t="s">
        <v>309</v>
      </c>
      <c r="G89" s="13">
        <v>424.20886834735398</v>
      </c>
      <c r="H89" s="13">
        <v>8.9454833333333301</v>
      </c>
      <c r="M89" s="14">
        <v>2.9530696006307998E-6</v>
      </c>
      <c r="N89" s="14">
        <v>4.11752088171588E-5</v>
      </c>
      <c r="O89" s="13">
        <v>2.6858431182263698</v>
      </c>
      <c r="P89" s="13" t="s">
        <v>70</v>
      </c>
      <c r="Q89" s="13" t="s">
        <v>69</v>
      </c>
      <c r="R89" s="13" t="s">
        <v>310</v>
      </c>
      <c r="S89" s="11"/>
    </row>
    <row r="90" spans="1:21" x14ac:dyDescent="0.3">
      <c r="A90" s="11">
        <v>88</v>
      </c>
      <c r="F90" s="13" t="s">
        <v>311</v>
      </c>
      <c r="G90" s="13">
        <v>303.052168515993</v>
      </c>
      <c r="H90" s="13">
        <v>19.4547833333333</v>
      </c>
      <c r="M90" s="14">
        <v>3.0980618878073702E-6</v>
      </c>
      <c r="N90" s="14">
        <v>4.28849730290139E-5</v>
      </c>
      <c r="O90" s="13">
        <v>3.14783940194051</v>
      </c>
      <c r="P90" s="13" t="s">
        <v>70</v>
      </c>
      <c r="Q90" s="13" t="s">
        <v>69</v>
      </c>
      <c r="R90" s="13" t="s">
        <v>312</v>
      </c>
      <c r="S90" s="11"/>
    </row>
    <row r="91" spans="1:21" x14ac:dyDescent="0.3">
      <c r="A91" s="11">
        <v>89</v>
      </c>
      <c r="B91" s="11">
        <v>1</v>
      </c>
      <c r="C91" s="11" t="s">
        <v>141</v>
      </c>
      <c r="D91" s="11" t="s">
        <v>313</v>
      </c>
      <c r="E91" s="12" t="s">
        <v>287</v>
      </c>
      <c r="F91" s="13" t="s">
        <v>314</v>
      </c>
      <c r="G91" s="13">
        <v>471.09007834055399</v>
      </c>
      <c r="H91" s="13">
        <v>20.2565833333333</v>
      </c>
      <c r="I91" s="13" t="s">
        <v>78</v>
      </c>
      <c r="J91" s="13">
        <v>471.089855</v>
      </c>
      <c r="K91" s="13">
        <v>-0.47409332129827481</v>
      </c>
      <c r="L91" s="13">
        <v>87.15</v>
      </c>
      <c r="M91" s="14">
        <v>3.1361440622212902E-6</v>
      </c>
      <c r="N91" s="14">
        <v>4.3176659913125001E-5</v>
      </c>
      <c r="O91" s="13">
        <v>4.2371389890371702</v>
      </c>
      <c r="P91" s="13" t="s">
        <v>70</v>
      </c>
      <c r="Q91" s="13" t="s">
        <v>69</v>
      </c>
      <c r="R91" s="13" t="s">
        <v>315</v>
      </c>
    </row>
    <row r="92" spans="1:21" x14ac:dyDescent="0.3">
      <c r="A92" s="11">
        <v>90</v>
      </c>
      <c r="F92" s="13" t="s">
        <v>316</v>
      </c>
      <c r="G92" s="13">
        <v>235.14459245778201</v>
      </c>
      <c r="H92" s="13">
        <v>7.58191666666667</v>
      </c>
      <c r="M92" s="14">
        <v>3.3309526569214001E-6</v>
      </c>
      <c r="N92" s="14">
        <v>4.5452414800098503E-5</v>
      </c>
      <c r="O92" s="13">
        <v>2.2569882119490599</v>
      </c>
      <c r="P92" s="13" t="s">
        <v>70</v>
      </c>
      <c r="Q92" s="13" t="s">
        <v>69</v>
      </c>
      <c r="R92" s="13" t="s">
        <v>317</v>
      </c>
      <c r="S92" s="11"/>
    </row>
    <row r="93" spans="1:21" x14ac:dyDescent="0.3">
      <c r="A93" s="11">
        <v>91</v>
      </c>
      <c r="F93" s="13" t="s">
        <v>318</v>
      </c>
      <c r="G93" s="13">
        <v>851.24168014929103</v>
      </c>
      <c r="H93" s="13">
        <v>20.349733333333301</v>
      </c>
      <c r="M93" s="14">
        <v>3.4137490274588298E-6</v>
      </c>
      <c r="N93" s="14">
        <v>4.6090144595888798E-5</v>
      </c>
      <c r="O93" s="13">
        <v>6.0921997881715901</v>
      </c>
      <c r="P93" s="13" t="s">
        <v>70</v>
      </c>
      <c r="Q93" s="13" t="s">
        <v>69</v>
      </c>
      <c r="R93" s="13" t="s">
        <v>319</v>
      </c>
      <c r="S93" s="11"/>
    </row>
    <row r="94" spans="1:21" x14ac:dyDescent="0.3">
      <c r="A94" s="11">
        <v>92</v>
      </c>
      <c r="F94" s="13" t="s">
        <v>320</v>
      </c>
      <c r="G94" s="13">
        <v>395.08316055642598</v>
      </c>
      <c r="H94" s="13">
        <v>2.4052333333333298</v>
      </c>
      <c r="M94" s="14">
        <v>3.8912915188982203E-6</v>
      </c>
      <c r="N94" s="14">
        <v>5.0135937119895003E-5</v>
      </c>
      <c r="O94" s="13">
        <v>2.7382837342094302</v>
      </c>
      <c r="P94" s="13" t="s">
        <v>69</v>
      </c>
      <c r="Q94" s="13" t="s">
        <v>70</v>
      </c>
      <c r="R94" s="13" t="s">
        <v>321</v>
      </c>
      <c r="S94" s="11"/>
    </row>
    <row r="95" spans="1:21" x14ac:dyDescent="0.3">
      <c r="A95" s="11">
        <v>93</v>
      </c>
      <c r="F95" s="13" t="s">
        <v>322</v>
      </c>
      <c r="G95" s="13">
        <v>289.17764873296602</v>
      </c>
      <c r="H95" s="13">
        <v>21.916866666666699</v>
      </c>
      <c r="M95" s="14">
        <v>4.1142227296120399E-6</v>
      </c>
      <c r="N95" s="14">
        <v>5.1893030860527498E-5</v>
      </c>
      <c r="O95" s="13">
        <v>2.56739892058958</v>
      </c>
      <c r="P95" s="13" t="s">
        <v>69</v>
      </c>
      <c r="Q95" s="13" t="s">
        <v>70</v>
      </c>
      <c r="R95" s="13" t="s">
        <v>323</v>
      </c>
      <c r="S95" s="11"/>
    </row>
    <row r="96" spans="1:21" x14ac:dyDescent="0.3">
      <c r="A96" s="11">
        <v>94</v>
      </c>
      <c r="F96" s="13" t="s">
        <v>324</v>
      </c>
      <c r="G96" s="13">
        <v>154.13413981116199</v>
      </c>
      <c r="H96" s="13">
        <v>1.25738333333333</v>
      </c>
      <c r="M96" s="14">
        <v>4.2576017916795601E-6</v>
      </c>
      <c r="N96" s="14">
        <v>5.3525412368910699E-5</v>
      </c>
      <c r="O96" s="13">
        <v>2.8706492213611199</v>
      </c>
      <c r="P96" s="13" t="s">
        <v>69</v>
      </c>
      <c r="Q96" s="13" t="s">
        <v>70</v>
      </c>
      <c r="R96" s="13" t="s">
        <v>325</v>
      </c>
      <c r="S96" s="11"/>
    </row>
    <row r="97" spans="1:21" x14ac:dyDescent="0.3">
      <c r="A97" s="11">
        <v>95</v>
      </c>
      <c r="F97" s="13" t="s">
        <v>326</v>
      </c>
      <c r="G97" s="13">
        <v>84.911405376828498</v>
      </c>
      <c r="H97" s="13">
        <v>1.1641999999999999</v>
      </c>
      <c r="M97" s="14">
        <v>4.4394849328943698E-6</v>
      </c>
      <c r="N97" s="14">
        <v>5.5268374423463398E-5</v>
      </c>
      <c r="O97" s="13">
        <v>5.0865780070778701</v>
      </c>
      <c r="P97" s="13" t="s">
        <v>69</v>
      </c>
      <c r="Q97" s="13" t="s">
        <v>70</v>
      </c>
      <c r="R97" s="13" t="s">
        <v>110</v>
      </c>
      <c r="S97" s="11"/>
    </row>
    <row r="98" spans="1:21" x14ac:dyDescent="0.3">
      <c r="A98" s="11">
        <v>96</v>
      </c>
      <c r="F98" s="13" t="s">
        <v>327</v>
      </c>
      <c r="G98" s="13">
        <v>315.17808254065301</v>
      </c>
      <c r="H98" s="13">
        <v>21.2375333333333</v>
      </c>
      <c r="M98" s="14">
        <v>4.4861614852953497E-6</v>
      </c>
      <c r="N98" s="14">
        <v>5.5286012980531301E-5</v>
      </c>
      <c r="O98" s="13">
        <v>2.0192104899962899</v>
      </c>
      <c r="P98" s="13" t="s">
        <v>69</v>
      </c>
      <c r="Q98" s="13" t="s">
        <v>70</v>
      </c>
      <c r="R98" s="13" t="s">
        <v>328</v>
      </c>
      <c r="S98" s="11"/>
    </row>
    <row r="99" spans="1:21" x14ac:dyDescent="0.3">
      <c r="A99" s="11">
        <v>97</v>
      </c>
      <c r="F99" s="13" t="s">
        <v>329</v>
      </c>
      <c r="G99" s="13">
        <v>500.57177464134901</v>
      </c>
      <c r="H99" s="13">
        <v>17.11065</v>
      </c>
      <c r="M99" s="14">
        <v>4.6963864095417299E-6</v>
      </c>
      <c r="N99" s="14">
        <v>5.6374603485669599E-5</v>
      </c>
      <c r="O99" s="13">
        <v>3.78026691606662</v>
      </c>
      <c r="P99" s="13" t="s">
        <v>70</v>
      </c>
      <c r="Q99" s="13" t="s">
        <v>69</v>
      </c>
      <c r="R99" s="13" t="s">
        <v>110</v>
      </c>
      <c r="S99" s="11"/>
    </row>
    <row r="100" spans="1:21" x14ac:dyDescent="0.3">
      <c r="A100" s="11">
        <v>98</v>
      </c>
      <c r="F100" s="13" t="s">
        <v>330</v>
      </c>
      <c r="G100" s="13">
        <v>482.272058411611</v>
      </c>
      <c r="H100" s="13">
        <v>8.5751833333333298</v>
      </c>
      <c r="M100" s="14">
        <v>4.8290902281422598E-6</v>
      </c>
      <c r="N100" s="14">
        <v>5.7504822798287298E-5</v>
      </c>
      <c r="O100" s="13">
        <v>2.2705237692999201</v>
      </c>
      <c r="P100" s="13" t="s">
        <v>70</v>
      </c>
      <c r="Q100" s="13" t="s">
        <v>69</v>
      </c>
      <c r="R100" s="13" t="s">
        <v>331</v>
      </c>
      <c r="S100" s="11"/>
    </row>
    <row r="101" spans="1:21" x14ac:dyDescent="0.3">
      <c r="A101" s="11">
        <v>99</v>
      </c>
      <c r="F101" s="13" t="s">
        <v>332</v>
      </c>
      <c r="G101" s="13">
        <v>373.24531519808801</v>
      </c>
      <c r="H101" s="13">
        <v>6.9466999999999999</v>
      </c>
      <c r="M101" s="14">
        <v>4.90884219261911E-6</v>
      </c>
      <c r="N101" s="14">
        <v>5.8093679156169597E-5</v>
      </c>
      <c r="O101" s="13">
        <v>146.79633309048899</v>
      </c>
      <c r="P101" s="13" t="s">
        <v>69</v>
      </c>
      <c r="Q101" s="13" t="s">
        <v>70</v>
      </c>
      <c r="R101" s="13" t="s">
        <v>333</v>
      </c>
      <c r="S101" s="11"/>
    </row>
    <row r="102" spans="1:21" x14ac:dyDescent="0.3">
      <c r="A102" s="11">
        <v>100</v>
      </c>
      <c r="F102" s="13" t="s">
        <v>334</v>
      </c>
      <c r="G102" s="13">
        <v>428.215121130027</v>
      </c>
      <c r="H102" s="13">
        <v>17.770133333333298</v>
      </c>
      <c r="M102" s="14">
        <v>5.2214020042074E-6</v>
      </c>
      <c r="N102" s="14">
        <v>6.0853569081194801E-5</v>
      </c>
      <c r="O102" s="13">
        <v>3.5616227873114501</v>
      </c>
      <c r="P102" s="13" t="s">
        <v>70</v>
      </c>
      <c r="Q102" s="13" t="s">
        <v>69</v>
      </c>
      <c r="R102" s="13" t="s">
        <v>110</v>
      </c>
      <c r="S102" s="11"/>
    </row>
    <row r="103" spans="1:21" x14ac:dyDescent="0.3">
      <c r="A103" s="11">
        <v>101</v>
      </c>
      <c r="B103" s="11">
        <v>3</v>
      </c>
      <c r="C103" s="11" t="s">
        <v>155</v>
      </c>
      <c r="D103" t="s">
        <v>335</v>
      </c>
      <c r="E103" s="9" t="s">
        <v>336</v>
      </c>
      <c r="F103" s="13" t="s">
        <v>337</v>
      </c>
      <c r="G103" s="13">
        <v>156.047842992472</v>
      </c>
      <c r="H103" s="13">
        <v>12.352116666666699</v>
      </c>
      <c r="I103" t="s">
        <v>211</v>
      </c>
      <c r="J103">
        <v>156.04774999999998</v>
      </c>
      <c r="K103">
        <f>(J103-G103)/(G103)*1000000</f>
        <v>-0.59592282877082547</v>
      </c>
      <c r="L103">
        <v>90.09</v>
      </c>
      <c r="M103" s="14">
        <v>6.1705447467197399E-6</v>
      </c>
      <c r="N103" s="14">
        <v>6.9794086771885795E-5</v>
      </c>
      <c r="O103" s="13">
        <v>2.2170740636938699</v>
      </c>
      <c r="P103" s="13" t="s">
        <v>70</v>
      </c>
      <c r="Q103" s="13" t="s">
        <v>69</v>
      </c>
      <c r="R103" s="13" t="s">
        <v>338</v>
      </c>
      <c r="S103" s="11"/>
      <c r="U103" s="9" t="s">
        <v>88</v>
      </c>
    </row>
    <row r="104" spans="1:21" x14ac:dyDescent="0.3">
      <c r="A104" s="11">
        <v>102</v>
      </c>
      <c r="F104" s="13" t="s">
        <v>339</v>
      </c>
      <c r="G104" s="13">
        <v>307.07958922994902</v>
      </c>
      <c r="H104" s="13">
        <v>8.8031833333333296</v>
      </c>
      <c r="M104" s="14">
        <v>6.5310477885827103E-6</v>
      </c>
      <c r="N104" s="14">
        <v>7.1961206955793402E-5</v>
      </c>
      <c r="O104" s="13">
        <v>2.0910942626065299</v>
      </c>
      <c r="P104" s="13" t="s">
        <v>70</v>
      </c>
      <c r="Q104" s="13" t="s">
        <v>69</v>
      </c>
      <c r="R104" s="13" t="s">
        <v>340</v>
      </c>
      <c r="S104" s="11"/>
    </row>
    <row r="105" spans="1:21" ht="16.5" customHeight="1" x14ac:dyDescent="0.3">
      <c r="A105" s="11">
        <v>103</v>
      </c>
      <c r="B105" s="11">
        <v>3</v>
      </c>
      <c r="C105" s="11" t="s">
        <v>141</v>
      </c>
      <c r="D105" s="11" t="s">
        <v>341</v>
      </c>
      <c r="E105" s="12" t="s">
        <v>342</v>
      </c>
      <c r="F105" s="13" t="s">
        <v>343</v>
      </c>
      <c r="G105" s="13">
        <v>301.035267708199</v>
      </c>
      <c r="H105" s="13">
        <v>19.442516666666702</v>
      </c>
      <c r="I105" s="13" t="s">
        <v>159</v>
      </c>
      <c r="J105" s="13">
        <f>(318.03756+1.007276-18.01056)</f>
        <v>301.03427599999998</v>
      </c>
      <c r="K105" s="13">
        <f>(J105-G105)/(G105)*1000000</f>
        <v>-3.2943256335836386</v>
      </c>
      <c r="L105" s="13">
        <v>96.74</v>
      </c>
      <c r="M105" s="14">
        <v>6.9124912667195602E-6</v>
      </c>
      <c r="N105" s="14">
        <v>7.5513100155802102E-5</v>
      </c>
      <c r="O105" s="13">
        <v>2.1526532016931799</v>
      </c>
      <c r="P105" s="13" t="s">
        <v>70</v>
      </c>
      <c r="Q105" s="13" t="s">
        <v>69</v>
      </c>
      <c r="R105" s="13" t="s">
        <v>344</v>
      </c>
      <c r="S105" s="11"/>
    </row>
    <row r="106" spans="1:21" x14ac:dyDescent="0.3">
      <c r="A106" s="11">
        <v>104</v>
      </c>
      <c r="F106" s="13" t="s">
        <v>345</v>
      </c>
      <c r="G106" s="13">
        <v>528.19210656611597</v>
      </c>
      <c r="H106" s="13">
        <v>4.58273333333333</v>
      </c>
      <c r="M106" s="14">
        <v>7.2397839595561598E-6</v>
      </c>
      <c r="N106" s="14">
        <v>7.7977701567818206E-5</v>
      </c>
      <c r="O106" s="13">
        <v>4.3821714855131004</v>
      </c>
      <c r="P106" s="13" t="s">
        <v>70</v>
      </c>
      <c r="Q106" s="13" t="s">
        <v>69</v>
      </c>
      <c r="R106" s="13" t="s">
        <v>346</v>
      </c>
      <c r="S106" s="11"/>
    </row>
    <row r="107" spans="1:21" x14ac:dyDescent="0.3">
      <c r="A107" s="11">
        <v>105</v>
      </c>
      <c r="B107" s="11">
        <v>1</v>
      </c>
      <c r="C107" s="11" t="s">
        <v>96</v>
      </c>
      <c r="D107" s="11" t="s">
        <v>347</v>
      </c>
      <c r="E107" s="12" t="s">
        <v>348</v>
      </c>
      <c r="F107" s="13" t="s">
        <v>349</v>
      </c>
      <c r="G107" s="13">
        <v>627.15719843020304</v>
      </c>
      <c r="H107" s="13">
        <v>8.5751833333333298</v>
      </c>
      <c r="I107" s="13" t="s">
        <v>100</v>
      </c>
      <c r="J107" s="13">
        <v>627.15610000000004</v>
      </c>
      <c r="K107" s="13">
        <v>1.75</v>
      </c>
      <c r="L107" s="13">
        <v>79.2</v>
      </c>
      <c r="M107" s="14">
        <v>7.3994748256422904E-6</v>
      </c>
      <c r="N107" s="14">
        <v>7.9474444696644802E-5</v>
      </c>
      <c r="O107" s="13">
        <v>2.3702768018759901</v>
      </c>
      <c r="P107" s="13" t="s">
        <v>70</v>
      </c>
      <c r="Q107" s="13" t="s">
        <v>69</v>
      </c>
      <c r="R107" s="13" t="s">
        <v>350</v>
      </c>
      <c r="S107" s="9" t="s">
        <v>351</v>
      </c>
      <c r="T107" s="9">
        <v>20</v>
      </c>
    </row>
    <row r="108" spans="1:21" x14ac:dyDescent="0.3">
      <c r="A108" s="11">
        <v>106</v>
      </c>
      <c r="F108" s="13" t="s">
        <v>352</v>
      </c>
      <c r="G108" s="13">
        <v>597.19995345779296</v>
      </c>
      <c r="H108" s="13">
        <v>6.2916999999999996</v>
      </c>
      <c r="M108" s="14">
        <v>7.4410641272004696E-6</v>
      </c>
      <c r="N108" s="14">
        <v>7.9697893357057498E-5</v>
      </c>
      <c r="O108" s="13">
        <v>3.50675994559976</v>
      </c>
      <c r="P108" s="13" t="s">
        <v>70</v>
      </c>
      <c r="Q108" s="13" t="s">
        <v>69</v>
      </c>
      <c r="R108" s="13" t="s">
        <v>353</v>
      </c>
      <c r="S108" s="11"/>
    </row>
    <row r="109" spans="1:21" x14ac:dyDescent="0.3">
      <c r="A109" s="11">
        <v>107</v>
      </c>
      <c r="B109" s="11">
        <v>3</v>
      </c>
      <c r="C109" s="11" t="s">
        <v>63</v>
      </c>
      <c r="D109" s="11" t="s">
        <v>354</v>
      </c>
      <c r="E109" s="12" t="s">
        <v>355</v>
      </c>
      <c r="F109" s="13" t="s">
        <v>356</v>
      </c>
      <c r="G109" s="13">
        <v>442.26651610766203</v>
      </c>
      <c r="H109" s="13">
        <v>14.395516666666699</v>
      </c>
      <c r="I109" s="13" t="s">
        <v>67</v>
      </c>
      <c r="J109" s="13">
        <f>(441.2587+1.007276)</f>
        <v>442.26597599999997</v>
      </c>
      <c r="K109" s="13">
        <f>(J109-G109)/(G109)*1000000</f>
        <v>-1.2212266639918843</v>
      </c>
      <c r="L109" s="13">
        <v>91.66</v>
      </c>
      <c r="M109" s="14">
        <v>8.3817615853520894E-6</v>
      </c>
      <c r="N109" s="14">
        <v>8.8015054160678794E-5</v>
      </c>
      <c r="O109" s="13">
        <v>2.45223986604449</v>
      </c>
      <c r="P109" s="13" t="s">
        <v>70</v>
      </c>
      <c r="Q109" s="13" t="s">
        <v>69</v>
      </c>
      <c r="R109" s="13" t="s">
        <v>357</v>
      </c>
      <c r="S109" s="11"/>
      <c r="U109" s="12" t="s">
        <v>88</v>
      </c>
    </row>
    <row r="110" spans="1:21" x14ac:dyDescent="0.3">
      <c r="A110" s="11">
        <v>108</v>
      </c>
      <c r="F110" s="13" t="s">
        <v>358</v>
      </c>
      <c r="G110" s="13">
        <v>186.106791600137</v>
      </c>
      <c r="H110" s="13">
        <v>1.77003333333333</v>
      </c>
      <c r="M110" s="14">
        <v>8.8937615551065702E-6</v>
      </c>
      <c r="N110" s="14">
        <v>9.1919233314044895E-5</v>
      </c>
      <c r="O110" s="13">
        <v>2.0278213678342998</v>
      </c>
      <c r="P110" s="13" t="s">
        <v>69</v>
      </c>
      <c r="Q110" s="13" t="s">
        <v>70</v>
      </c>
      <c r="R110" s="13" t="s">
        <v>359</v>
      </c>
      <c r="S110" s="11"/>
    </row>
    <row r="111" spans="1:21" x14ac:dyDescent="0.3">
      <c r="A111" s="11">
        <v>109</v>
      </c>
      <c r="F111" s="13" t="s">
        <v>360</v>
      </c>
      <c r="G111" s="13">
        <v>847.21038608034803</v>
      </c>
      <c r="H111" s="13">
        <v>20.541033333333299</v>
      </c>
      <c r="M111" s="14">
        <v>9.6393806109373903E-6</v>
      </c>
      <c r="N111" s="14">
        <v>9.73453473555141E-5</v>
      </c>
      <c r="O111" s="13">
        <v>10.7837375560617</v>
      </c>
      <c r="P111" s="13" t="s">
        <v>70</v>
      </c>
      <c r="Q111" s="13" t="s">
        <v>69</v>
      </c>
      <c r="R111" s="13" t="s">
        <v>361</v>
      </c>
      <c r="S111" s="11"/>
    </row>
    <row r="112" spans="1:21" x14ac:dyDescent="0.3">
      <c r="A112" s="11">
        <v>110</v>
      </c>
      <c r="F112" s="13" t="s">
        <v>362</v>
      </c>
      <c r="G112" s="13">
        <v>301.228111421422</v>
      </c>
      <c r="H112" s="13">
        <v>20.516500000000001</v>
      </c>
      <c r="M112" s="14">
        <v>9.8980853671104507E-6</v>
      </c>
      <c r="N112" s="14">
        <v>9.90939733059551E-5</v>
      </c>
      <c r="O112" s="13">
        <v>10.7705732559939</v>
      </c>
      <c r="P112" s="13" t="s">
        <v>69</v>
      </c>
      <c r="Q112" s="13" t="s">
        <v>70</v>
      </c>
      <c r="R112" s="13" t="s">
        <v>363</v>
      </c>
      <c r="S112" s="11"/>
    </row>
    <row r="113" spans="1:21" x14ac:dyDescent="0.3">
      <c r="A113" s="11">
        <v>111</v>
      </c>
      <c r="F113" s="13" t="s">
        <v>364</v>
      </c>
      <c r="G113" s="13">
        <v>386.21482589517097</v>
      </c>
      <c r="H113" s="13">
        <v>4.1510999999999996</v>
      </c>
      <c r="M113" s="14">
        <v>1.00126519337884E-5</v>
      </c>
      <c r="N113" s="14">
        <v>9.9979904153236099E-5</v>
      </c>
      <c r="O113" s="13">
        <v>4.5883975683435896</v>
      </c>
      <c r="P113" s="13" t="s">
        <v>69</v>
      </c>
      <c r="Q113" s="13" t="s">
        <v>70</v>
      </c>
      <c r="R113" s="13" t="s">
        <v>110</v>
      </c>
      <c r="S113" s="11"/>
    </row>
    <row r="114" spans="1:21" x14ac:dyDescent="0.3">
      <c r="A114" s="11">
        <v>112</v>
      </c>
      <c r="B114" s="11">
        <v>3</v>
      </c>
      <c r="C114" s="11" t="s">
        <v>207</v>
      </c>
      <c r="D114" s="11" t="s">
        <v>365</v>
      </c>
      <c r="E114" s="12" t="s">
        <v>348</v>
      </c>
      <c r="F114" s="13" t="s">
        <v>366</v>
      </c>
      <c r="G114" s="13">
        <v>649.13846402699505</v>
      </c>
      <c r="H114" s="13">
        <v>17.863333333333301</v>
      </c>
      <c r="I114" s="13" t="s">
        <v>78</v>
      </c>
      <c r="J114" s="13">
        <f>(626.148315+22.9897)</f>
        <v>649.138015</v>
      </c>
      <c r="K114" s="13">
        <f>(J114-G114)/(G114)*1000000</f>
        <v>-0.69172760503355868</v>
      </c>
      <c r="L114" s="13">
        <v>81.28</v>
      </c>
      <c r="M114" s="14">
        <v>1.03217054857607E-5</v>
      </c>
      <c r="N114" s="14">
        <v>1.02003379006212E-4</v>
      </c>
      <c r="O114" s="13">
        <v>2.4240781761782699</v>
      </c>
      <c r="P114" s="13" t="s">
        <v>70</v>
      </c>
      <c r="Q114" s="13" t="s">
        <v>69</v>
      </c>
      <c r="R114" s="13" t="s">
        <v>367</v>
      </c>
      <c r="S114" s="11"/>
    </row>
    <row r="115" spans="1:21" x14ac:dyDescent="0.3">
      <c r="A115" s="11">
        <v>113</v>
      </c>
      <c r="B115" s="11">
        <v>3</v>
      </c>
      <c r="C115" s="11" t="s">
        <v>96</v>
      </c>
      <c r="D115" s="11" t="s">
        <v>368</v>
      </c>
      <c r="E115" s="12" t="s">
        <v>369</v>
      </c>
      <c r="F115" s="13" t="s">
        <v>370</v>
      </c>
      <c r="G115" s="13">
        <v>665.13410048647404</v>
      </c>
      <c r="H115" s="13">
        <v>17.468583333333299</v>
      </c>
      <c r="I115" s="13" t="s">
        <v>78</v>
      </c>
      <c r="J115" s="13">
        <v>665.13298099999997</v>
      </c>
      <c r="K115" s="13">
        <f>(J115-G115)/(G115)*1000000</f>
        <v>-1.6830989017832041</v>
      </c>
      <c r="M115" s="14">
        <v>1.1695358020480399E-5</v>
      </c>
      <c r="N115" s="14">
        <v>1.12674404182165E-4</v>
      </c>
      <c r="O115" s="13">
        <v>5.1423235123717896</v>
      </c>
      <c r="P115" s="13" t="s">
        <v>70</v>
      </c>
      <c r="Q115" s="13" t="s">
        <v>69</v>
      </c>
      <c r="R115" s="13" t="s">
        <v>234</v>
      </c>
      <c r="S115" s="12">
        <v>481.09800000000001</v>
      </c>
      <c r="T115" s="12">
        <v>10</v>
      </c>
    </row>
    <row r="116" spans="1:21" x14ac:dyDescent="0.3">
      <c r="A116" s="11">
        <v>114</v>
      </c>
      <c r="F116" s="13" t="s">
        <v>371</v>
      </c>
      <c r="G116" s="13">
        <v>277.17609010669901</v>
      </c>
      <c r="H116" s="13">
        <v>2.2630333333333299</v>
      </c>
      <c r="M116" s="14">
        <v>1.4618393641918599E-5</v>
      </c>
      <c r="N116" s="14">
        <v>1.3604959632877001E-4</v>
      </c>
      <c r="O116" s="13">
        <v>3.57730767251741</v>
      </c>
      <c r="P116" s="13" t="s">
        <v>69</v>
      </c>
      <c r="Q116" s="13" t="s">
        <v>70</v>
      </c>
      <c r="R116" s="13" t="s">
        <v>372</v>
      </c>
      <c r="S116" s="11"/>
    </row>
    <row r="117" spans="1:21" x14ac:dyDescent="0.3">
      <c r="A117" s="11">
        <v>115</v>
      </c>
      <c r="F117" s="13" t="s">
        <v>373</v>
      </c>
      <c r="G117" s="13">
        <v>303.15536247018002</v>
      </c>
      <c r="H117" s="13">
        <v>3.5895999999999999</v>
      </c>
      <c r="M117" s="14">
        <v>1.7809548889746699E-5</v>
      </c>
      <c r="N117" s="14">
        <v>1.60837830658514E-4</v>
      </c>
      <c r="O117" s="13">
        <v>3.7770631874977298</v>
      </c>
      <c r="P117" s="13" t="s">
        <v>69</v>
      </c>
      <c r="Q117" s="13" t="s">
        <v>70</v>
      </c>
      <c r="R117" s="13" t="s">
        <v>374</v>
      </c>
      <c r="S117" s="11"/>
    </row>
    <row r="118" spans="1:21" x14ac:dyDescent="0.3">
      <c r="A118" s="11">
        <v>116</v>
      </c>
      <c r="F118" s="13" t="s">
        <v>375</v>
      </c>
      <c r="G118" s="13">
        <v>698.20972427636298</v>
      </c>
      <c r="H118" s="13">
        <v>20.651350000000001</v>
      </c>
      <c r="M118" s="14">
        <v>1.8408402842173801E-5</v>
      </c>
      <c r="N118" s="14">
        <v>1.6569192051526599E-4</v>
      </c>
      <c r="O118" s="13">
        <v>4.8247546233898904</v>
      </c>
      <c r="P118" s="13" t="s">
        <v>70</v>
      </c>
      <c r="Q118" s="13" t="s">
        <v>69</v>
      </c>
      <c r="R118" s="13" t="s">
        <v>376</v>
      </c>
      <c r="S118" s="11"/>
    </row>
    <row r="119" spans="1:21" x14ac:dyDescent="0.3">
      <c r="A119" s="11">
        <v>117</v>
      </c>
      <c r="F119" s="13" t="s">
        <v>377</v>
      </c>
      <c r="G119" s="13">
        <v>329.06466013556502</v>
      </c>
      <c r="H119" s="13">
        <v>7.4641999999999999</v>
      </c>
      <c r="M119" s="14">
        <v>1.8705047772349402E-5</v>
      </c>
      <c r="N119" s="14">
        <v>1.6718463091823499E-4</v>
      </c>
      <c r="O119" s="13">
        <v>2.2611966526685099</v>
      </c>
      <c r="P119" s="13" t="s">
        <v>70</v>
      </c>
      <c r="Q119" s="13" t="s">
        <v>69</v>
      </c>
      <c r="R119" s="13" t="s">
        <v>378</v>
      </c>
      <c r="S119" s="11"/>
    </row>
    <row r="120" spans="1:21" x14ac:dyDescent="0.3">
      <c r="A120" s="11">
        <v>118</v>
      </c>
      <c r="F120" s="13" t="s">
        <v>379</v>
      </c>
      <c r="G120" s="13">
        <v>685.22693361931601</v>
      </c>
      <c r="H120" s="13">
        <v>19.202266666666699</v>
      </c>
      <c r="M120" s="14">
        <v>1.95590929843448E-5</v>
      </c>
      <c r="N120" s="14">
        <v>1.72804004745291E-4</v>
      </c>
      <c r="O120" s="13">
        <v>3.25563479289145</v>
      </c>
      <c r="P120" s="13" t="s">
        <v>69</v>
      </c>
      <c r="Q120" s="13" t="s">
        <v>70</v>
      </c>
      <c r="R120" s="13" t="s">
        <v>380</v>
      </c>
      <c r="S120" s="11"/>
    </row>
    <row r="121" spans="1:21" x14ac:dyDescent="0.3">
      <c r="A121" s="11">
        <v>119</v>
      </c>
      <c r="F121" s="13" t="s">
        <v>381</v>
      </c>
      <c r="G121" s="13">
        <v>395.10962507389399</v>
      </c>
      <c r="H121" s="13">
        <v>18.498566666666701</v>
      </c>
      <c r="M121" s="14">
        <v>2.0633871671282799E-5</v>
      </c>
      <c r="N121" s="14">
        <v>1.7999487701579099E-4</v>
      </c>
      <c r="O121" s="13">
        <v>2.0903515003625501</v>
      </c>
      <c r="P121" s="13" t="s">
        <v>70</v>
      </c>
      <c r="Q121" s="13" t="s">
        <v>69</v>
      </c>
      <c r="R121" s="13" t="s">
        <v>382</v>
      </c>
      <c r="S121" s="11"/>
    </row>
    <row r="122" spans="1:21" x14ac:dyDescent="0.3">
      <c r="A122" s="11">
        <v>120</v>
      </c>
      <c r="B122" s="11">
        <v>3</v>
      </c>
      <c r="C122" s="11" t="s">
        <v>63</v>
      </c>
      <c r="D122" s="11" t="s">
        <v>383</v>
      </c>
      <c r="E122" s="12" t="s">
        <v>384</v>
      </c>
      <c r="F122" s="13" t="s">
        <v>385</v>
      </c>
      <c r="G122" s="13">
        <v>294.15512032476698</v>
      </c>
      <c r="H122" s="13">
        <v>4.9775166666666699</v>
      </c>
      <c r="I122" s="13" t="s">
        <v>78</v>
      </c>
      <c r="J122" s="13">
        <f>(271.164429+22.9897)</f>
        <v>294.15412900000001</v>
      </c>
      <c r="K122" s="13">
        <f>(J122-G122)/(G122)*1000000</f>
        <v>-3.3700748294879688</v>
      </c>
      <c r="L122" s="13">
        <v>89.24</v>
      </c>
      <c r="M122" s="14">
        <v>2.2759419692763798E-5</v>
      </c>
      <c r="N122" s="14">
        <v>1.93055179995657E-4</v>
      </c>
      <c r="O122" s="13">
        <v>2.4573144429390901</v>
      </c>
      <c r="P122" s="13" t="s">
        <v>70</v>
      </c>
      <c r="Q122" s="13" t="s">
        <v>69</v>
      </c>
      <c r="R122" s="13" t="s">
        <v>386</v>
      </c>
      <c r="S122" s="9">
        <v>230.1454</v>
      </c>
      <c r="T122" s="12">
        <v>15</v>
      </c>
      <c r="U122" s="12" t="s">
        <v>88</v>
      </c>
    </row>
    <row r="123" spans="1:21" x14ac:dyDescent="0.3">
      <c r="A123" s="11">
        <v>121</v>
      </c>
      <c r="F123" s="13" t="s">
        <v>387</v>
      </c>
      <c r="G123" s="13">
        <v>289.12607453740998</v>
      </c>
      <c r="H123" s="13">
        <v>14.4322833333333</v>
      </c>
      <c r="M123" s="14">
        <v>2.2908572843483001E-5</v>
      </c>
      <c r="N123" s="14">
        <v>1.93055179995657E-4</v>
      </c>
      <c r="O123" s="13">
        <v>4.6164923313478301</v>
      </c>
      <c r="P123" s="13" t="s">
        <v>69</v>
      </c>
      <c r="Q123" s="13" t="s">
        <v>70</v>
      </c>
      <c r="R123" s="13" t="s">
        <v>388</v>
      </c>
      <c r="S123" s="11"/>
    </row>
    <row r="124" spans="1:21" x14ac:dyDescent="0.3">
      <c r="A124" s="11">
        <v>122</v>
      </c>
      <c r="B124" s="11">
        <v>3</v>
      </c>
      <c r="C124" s="11" t="s">
        <v>63</v>
      </c>
      <c r="D124" s="11" t="s">
        <v>389</v>
      </c>
      <c r="F124" s="13" t="s">
        <v>390</v>
      </c>
      <c r="G124" s="13">
        <v>130.06551844011301</v>
      </c>
      <c r="H124" s="13">
        <v>15.567816666666699</v>
      </c>
      <c r="M124" s="14">
        <v>2.5765784559372799E-5</v>
      </c>
      <c r="N124" s="14">
        <v>2.11238219412638E-4</v>
      </c>
      <c r="O124" s="13">
        <v>2.3451828608516601</v>
      </c>
      <c r="P124" s="13" t="s">
        <v>69</v>
      </c>
      <c r="Q124" s="13" t="s">
        <v>70</v>
      </c>
      <c r="R124" s="13" t="s">
        <v>391</v>
      </c>
      <c r="S124" s="11"/>
    </row>
    <row r="125" spans="1:21" x14ac:dyDescent="0.3">
      <c r="A125" s="11">
        <v>123</v>
      </c>
      <c r="F125" s="13" t="s">
        <v>392</v>
      </c>
      <c r="G125" s="13">
        <v>389.276110783842</v>
      </c>
      <c r="H125" s="13">
        <v>12.5557</v>
      </c>
      <c r="M125" s="14">
        <v>2.7867819033300399E-5</v>
      </c>
      <c r="N125" s="14">
        <v>2.2606465547100901E-4</v>
      </c>
      <c r="O125" s="13">
        <v>2.15384600010182</v>
      </c>
      <c r="P125" s="13" t="s">
        <v>70</v>
      </c>
      <c r="Q125" s="13" t="s">
        <v>69</v>
      </c>
      <c r="R125" s="13" t="s">
        <v>393</v>
      </c>
      <c r="S125" s="11"/>
    </row>
    <row r="126" spans="1:21" x14ac:dyDescent="0.3">
      <c r="A126" s="11">
        <v>124</v>
      </c>
      <c r="F126" s="13" t="s">
        <v>394</v>
      </c>
      <c r="G126" s="13">
        <v>657.13210979606299</v>
      </c>
      <c r="H126" s="13">
        <v>17.122900000000001</v>
      </c>
      <c r="M126" s="14">
        <v>2.79457768891378E-5</v>
      </c>
      <c r="N126" s="14">
        <v>2.2606465547100901E-4</v>
      </c>
      <c r="O126" s="13">
        <v>3.6979936247576699</v>
      </c>
      <c r="P126" s="13" t="s">
        <v>70</v>
      </c>
      <c r="Q126" s="13" t="s">
        <v>69</v>
      </c>
      <c r="R126" s="13" t="s">
        <v>395</v>
      </c>
      <c r="S126" s="11"/>
    </row>
    <row r="127" spans="1:21" x14ac:dyDescent="0.3">
      <c r="A127" s="11">
        <v>125</v>
      </c>
      <c r="C127"/>
      <c r="E127" s="9" t="s">
        <v>396</v>
      </c>
      <c r="F127" s="13" t="s">
        <v>397</v>
      </c>
      <c r="G127" s="13">
        <v>561.15868488059198</v>
      </c>
      <c r="H127" s="13">
        <v>11.3834</v>
      </c>
      <c r="I127" t="s">
        <v>78</v>
      </c>
      <c r="J127">
        <v>561.15794099999994</v>
      </c>
      <c r="K127">
        <f>(J127-G127)/(G127)*1000000</f>
        <v>-1.3256153955781738</v>
      </c>
      <c r="L127">
        <v>92.68</v>
      </c>
      <c r="M127" s="14">
        <v>3.0066649610804899E-5</v>
      </c>
      <c r="N127" s="14">
        <v>2.4068240599185001E-4</v>
      </c>
      <c r="O127" s="13">
        <v>2.45944263582878</v>
      </c>
      <c r="P127" s="13" t="s">
        <v>70</v>
      </c>
      <c r="Q127" s="13" t="s">
        <v>69</v>
      </c>
      <c r="R127" s="13" t="s">
        <v>398</v>
      </c>
      <c r="S127" s="11"/>
      <c r="U127" s="9"/>
    </row>
    <row r="128" spans="1:21" x14ac:dyDescent="0.3">
      <c r="A128" s="11">
        <v>126</v>
      </c>
      <c r="B128" s="11">
        <v>3</v>
      </c>
      <c r="C128" s="11" t="s">
        <v>63</v>
      </c>
      <c r="D128" t="s">
        <v>399</v>
      </c>
      <c r="E128" s="9" t="s">
        <v>400</v>
      </c>
      <c r="F128" s="13" t="s">
        <v>401</v>
      </c>
      <c r="G128" s="13">
        <v>371.22885677394203</v>
      </c>
      <c r="H128" s="13">
        <v>11.204333333333301</v>
      </c>
      <c r="I128" t="s">
        <v>67</v>
      </c>
      <c r="J128">
        <v>371.22889599999996</v>
      </c>
      <c r="K128">
        <f>(J128-G128)/(G128)*1000000</f>
        <v>0.10566543311565534</v>
      </c>
      <c r="L128">
        <v>85.45</v>
      </c>
      <c r="M128" s="14">
        <v>3.1915208481669803E-5</v>
      </c>
      <c r="N128" s="14">
        <v>2.5128325309212E-4</v>
      </c>
      <c r="O128" s="13">
        <v>2.07545530760363</v>
      </c>
      <c r="P128" s="13" t="s">
        <v>70</v>
      </c>
      <c r="Q128" s="13" t="s">
        <v>69</v>
      </c>
      <c r="R128" s="13" t="s">
        <v>402</v>
      </c>
      <c r="S128" s="11"/>
      <c r="U128" s="9" t="s">
        <v>116</v>
      </c>
    </row>
    <row r="129" spans="1:21" x14ac:dyDescent="0.3">
      <c r="A129" s="11">
        <v>127</v>
      </c>
      <c r="F129" s="13" t="s">
        <v>403</v>
      </c>
      <c r="G129" s="13">
        <v>805.19889605128196</v>
      </c>
      <c r="H129" s="13">
        <v>20.626833333333298</v>
      </c>
      <c r="M129" s="14">
        <v>3.2946454899151997E-5</v>
      </c>
      <c r="N129" s="14">
        <v>2.5624570363936801E-4</v>
      </c>
      <c r="O129" s="13">
        <v>7.9352885435029199</v>
      </c>
      <c r="P129" s="13" t="s">
        <v>70</v>
      </c>
      <c r="Q129" s="13" t="s">
        <v>69</v>
      </c>
      <c r="R129" s="13" t="s">
        <v>404</v>
      </c>
      <c r="S129" s="11"/>
    </row>
    <row r="130" spans="1:21" x14ac:dyDescent="0.3">
      <c r="A130" s="11">
        <v>128</v>
      </c>
      <c r="F130" s="13" t="s">
        <v>405</v>
      </c>
      <c r="G130" s="13">
        <v>478.20214535273601</v>
      </c>
      <c r="H130" s="13">
        <v>3.6264166666666702</v>
      </c>
      <c r="M130" s="14">
        <v>3.4738897561226201E-5</v>
      </c>
      <c r="N130" s="14">
        <v>2.69639742863471E-4</v>
      </c>
      <c r="O130" s="13">
        <v>2.5867504457362198</v>
      </c>
      <c r="P130" s="13" t="s">
        <v>69</v>
      </c>
      <c r="Q130" s="13" t="s">
        <v>70</v>
      </c>
      <c r="R130" s="13" t="s">
        <v>406</v>
      </c>
      <c r="S130" s="11"/>
    </row>
    <row r="131" spans="1:21" x14ac:dyDescent="0.3">
      <c r="A131" s="11">
        <v>129</v>
      </c>
      <c r="F131" s="13" t="s">
        <v>407</v>
      </c>
      <c r="G131" s="13">
        <v>393.20024289077202</v>
      </c>
      <c r="H131" s="13">
        <v>5.3722666666666701</v>
      </c>
      <c r="M131" s="14">
        <v>3.64034871523922E-5</v>
      </c>
      <c r="N131" s="14">
        <v>2.8085452146639798E-4</v>
      </c>
      <c r="O131" s="13">
        <v>2.1635455853055499</v>
      </c>
      <c r="P131" s="13" t="s">
        <v>70</v>
      </c>
      <c r="Q131" s="13" t="s">
        <v>69</v>
      </c>
      <c r="R131" s="13" t="s">
        <v>408</v>
      </c>
      <c r="S131" s="11"/>
    </row>
    <row r="132" spans="1:21" x14ac:dyDescent="0.3">
      <c r="A132" s="11">
        <v>130</v>
      </c>
      <c r="B132" s="11">
        <v>3</v>
      </c>
      <c r="C132" s="11" t="s">
        <v>141</v>
      </c>
      <c r="D132" s="11" t="s">
        <v>409</v>
      </c>
      <c r="E132" s="12" t="s">
        <v>410</v>
      </c>
      <c r="F132" s="13" t="s">
        <v>411</v>
      </c>
      <c r="G132" s="13">
        <v>487.08497453475502</v>
      </c>
      <c r="H132" s="13">
        <v>19.442516666666702</v>
      </c>
      <c r="I132" s="13" t="s">
        <v>78</v>
      </c>
      <c r="J132" s="13">
        <f>(464.09549+22.9897)</f>
        <v>487.08519000000001</v>
      </c>
      <c r="K132" s="13">
        <f>(J132-G132)/(G132)*1000000</f>
        <v>0.4423565830531388</v>
      </c>
      <c r="L132" s="13">
        <v>94.59</v>
      </c>
      <c r="M132" s="14">
        <v>3.6509093462200299E-5</v>
      </c>
      <c r="N132" s="14">
        <v>2.8110367787909801E-4</v>
      </c>
      <c r="O132" s="13">
        <v>2.5254866883378302</v>
      </c>
      <c r="P132" s="13" t="s">
        <v>70</v>
      </c>
      <c r="Q132" s="13" t="s">
        <v>69</v>
      </c>
      <c r="R132" s="13" t="s">
        <v>412</v>
      </c>
      <c r="S132" s="11"/>
    </row>
    <row r="133" spans="1:21" x14ac:dyDescent="0.3">
      <c r="A133" s="11">
        <v>131</v>
      </c>
      <c r="F133" s="13" t="s">
        <v>413</v>
      </c>
      <c r="G133" s="13">
        <v>317.97513577561699</v>
      </c>
      <c r="H133" s="13">
        <v>20.337483333333299</v>
      </c>
      <c r="M133" s="14">
        <v>3.7835178356759903E-5</v>
      </c>
      <c r="N133" s="14">
        <v>2.8789897107085402E-4</v>
      </c>
      <c r="O133" s="13">
        <v>2.9674511715174301</v>
      </c>
      <c r="P133" s="13" t="s">
        <v>70</v>
      </c>
      <c r="Q133" s="13" t="s">
        <v>69</v>
      </c>
      <c r="R133" s="13" t="s">
        <v>414</v>
      </c>
      <c r="S133" s="11"/>
    </row>
    <row r="134" spans="1:21" x14ac:dyDescent="0.3">
      <c r="A134" s="11">
        <v>132</v>
      </c>
      <c r="B134" s="11">
        <v>3</v>
      </c>
      <c r="C134" s="11" t="s">
        <v>63</v>
      </c>
      <c r="D134" s="11" t="s">
        <v>415</v>
      </c>
      <c r="E134" s="12" t="s">
        <v>416</v>
      </c>
      <c r="F134" s="13" t="s">
        <v>417</v>
      </c>
      <c r="G134" s="13">
        <v>358.063657727725</v>
      </c>
      <c r="H134" s="13">
        <v>18.2459666666667</v>
      </c>
      <c r="I134" s="13" t="s">
        <v>67</v>
      </c>
      <c r="J134" s="13">
        <f>(357.055664+1.007276)</f>
        <v>358.06293999999997</v>
      </c>
      <c r="K134" s="13">
        <f>(J134-G134)/(G134)*1000000</f>
        <v>-2.004469623046353</v>
      </c>
      <c r="L134" s="13">
        <v>86.66</v>
      </c>
      <c r="M134" s="14">
        <v>4.1754244274660999E-5</v>
      </c>
      <c r="N134" s="14">
        <v>3.1027425910428E-4</v>
      </c>
      <c r="O134" s="13">
        <v>2.2823685388607</v>
      </c>
      <c r="P134" s="13" t="s">
        <v>70</v>
      </c>
      <c r="Q134" s="13" t="s">
        <v>69</v>
      </c>
      <c r="R134" s="13" t="s">
        <v>418</v>
      </c>
      <c r="S134" s="11"/>
      <c r="U134" s="12" t="s">
        <v>88</v>
      </c>
    </row>
    <row r="135" spans="1:21" x14ac:dyDescent="0.3">
      <c r="A135" s="11">
        <v>133</v>
      </c>
      <c r="F135" s="13" t="s">
        <v>419</v>
      </c>
      <c r="G135" s="13">
        <v>303.12286838787497</v>
      </c>
      <c r="H135" s="13">
        <v>20.4478166666667</v>
      </c>
      <c r="M135" s="14">
        <v>4.7479408100903301E-5</v>
      </c>
      <c r="N135" s="14">
        <v>3.3965290058813599E-4</v>
      </c>
      <c r="O135" s="13">
        <v>2.2157578659029702</v>
      </c>
      <c r="P135" s="13" t="s">
        <v>69</v>
      </c>
      <c r="Q135" s="13" t="s">
        <v>70</v>
      </c>
      <c r="R135" s="13" t="s">
        <v>420</v>
      </c>
      <c r="S135" s="11"/>
    </row>
    <row r="136" spans="1:21" x14ac:dyDescent="0.3">
      <c r="A136" s="11">
        <v>134</v>
      </c>
      <c r="F136" s="13" t="s">
        <v>421</v>
      </c>
      <c r="G136" s="13">
        <v>343.11623767863802</v>
      </c>
      <c r="H136" s="13">
        <v>21.428850000000001</v>
      </c>
      <c r="M136" s="14">
        <v>4.8399412214128502E-5</v>
      </c>
      <c r="N136" s="14">
        <v>3.4558956687261801E-4</v>
      </c>
      <c r="O136" s="13">
        <v>4.3031581228459999</v>
      </c>
      <c r="P136" s="13" t="s">
        <v>69</v>
      </c>
      <c r="Q136" s="13" t="s">
        <v>70</v>
      </c>
      <c r="R136" s="13" t="s">
        <v>422</v>
      </c>
      <c r="S136" s="11"/>
    </row>
    <row r="137" spans="1:21" x14ac:dyDescent="0.3">
      <c r="A137" s="11">
        <v>135</v>
      </c>
      <c r="F137" s="13" t="s">
        <v>423</v>
      </c>
      <c r="G137" s="13">
        <v>130.21979545787201</v>
      </c>
      <c r="H137" s="13">
        <v>16.919350000000001</v>
      </c>
      <c r="M137" s="14">
        <v>5.0758434377518002E-5</v>
      </c>
      <c r="N137" s="14">
        <v>3.5909036522325301E-4</v>
      </c>
      <c r="O137" s="13">
        <v>2.7089269533257498</v>
      </c>
      <c r="P137" s="13" t="s">
        <v>69</v>
      </c>
      <c r="Q137" s="13" t="s">
        <v>70</v>
      </c>
      <c r="R137" s="13" t="s">
        <v>110</v>
      </c>
      <c r="S137" s="11"/>
    </row>
    <row r="138" spans="1:21" x14ac:dyDescent="0.3">
      <c r="A138" s="11">
        <v>136</v>
      </c>
      <c r="B138" s="11">
        <v>3</v>
      </c>
      <c r="C138" s="11" t="s">
        <v>176</v>
      </c>
      <c r="D138" s="11" t="s">
        <v>245</v>
      </c>
      <c r="E138" s="12" t="s">
        <v>246</v>
      </c>
      <c r="F138" s="13" t="s">
        <v>424</v>
      </c>
      <c r="G138" s="13">
        <v>809.22954376504094</v>
      </c>
      <c r="H138" s="13">
        <v>19.874099999999999</v>
      </c>
      <c r="I138" s="13" t="s">
        <v>100</v>
      </c>
      <c r="J138" s="13">
        <v>809.22874100000001</v>
      </c>
      <c r="K138" s="13">
        <f>(J138-G138)/(J138)*1000000</f>
        <v>-0.99201251791717238</v>
      </c>
      <c r="M138" s="14">
        <v>5.3618241722674897E-5</v>
      </c>
      <c r="N138" s="14">
        <v>3.7380465039978198E-4</v>
      </c>
      <c r="O138" s="13">
        <v>2.3764084361997</v>
      </c>
      <c r="P138" s="13" t="s">
        <v>70</v>
      </c>
      <c r="Q138" s="13" t="s">
        <v>69</v>
      </c>
      <c r="R138" s="13" t="s">
        <v>425</v>
      </c>
      <c r="S138" s="9" t="s">
        <v>426</v>
      </c>
      <c r="T138" s="12">
        <v>20</v>
      </c>
    </row>
    <row r="139" spans="1:21" x14ac:dyDescent="0.3">
      <c r="A139" s="11">
        <v>137</v>
      </c>
      <c r="F139" s="13" t="s">
        <v>427</v>
      </c>
      <c r="G139" s="13">
        <v>423.25925816832</v>
      </c>
      <c r="H139" s="13">
        <v>10.3336166666667</v>
      </c>
      <c r="I139" s="13" t="s">
        <v>100</v>
      </c>
      <c r="M139" s="14">
        <v>5.4079767861314702E-5</v>
      </c>
      <c r="N139" s="14">
        <v>3.7633797272734602E-4</v>
      </c>
      <c r="O139" s="13">
        <v>2.6852637141511999</v>
      </c>
      <c r="P139" s="13" t="s">
        <v>70</v>
      </c>
      <c r="Q139" s="13" t="s">
        <v>69</v>
      </c>
      <c r="R139" s="13" t="s">
        <v>110</v>
      </c>
      <c r="S139" s="11"/>
    </row>
    <row r="140" spans="1:21" x14ac:dyDescent="0.3">
      <c r="A140" s="11">
        <v>138</v>
      </c>
      <c r="F140" s="13" t="s">
        <v>428</v>
      </c>
      <c r="G140" s="13">
        <v>426.190724575574</v>
      </c>
      <c r="H140" s="13">
        <v>2.3929833333333299</v>
      </c>
      <c r="M140" s="14">
        <v>5.4754847816806998E-5</v>
      </c>
      <c r="N140" s="14">
        <v>3.7966238672970502E-4</v>
      </c>
      <c r="O140" s="13">
        <v>3.0150802295332801</v>
      </c>
      <c r="P140" s="13" t="s">
        <v>69</v>
      </c>
      <c r="Q140" s="13" t="s">
        <v>70</v>
      </c>
      <c r="R140" s="13" t="s">
        <v>429</v>
      </c>
      <c r="S140" s="11"/>
    </row>
    <row r="141" spans="1:21" x14ac:dyDescent="0.3">
      <c r="A141" s="11">
        <v>139</v>
      </c>
      <c r="F141" s="13" t="s">
        <v>430</v>
      </c>
      <c r="G141" s="13">
        <v>861.18832617727003</v>
      </c>
      <c r="H141" s="13">
        <v>19.467033333333301</v>
      </c>
      <c r="M141" s="14">
        <v>6.1733475830494405E-5</v>
      </c>
      <c r="N141" s="14">
        <v>4.1453236545975199E-4</v>
      </c>
      <c r="O141" s="13">
        <v>2.16525507949697</v>
      </c>
      <c r="P141" s="13" t="s">
        <v>70</v>
      </c>
      <c r="Q141" s="13" t="s">
        <v>69</v>
      </c>
      <c r="R141" s="13" t="s">
        <v>431</v>
      </c>
      <c r="S141" s="11"/>
    </row>
    <row r="142" spans="1:21" x14ac:dyDescent="0.3">
      <c r="A142" s="11">
        <v>140</v>
      </c>
      <c r="B142" s="11">
        <v>3</v>
      </c>
      <c r="C142" s="11" t="s">
        <v>63</v>
      </c>
      <c r="D142" s="11" t="s">
        <v>432</v>
      </c>
      <c r="E142" s="12" t="s">
        <v>433</v>
      </c>
      <c r="F142" s="13" t="s">
        <v>434</v>
      </c>
      <c r="G142" s="13">
        <v>341.21755523869399</v>
      </c>
      <c r="H142" s="13">
        <v>3.9230833333333299</v>
      </c>
      <c r="I142" s="13" t="s">
        <v>159</v>
      </c>
      <c r="J142" s="13">
        <f>(358.221619+1.007276-18.010565)</f>
        <v>341.21832999999998</v>
      </c>
      <c r="K142" s="13">
        <f>(J142-G142)/(G142)*1000000</f>
        <v>2.2705786794836795</v>
      </c>
      <c r="L142" s="13">
        <v>88.56</v>
      </c>
      <c r="M142" s="14">
        <v>7.1432973132168302E-5</v>
      </c>
      <c r="N142" s="14">
        <v>4.6345339377046698E-4</v>
      </c>
      <c r="O142" s="13">
        <v>3.7050406384615702</v>
      </c>
      <c r="P142" s="13" t="s">
        <v>69</v>
      </c>
      <c r="Q142" s="13" t="s">
        <v>70</v>
      </c>
      <c r="R142" s="13" t="s">
        <v>435</v>
      </c>
      <c r="S142" s="11"/>
      <c r="U142" s="12" t="s">
        <v>116</v>
      </c>
    </row>
    <row r="143" spans="1:21" x14ac:dyDescent="0.3">
      <c r="A143" s="11">
        <v>141</v>
      </c>
      <c r="F143" s="13" t="s">
        <v>436</v>
      </c>
      <c r="G143" s="13">
        <v>358.209693113512</v>
      </c>
      <c r="H143" s="13">
        <v>10.8952666666667</v>
      </c>
      <c r="M143" s="14">
        <v>7.5387422993289404E-5</v>
      </c>
      <c r="N143" s="14">
        <v>4.8419398270225302E-4</v>
      </c>
      <c r="O143" s="13">
        <v>317.71811457496199</v>
      </c>
      <c r="P143" s="13" t="s">
        <v>69</v>
      </c>
      <c r="Q143" s="13" t="s">
        <v>70</v>
      </c>
      <c r="R143" s="13" t="s">
        <v>437</v>
      </c>
      <c r="S143" s="11"/>
    </row>
    <row r="144" spans="1:21" x14ac:dyDescent="0.3">
      <c r="A144" s="11">
        <v>142</v>
      </c>
      <c r="B144" s="11">
        <v>3</v>
      </c>
      <c r="C144" s="11" t="s">
        <v>63</v>
      </c>
      <c r="D144" s="11" t="s">
        <v>438</v>
      </c>
      <c r="E144" s="12" t="s">
        <v>439</v>
      </c>
      <c r="F144" s="13" t="s">
        <v>440</v>
      </c>
      <c r="G144" s="13">
        <v>430.22839095871302</v>
      </c>
      <c r="H144" s="13">
        <v>4.1878833333333301</v>
      </c>
      <c r="I144" s="13" t="s">
        <v>78</v>
      </c>
      <c r="J144" s="13">
        <f>(407.242+22.9897)</f>
        <v>430.23170000000005</v>
      </c>
      <c r="K144" s="13">
        <f>(J144-G144)/(G144)*1000000</f>
        <v>7.6913596512106785</v>
      </c>
      <c r="L144" s="13">
        <v>92.28</v>
      </c>
      <c r="M144" s="14">
        <v>8.0736973509631897E-5</v>
      </c>
      <c r="N144" s="14">
        <v>5.1254304903995305E-4</v>
      </c>
      <c r="O144" s="13">
        <v>3.1811393057336099</v>
      </c>
      <c r="P144" s="13" t="s">
        <v>70</v>
      </c>
      <c r="Q144" s="13" t="s">
        <v>69</v>
      </c>
      <c r="R144" s="13" t="s">
        <v>441</v>
      </c>
      <c r="S144" s="11"/>
      <c r="U144" s="12" t="s">
        <v>88</v>
      </c>
    </row>
    <row r="145" spans="1:21" x14ac:dyDescent="0.3">
      <c r="A145" s="11">
        <v>143</v>
      </c>
      <c r="B145" s="11">
        <v>3</v>
      </c>
      <c r="C145" s="11" t="s">
        <v>63</v>
      </c>
      <c r="D145" s="11" t="s">
        <v>442</v>
      </c>
      <c r="E145" s="12" t="s">
        <v>443</v>
      </c>
      <c r="F145" s="13" t="s">
        <v>444</v>
      </c>
      <c r="G145" s="13">
        <v>282.18203385806203</v>
      </c>
      <c r="H145" s="13">
        <v>3.9230833333333299</v>
      </c>
      <c r="I145" s="13" t="s">
        <v>211</v>
      </c>
      <c r="J145" s="13">
        <f>(317.195068+1.007276-2*18.01056)</f>
        <v>282.18122399999999</v>
      </c>
      <c r="K145" s="13">
        <f>(J145-G145)/(G145)*1000000</f>
        <v>-2.8699844953581186</v>
      </c>
      <c r="L145" s="13">
        <v>95.01</v>
      </c>
      <c r="M145" s="14">
        <v>8.3737629596125602E-5</v>
      </c>
      <c r="N145" s="14">
        <v>5.2611723275265698E-4</v>
      </c>
      <c r="O145" s="13">
        <v>63.670893432220097</v>
      </c>
      <c r="P145" s="13" t="s">
        <v>69</v>
      </c>
      <c r="Q145" s="13" t="s">
        <v>70</v>
      </c>
      <c r="R145" s="13" t="s">
        <v>445</v>
      </c>
      <c r="S145" s="11"/>
      <c r="U145" s="12" t="s">
        <v>88</v>
      </c>
    </row>
    <row r="146" spans="1:21" x14ac:dyDescent="0.3">
      <c r="A146" s="11">
        <v>144</v>
      </c>
      <c r="F146" s="13" t="s">
        <v>446</v>
      </c>
      <c r="G146" s="13">
        <v>403.04999241153598</v>
      </c>
      <c r="H146" s="13">
        <v>19.4547833333333</v>
      </c>
      <c r="M146" s="14">
        <v>8.84487685332003E-5</v>
      </c>
      <c r="N146" s="14">
        <v>5.4805871814709597E-4</v>
      </c>
      <c r="O146" s="13">
        <v>5.1298232038810099</v>
      </c>
      <c r="P146" s="13" t="s">
        <v>70</v>
      </c>
      <c r="Q146" s="13" t="s">
        <v>69</v>
      </c>
      <c r="R146" s="13" t="s">
        <v>110</v>
      </c>
      <c r="S146" s="11"/>
    </row>
    <row r="147" spans="1:21" x14ac:dyDescent="0.3">
      <c r="A147" s="11">
        <v>145</v>
      </c>
      <c r="F147" s="13" t="s">
        <v>447</v>
      </c>
      <c r="G147" s="13">
        <v>247.07946465842301</v>
      </c>
      <c r="H147" s="13">
        <v>3.9230833333333299</v>
      </c>
      <c r="M147" s="14">
        <v>8.9684597380346203E-5</v>
      </c>
      <c r="N147" s="14">
        <v>5.5286907654127895E-4</v>
      </c>
      <c r="O147" s="13">
        <v>4.5916727382767801</v>
      </c>
      <c r="P147" s="13" t="s">
        <v>69</v>
      </c>
      <c r="Q147" s="13" t="s">
        <v>70</v>
      </c>
      <c r="R147" s="13" t="s">
        <v>448</v>
      </c>
      <c r="S147" s="11"/>
    </row>
    <row r="148" spans="1:21" x14ac:dyDescent="0.3">
      <c r="A148" s="11">
        <v>146</v>
      </c>
      <c r="F148" s="13" t="s">
        <v>449</v>
      </c>
      <c r="G148" s="13">
        <v>951.178987472872</v>
      </c>
      <c r="H148" s="13">
        <v>19.4547833333333</v>
      </c>
      <c r="M148" s="14">
        <v>9.0101707721390603E-5</v>
      </c>
      <c r="N148" s="14">
        <v>5.5382748507996904E-4</v>
      </c>
      <c r="O148" s="13">
        <v>23.949118497131899</v>
      </c>
      <c r="P148" s="13" t="s">
        <v>70</v>
      </c>
      <c r="Q148" s="13" t="s">
        <v>69</v>
      </c>
      <c r="R148" s="13" t="s">
        <v>450</v>
      </c>
      <c r="S148" s="11"/>
    </row>
    <row r="149" spans="1:21" x14ac:dyDescent="0.3">
      <c r="A149" s="11">
        <v>147</v>
      </c>
      <c r="F149" s="13" t="s">
        <v>451</v>
      </c>
      <c r="G149" s="13">
        <v>441.155272700914</v>
      </c>
      <c r="H149" s="13">
        <v>2.4052333333333298</v>
      </c>
      <c r="M149" s="14">
        <v>9.4034700370726503E-5</v>
      </c>
      <c r="N149" s="14">
        <v>5.7051345072528395E-4</v>
      </c>
      <c r="O149" s="13">
        <v>2.4656825658398902</v>
      </c>
      <c r="P149" s="13" t="s">
        <v>69</v>
      </c>
      <c r="Q149" s="13" t="s">
        <v>70</v>
      </c>
      <c r="R149" s="13" t="s">
        <v>452</v>
      </c>
      <c r="S149" s="11"/>
    </row>
    <row r="150" spans="1:21" x14ac:dyDescent="0.3">
      <c r="A150" s="11">
        <v>148</v>
      </c>
      <c r="F150" s="13" t="s">
        <v>453</v>
      </c>
      <c r="G150" s="13">
        <v>169.04898303426</v>
      </c>
      <c r="H150" s="13">
        <v>17.6721</v>
      </c>
      <c r="M150" s="14">
        <v>9.6611672189994598E-5</v>
      </c>
      <c r="N150" s="14">
        <v>5.8246160780860601E-4</v>
      </c>
      <c r="O150" s="13">
        <v>6.0722507942582196</v>
      </c>
      <c r="P150" s="13" t="s">
        <v>69</v>
      </c>
      <c r="Q150" s="13" t="s">
        <v>70</v>
      </c>
      <c r="R150" s="13" t="s">
        <v>110</v>
      </c>
      <c r="S150" s="11"/>
    </row>
    <row r="151" spans="1:21" x14ac:dyDescent="0.3">
      <c r="A151" s="11">
        <v>149</v>
      </c>
      <c r="F151" s="13" t="s">
        <v>454</v>
      </c>
      <c r="G151" s="13">
        <v>487.123291633934</v>
      </c>
      <c r="H151" s="13">
        <v>17.6157</v>
      </c>
      <c r="M151" s="14">
        <v>9.6916656256995596E-5</v>
      </c>
      <c r="N151" s="14">
        <v>5.8310346067949798E-4</v>
      </c>
      <c r="O151" s="13">
        <v>2.94647714222025</v>
      </c>
      <c r="P151" s="13" t="s">
        <v>70</v>
      </c>
      <c r="Q151" s="13" t="s">
        <v>69</v>
      </c>
      <c r="R151" s="13" t="s">
        <v>455</v>
      </c>
      <c r="S151" s="11"/>
    </row>
    <row r="152" spans="1:21" x14ac:dyDescent="0.3">
      <c r="A152" s="11">
        <v>150</v>
      </c>
      <c r="B152" s="11">
        <v>3</v>
      </c>
      <c r="C152" s="11" t="s">
        <v>155</v>
      </c>
      <c r="D152" s="11" t="s">
        <v>456</v>
      </c>
      <c r="F152" s="13" t="s">
        <v>457</v>
      </c>
      <c r="G152" s="13">
        <v>110.060397096568</v>
      </c>
      <c r="H152" s="13">
        <v>12.364383333333301</v>
      </c>
      <c r="I152" s="13" t="s">
        <v>211</v>
      </c>
      <c r="J152" s="13">
        <f>(145.073898+1.007276-2*18.01056)</f>
        <v>110.06005400000001</v>
      </c>
      <c r="K152" s="13">
        <f>(J152-G152)/(G152)*1000000</f>
        <v>-3.1173480837727547</v>
      </c>
      <c r="L152" s="13">
        <v>94.68</v>
      </c>
      <c r="M152" s="14">
        <v>9.7614682303515097E-5</v>
      </c>
      <c r="N152" s="14">
        <v>5.8574569885379497E-4</v>
      </c>
      <c r="O152" s="13">
        <v>3.1447507432808699</v>
      </c>
      <c r="P152" s="13" t="s">
        <v>70</v>
      </c>
      <c r="Q152" s="13" t="s">
        <v>69</v>
      </c>
      <c r="R152" s="13" t="s">
        <v>388</v>
      </c>
      <c r="S152" s="11"/>
    </row>
    <row r="153" spans="1:21" x14ac:dyDescent="0.3">
      <c r="A153" s="11">
        <v>151</v>
      </c>
      <c r="F153" s="13" t="s">
        <v>458</v>
      </c>
      <c r="G153" s="13">
        <v>327.049847544778</v>
      </c>
      <c r="H153" s="13">
        <v>19.861833333333301</v>
      </c>
      <c r="M153" s="14">
        <v>1.03964755561181E-4</v>
      </c>
      <c r="N153" s="14">
        <v>6.1329997822199905E-4</v>
      </c>
      <c r="O153" s="13">
        <v>2.4264278340801302</v>
      </c>
      <c r="P153" s="13" t="s">
        <v>70</v>
      </c>
      <c r="Q153" s="13" t="s">
        <v>69</v>
      </c>
      <c r="R153" s="13" t="s">
        <v>459</v>
      </c>
      <c r="S153" s="11"/>
    </row>
    <row r="154" spans="1:21" x14ac:dyDescent="0.3">
      <c r="A154" s="11">
        <v>152</v>
      </c>
      <c r="B154" s="11">
        <v>3</v>
      </c>
      <c r="C154" s="11" t="s">
        <v>63</v>
      </c>
      <c r="D154" s="11" t="s">
        <v>460</v>
      </c>
      <c r="F154" s="13" t="s">
        <v>461</v>
      </c>
      <c r="G154" s="13">
        <v>198.02339317317899</v>
      </c>
      <c r="H154" s="13">
        <v>15.555566666666699</v>
      </c>
      <c r="M154" s="14">
        <v>1.05183053852764E-4</v>
      </c>
      <c r="N154" s="14">
        <v>6.1857590805523995E-4</v>
      </c>
      <c r="O154" s="13">
        <v>2.3183008881342002</v>
      </c>
      <c r="P154" s="13" t="s">
        <v>69</v>
      </c>
      <c r="Q154" s="13" t="s">
        <v>70</v>
      </c>
      <c r="R154" s="13" t="s">
        <v>462</v>
      </c>
      <c r="S154" s="11"/>
    </row>
    <row r="155" spans="1:21" x14ac:dyDescent="0.3">
      <c r="A155" s="11">
        <v>153</v>
      </c>
      <c r="F155" s="13" t="s">
        <v>463</v>
      </c>
      <c r="G155" s="13">
        <v>370.17341167716199</v>
      </c>
      <c r="H155" s="13">
        <v>8.6683500000000002</v>
      </c>
      <c r="M155" s="14">
        <v>1.09982554597488E-4</v>
      </c>
      <c r="N155" s="14">
        <v>6.43839065275892E-4</v>
      </c>
      <c r="O155" s="13">
        <v>2.1228028398243102</v>
      </c>
      <c r="P155" s="13" t="s">
        <v>69</v>
      </c>
      <c r="Q155" s="13" t="s">
        <v>70</v>
      </c>
      <c r="R155" s="13" t="s">
        <v>464</v>
      </c>
      <c r="S155" s="11"/>
    </row>
    <row r="156" spans="1:21" x14ac:dyDescent="0.3">
      <c r="A156" s="11">
        <v>154</v>
      </c>
      <c r="F156" s="13" t="s">
        <v>465</v>
      </c>
      <c r="G156" s="13">
        <v>397.18568704619298</v>
      </c>
      <c r="H156" s="13">
        <v>11.8518333333333</v>
      </c>
      <c r="L156" s="13">
        <v>90.42</v>
      </c>
      <c r="M156" s="14">
        <v>1.10403745918419E-4</v>
      </c>
      <c r="N156" s="14">
        <v>6.45319503212817E-4</v>
      </c>
      <c r="O156" s="13">
        <v>4.5923753666581604</v>
      </c>
      <c r="P156" s="13" t="s">
        <v>69</v>
      </c>
      <c r="Q156" s="13" t="s">
        <v>70</v>
      </c>
      <c r="R156" s="13" t="s">
        <v>350</v>
      </c>
      <c r="S156" s="11"/>
    </row>
    <row r="157" spans="1:21" x14ac:dyDescent="0.3">
      <c r="A157" s="11">
        <v>155</v>
      </c>
      <c r="F157" s="13" t="s">
        <v>466</v>
      </c>
      <c r="G157" s="13">
        <v>463.17897743532399</v>
      </c>
      <c r="H157" s="13">
        <v>9.1735500000000005</v>
      </c>
      <c r="M157" s="14">
        <v>1.1816649064333401E-4</v>
      </c>
      <c r="N157" s="14">
        <v>6.7930267562807097E-4</v>
      </c>
      <c r="O157" s="13">
        <v>2.6021181956932899</v>
      </c>
      <c r="P157" s="13" t="s">
        <v>70</v>
      </c>
      <c r="Q157" s="13" t="s">
        <v>69</v>
      </c>
      <c r="R157" s="13" t="s">
        <v>110</v>
      </c>
      <c r="S157" s="11"/>
    </row>
    <row r="158" spans="1:21" x14ac:dyDescent="0.3">
      <c r="A158" s="11">
        <v>156</v>
      </c>
      <c r="F158" s="13" t="s">
        <v>467</v>
      </c>
      <c r="G158" s="13">
        <v>189.07586105102601</v>
      </c>
      <c r="H158" s="13">
        <v>4.0211333333333297</v>
      </c>
      <c r="M158" s="14">
        <v>1.18638985034059E-4</v>
      </c>
      <c r="N158" s="14">
        <v>6.7997997953861205E-4</v>
      </c>
      <c r="O158" s="13">
        <v>2.7486438322482201</v>
      </c>
      <c r="P158" s="13" t="s">
        <v>69</v>
      </c>
      <c r="Q158" s="13" t="s">
        <v>70</v>
      </c>
      <c r="R158" s="13" t="s">
        <v>110</v>
      </c>
      <c r="S158" s="11"/>
    </row>
    <row r="159" spans="1:21" x14ac:dyDescent="0.3">
      <c r="A159" s="11">
        <v>157</v>
      </c>
      <c r="F159" s="13" t="s">
        <v>468</v>
      </c>
      <c r="G159" s="13">
        <v>176.05404036499701</v>
      </c>
      <c r="H159" s="13">
        <v>1.88041666666667</v>
      </c>
      <c r="M159" s="14">
        <v>1.25421359240652E-4</v>
      </c>
      <c r="N159" s="14">
        <v>7.1458066358324405E-4</v>
      </c>
      <c r="O159" s="13">
        <v>3.3536032914854501</v>
      </c>
      <c r="P159" s="13" t="s">
        <v>69</v>
      </c>
      <c r="Q159" s="13" t="s">
        <v>70</v>
      </c>
      <c r="R159" s="13" t="s">
        <v>469</v>
      </c>
      <c r="S159" s="11"/>
    </row>
    <row r="160" spans="1:21" x14ac:dyDescent="0.3">
      <c r="A160" s="11">
        <v>158</v>
      </c>
      <c r="F160" s="13" t="s">
        <v>470</v>
      </c>
      <c r="G160" s="13">
        <v>859.20932326741797</v>
      </c>
      <c r="H160" s="13">
        <v>20.4478166666667</v>
      </c>
      <c r="M160" s="14">
        <v>1.37329482051252E-4</v>
      </c>
      <c r="N160" s="14">
        <v>7.6984359633483295E-4</v>
      </c>
      <c r="O160" s="13">
        <v>2.1808316606314699</v>
      </c>
      <c r="P160" s="13" t="s">
        <v>70</v>
      </c>
      <c r="Q160" s="13" t="s">
        <v>69</v>
      </c>
      <c r="R160" s="13" t="s">
        <v>234</v>
      </c>
      <c r="S160" s="11"/>
    </row>
    <row r="161" spans="1:19" x14ac:dyDescent="0.3">
      <c r="A161" s="11">
        <v>159</v>
      </c>
      <c r="F161" s="13" t="s">
        <v>471</v>
      </c>
      <c r="G161" s="13">
        <v>506.26058853689898</v>
      </c>
      <c r="H161" s="13">
        <v>15.6168666666667</v>
      </c>
      <c r="M161" s="14">
        <v>1.4413127534329599E-4</v>
      </c>
      <c r="N161" s="14">
        <v>7.9748002924906003E-4</v>
      </c>
      <c r="O161" s="13">
        <v>7.5510264423414597</v>
      </c>
      <c r="P161" s="13" t="s">
        <v>69</v>
      </c>
      <c r="Q161" s="13" t="s">
        <v>70</v>
      </c>
      <c r="R161" s="13" t="s">
        <v>472</v>
      </c>
      <c r="S161" s="11"/>
    </row>
    <row r="162" spans="1:19" x14ac:dyDescent="0.3">
      <c r="A162" s="11">
        <v>160</v>
      </c>
      <c r="F162" s="13" t="s">
        <v>473</v>
      </c>
      <c r="G162" s="13">
        <v>423.11534526301801</v>
      </c>
      <c r="H162" s="13">
        <v>20.349733333333301</v>
      </c>
      <c r="M162" s="14">
        <v>1.4637996599853301E-4</v>
      </c>
      <c r="N162" s="14">
        <v>8.06431017532666E-4</v>
      </c>
      <c r="O162" s="13">
        <v>2.2692704614782802</v>
      </c>
      <c r="P162" s="13" t="s">
        <v>69</v>
      </c>
      <c r="Q162" s="13" t="s">
        <v>70</v>
      </c>
      <c r="R162" s="13" t="s">
        <v>110</v>
      </c>
      <c r="S162" s="11"/>
    </row>
    <row r="163" spans="1:19" x14ac:dyDescent="0.3">
      <c r="A163" s="11">
        <v>161</v>
      </c>
      <c r="F163" s="13" t="s">
        <v>474</v>
      </c>
      <c r="G163" s="13">
        <v>83.0130902962416</v>
      </c>
      <c r="H163" s="13">
        <v>1.9172</v>
      </c>
      <c r="M163" s="14">
        <v>1.4671244796649101E-4</v>
      </c>
      <c r="N163" s="14">
        <v>8.0710308385055095E-4</v>
      </c>
      <c r="O163" s="13">
        <v>2.40545175431469</v>
      </c>
      <c r="P163" s="13" t="s">
        <v>69</v>
      </c>
      <c r="Q163" s="13" t="s">
        <v>70</v>
      </c>
      <c r="R163" s="13" t="s">
        <v>475</v>
      </c>
      <c r="S163" s="11"/>
    </row>
    <row r="164" spans="1:19" x14ac:dyDescent="0.3">
      <c r="A164" s="11">
        <v>162</v>
      </c>
      <c r="F164" s="13" t="s">
        <v>476</v>
      </c>
      <c r="G164" s="13">
        <v>206.08213779936199</v>
      </c>
      <c r="H164" s="13">
        <v>14.9693166666667</v>
      </c>
      <c r="M164" s="14">
        <v>1.5216844379617499E-4</v>
      </c>
      <c r="N164" s="14">
        <v>8.2997325015880395E-4</v>
      </c>
      <c r="O164" s="13">
        <v>2.6386694609732899</v>
      </c>
      <c r="P164" s="13" t="s">
        <v>69</v>
      </c>
      <c r="Q164" s="13" t="s">
        <v>70</v>
      </c>
      <c r="R164" s="13" t="s">
        <v>477</v>
      </c>
      <c r="S164" s="11"/>
    </row>
    <row r="165" spans="1:19" x14ac:dyDescent="0.3">
      <c r="A165" s="11">
        <v>163</v>
      </c>
      <c r="F165" s="13" t="s">
        <v>478</v>
      </c>
      <c r="G165" s="13">
        <v>487.251057836423</v>
      </c>
      <c r="H165" s="13">
        <v>9.0754666666666708</v>
      </c>
      <c r="M165" s="14">
        <v>1.5379036928975199E-4</v>
      </c>
      <c r="N165" s="14">
        <v>8.3644009761345403E-4</v>
      </c>
      <c r="O165" s="13">
        <v>15.1557697904632</v>
      </c>
      <c r="P165" s="13" t="s">
        <v>69</v>
      </c>
      <c r="Q165" s="13" t="s">
        <v>70</v>
      </c>
      <c r="R165" s="13" t="s">
        <v>479</v>
      </c>
      <c r="S165" s="11"/>
    </row>
    <row r="166" spans="1:19" x14ac:dyDescent="0.3">
      <c r="A166" s="11">
        <v>164</v>
      </c>
      <c r="F166" s="13" t="s">
        <v>480</v>
      </c>
      <c r="G166" s="13">
        <v>613.17506701486195</v>
      </c>
      <c r="H166" s="13">
        <v>6.2916999999999996</v>
      </c>
      <c r="M166" s="14">
        <v>1.57075766009207E-4</v>
      </c>
      <c r="N166" s="14">
        <v>8.4948902501175302E-4</v>
      </c>
      <c r="O166" s="13">
        <v>10.232345111956301</v>
      </c>
      <c r="P166" s="13" t="s">
        <v>70</v>
      </c>
      <c r="Q166" s="13" t="s">
        <v>69</v>
      </c>
      <c r="R166" s="13" t="s">
        <v>481</v>
      </c>
      <c r="S166" s="11"/>
    </row>
    <row r="167" spans="1:19" x14ac:dyDescent="0.3">
      <c r="A167" s="11">
        <v>165</v>
      </c>
      <c r="F167" s="13" t="s">
        <v>482</v>
      </c>
      <c r="G167" s="13">
        <v>105.070054816552</v>
      </c>
      <c r="H167" s="13">
        <v>6.9957333333333303</v>
      </c>
      <c r="M167" s="14">
        <v>1.70313675317724E-4</v>
      </c>
      <c r="N167" s="14">
        <v>9.0555432020590003E-4</v>
      </c>
      <c r="O167" s="13">
        <v>3.57107330613937</v>
      </c>
      <c r="P167" s="13" t="s">
        <v>69</v>
      </c>
      <c r="Q167" s="13" t="s">
        <v>70</v>
      </c>
      <c r="R167" s="13" t="s">
        <v>483</v>
      </c>
      <c r="S167" s="11"/>
    </row>
    <row r="168" spans="1:19" x14ac:dyDescent="0.3">
      <c r="A168" s="11">
        <v>166</v>
      </c>
      <c r="F168" s="13" t="s">
        <v>484</v>
      </c>
      <c r="G168" s="13">
        <v>572.34288106864994</v>
      </c>
      <c r="H168" s="13">
        <v>20.626833333333298</v>
      </c>
      <c r="M168" s="14">
        <v>1.71344331955647E-4</v>
      </c>
      <c r="N168" s="14">
        <v>9.0745687999924704E-4</v>
      </c>
      <c r="O168" s="13">
        <v>2.20561027646644</v>
      </c>
      <c r="P168" s="13" t="s">
        <v>70</v>
      </c>
      <c r="Q168" s="13" t="s">
        <v>69</v>
      </c>
      <c r="R168" s="13" t="s">
        <v>485</v>
      </c>
      <c r="S168" s="11"/>
    </row>
    <row r="169" spans="1:19" x14ac:dyDescent="0.3">
      <c r="A169" s="11">
        <v>167</v>
      </c>
      <c r="F169" s="13" t="s">
        <v>486</v>
      </c>
      <c r="G169" s="13">
        <v>275.161827095582</v>
      </c>
      <c r="H169" s="13">
        <v>2.3120500000000002</v>
      </c>
      <c r="M169" s="14">
        <v>1.73558519385275E-4</v>
      </c>
      <c r="N169" s="14">
        <v>9.1665125437293102E-4</v>
      </c>
      <c r="O169" s="13">
        <v>2.9258255758943301</v>
      </c>
      <c r="P169" s="13" t="s">
        <v>70</v>
      </c>
      <c r="Q169" s="13" t="s">
        <v>69</v>
      </c>
      <c r="R169" s="13" t="s">
        <v>487</v>
      </c>
      <c r="S169" s="11"/>
    </row>
    <row r="170" spans="1:19" x14ac:dyDescent="0.3">
      <c r="A170" s="11">
        <v>168</v>
      </c>
      <c r="F170" s="13" t="s">
        <v>488</v>
      </c>
      <c r="G170" s="13">
        <v>472.16044726984097</v>
      </c>
      <c r="H170" s="13">
        <v>14.0619833333333</v>
      </c>
      <c r="M170" s="14">
        <v>1.8153486035699099E-4</v>
      </c>
      <c r="N170" s="14">
        <v>9.4575150783493902E-4</v>
      </c>
      <c r="O170" s="13">
        <v>3.6094369377456101</v>
      </c>
      <c r="P170" s="13" t="s">
        <v>70</v>
      </c>
      <c r="Q170" s="13" t="s">
        <v>69</v>
      </c>
      <c r="R170" s="13" t="s">
        <v>114</v>
      </c>
      <c r="S170" s="11"/>
    </row>
    <row r="171" spans="1:19" x14ac:dyDescent="0.3">
      <c r="A171" s="11">
        <v>169</v>
      </c>
      <c r="F171" s="13" t="s">
        <v>489</v>
      </c>
      <c r="G171" s="13">
        <v>304.99628653847401</v>
      </c>
      <c r="H171" s="13">
        <v>2.95448333333333</v>
      </c>
      <c r="M171" s="14">
        <v>1.8661831475397201E-4</v>
      </c>
      <c r="N171" s="14">
        <v>9.6437330303143602E-4</v>
      </c>
      <c r="O171" s="13">
        <v>3.4373852720142999</v>
      </c>
      <c r="P171" s="13" t="s">
        <v>69</v>
      </c>
      <c r="Q171" s="13" t="s">
        <v>70</v>
      </c>
      <c r="R171" s="13" t="s">
        <v>110</v>
      </c>
      <c r="S171" s="11"/>
    </row>
    <row r="172" spans="1:19" x14ac:dyDescent="0.3">
      <c r="A172" s="11">
        <v>170</v>
      </c>
      <c r="F172" s="13" t="s">
        <v>490</v>
      </c>
      <c r="G172" s="13">
        <v>286.07306871109603</v>
      </c>
      <c r="H172" s="13">
        <v>11.827299999999999</v>
      </c>
      <c r="M172" s="14">
        <v>1.9626119471472E-4</v>
      </c>
      <c r="N172" s="14">
        <v>1.00338590514914E-3</v>
      </c>
      <c r="O172" s="13">
        <v>2.62832750445315</v>
      </c>
      <c r="P172" s="13" t="s">
        <v>69</v>
      </c>
      <c r="Q172" s="13" t="s">
        <v>70</v>
      </c>
      <c r="R172" s="13" t="s">
        <v>110</v>
      </c>
      <c r="S172" s="11"/>
    </row>
    <row r="173" spans="1:19" x14ac:dyDescent="0.3">
      <c r="A173" s="11">
        <v>171</v>
      </c>
      <c r="F173" s="13" t="s">
        <v>491</v>
      </c>
      <c r="G173" s="13">
        <v>143.11837940052499</v>
      </c>
      <c r="H173" s="13">
        <v>7.2361000000000004</v>
      </c>
      <c r="M173" s="14">
        <v>2.1415864608898E-4</v>
      </c>
      <c r="N173" s="14">
        <v>1.0708596422263101E-3</v>
      </c>
      <c r="O173" s="13">
        <v>3.3832437901604901</v>
      </c>
      <c r="P173" s="13" t="s">
        <v>69</v>
      </c>
      <c r="Q173" s="13" t="s">
        <v>70</v>
      </c>
      <c r="R173" s="13" t="s">
        <v>492</v>
      </c>
      <c r="S173" s="11"/>
    </row>
    <row r="174" spans="1:19" x14ac:dyDescent="0.3">
      <c r="A174" s="11">
        <v>172</v>
      </c>
      <c r="F174" s="13" t="s">
        <v>493</v>
      </c>
      <c r="G174" s="13">
        <v>90.037652813826298</v>
      </c>
      <c r="H174" s="13">
        <v>1.9172</v>
      </c>
      <c r="M174" s="14">
        <v>2.1489939951890901E-4</v>
      </c>
      <c r="N174" s="14">
        <v>1.07292361247392E-3</v>
      </c>
      <c r="O174" s="13">
        <v>4.8373533247721303</v>
      </c>
      <c r="P174" s="13" t="s">
        <v>70</v>
      </c>
      <c r="Q174" s="13" t="s">
        <v>69</v>
      </c>
      <c r="R174" s="13" t="s">
        <v>110</v>
      </c>
      <c r="S174" s="11"/>
    </row>
    <row r="175" spans="1:19" x14ac:dyDescent="0.3">
      <c r="A175" s="11">
        <v>173</v>
      </c>
      <c r="F175" s="13" t="s">
        <v>494</v>
      </c>
      <c r="G175" s="13">
        <v>253.10489515211501</v>
      </c>
      <c r="H175" s="13">
        <v>18.653083333333299</v>
      </c>
      <c r="M175" s="14">
        <v>2.1577255160620801E-4</v>
      </c>
      <c r="N175" s="14">
        <v>1.07588209199018E-3</v>
      </c>
      <c r="O175" s="13">
        <v>3.1028417002453299</v>
      </c>
      <c r="P175" s="13" t="s">
        <v>69</v>
      </c>
      <c r="Q175" s="13" t="s">
        <v>70</v>
      </c>
      <c r="R175" s="13" t="s">
        <v>495</v>
      </c>
      <c r="S175" s="11"/>
    </row>
    <row r="176" spans="1:19" x14ac:dyDescent="0.3">
      <c r="A176" s="11">
        <v>174</v>
      </c>
      <c r="F176" s="13" t="s">
        <v>496</v>
      </c>
      <c r="G176" s="13">
        <v>323.03701185283001</v>
      </c>
      <c r="H176" s="13">
        <v>1.2451333333333301</v>
      </c>
      <c r="M176" s="14">
        <v>2.29436078918677E-4</v>
      </c>
      <c r="N176" s="14">
        <v>1.1278774933965599E-3</v>
      </c>
      <c r="O176" s="13">
        <v>2.80768046572063</v>
      </c>
      <c r="P176" s="13" t="s">
        <v>69</v>
      </c>
      <c r="Q176" s="13" t="s">
        <v>70</v>
      </c>
      <c r="R176" s="13" t="s">
        <v>497</v>
      </c>
      <c r="S176" s="11"/>
    </row>
    <row r="177" spans="1:21" x14ac:dyDescent="0.3">
      <c r="A177" s="11">
        <v>175</v>
      </c>
      <c r="F177" s="13" t="s">
        <v>498</v>
      </c>
      <c r="G177" s="13">
        <v>209.04501665468601</v>
      </c>
      <c r="H177" s="13">
        <v>20.460083333333301</v>
      </c>
      <c r="M177" s="14">
        <v>2.3312038023792799E-4</v>
      </c>
      <c r="N177" s="14">
        <v>1.1406302918978799E-3</v>
      </c>
      <c r="O177" s="13">
        <v>2.2905890234221302</v>
      </c>
      <c r="P177" s="13" t="s">
        <v>69</v>
      </c>
      <c r="Q177" s="13" t="s">
        <v>70</v>
      </c>
      <c r="R177" s="13" t="s">
        <v>499</v>
      </c>
      <c r="S177" s="11"/>
    </row>
    <row r="178" spans="1:21" ht="14.25" customHeight="1" x14ac:dyDescent="0.3">
      <c r="A178" s="11">
        <v>176</v>
      </c>
      <c r="E178" s="9"/>
      <c r="F178" s="13" t="s">
        <v>500</v>
      </c>
      <c r="G178" s="13">
        <v>561.15973462871898</v>
      </c>
      <c r="H178" s="13">
        <v>14.937416666666699</v>
      </c>
      <c r="M178" s="14">
        <v>2.40509671354139E-4</v>
      </c>
      <c r="N178" s="14">
        <v>1.1688273434710601E-3</v>
      </c>
      <c r="O178" s="13">
        <v>2.3014671359731</v>
      </c>
      <c r="P178" s="13" t="s">
        <v>70</v>
      </c>
      <c r="Q178" s="13" t="s">
        <v>69</v>
      </c>
      <c r="R178" s="13" t="s">
        <v>501</v>
      </c>
      <c r="S178" s="11"/>
      <c r="U178" s="9"/>
    </row>
    <row r="179" spans="1:21" x14ac:dyDescent="0.3">
      <c r="A179" s="11">
        <v>177</v>
      </c>
      <c r="F179" s="13" t="s">
        <v>502</v>
      </c>
      <c r="G179" s="13">
        <v>124.03950213102399</v>
      </c>
      <c r="H179" s="13">
        <v>1.86815</v>
      </c>
      <c r="M179" s="14">
        <v>2.41492626590678E-4</v>
      </c>
      <c r="N179" s="14">
        <v>1.1721187278976E-3</v>
      </c>
      <c r="O179" s="13">
        <v>2.06611582707749</v>
      </c>
      <c r="P179" s="13" t="s">
        <v>70</v>
      </c>
      <c r="Q179" s="13" t="s">
        <v>69</v>
      </c>
      <c r="R179" s="13" t="s">
        <v>503</v>
      </c>
      <c r="S179" s="11"/>
    </row>
    <row r="180" spans="1:21" x14ac:dyDescent="0.3">
      <c r="A180" s="11">
        <v>178</v>
      </c>
      <c r="F180" s="13" t="s">
        <v>504</v>
      </c>
      <c r="G180" s="13">
        <v>125.023601118454</v>
      </c>
      <c r="H180" s="13">
        <v>3.9598666666666702</v>
      </c>
      <c r="M180" s="14">
        <v>2.5315226832978198E-4</v>
      </c>
      <c r="N180" s="14">
        <v>1.2179187681462E-3</v>
      </c>
      <c r="O180" s="13">
        <v>3.3870082610874501</v>
      </c>
      <c r="P180" s="13" t="s">
        <v>69</v>
      </c>
      <c r="Q180" s="13" t="s">
        <v>70</v>
      </c>
      <c r="R180" s="13" t="s">
        <v>505</v>
      </c>
      <c r="S180" s="11"/>
    </row>
    <row r="181" spans="1:21" x14ac:dyDescent="0.3">
      <c r="A181" s="11">
        <v>179</v>
      </c>
      <c r="F181" s="13" t="s">
        <v>506</v>
      </c>
      <c r="G181" s="13">
        <v>585.14303589682595</v>
      </c>
      <c r="H181" s="13">
        <v>3.8054333333333301</v>
      </c>
      <c r="M181" s="14">
        <v>2.6852890665152201E-4</v>
      </c>
      <c r="N181" s="14">
        <v>1.27103891501104E-3</v>
      </c>
      <c r="O181" s="13">
        <v>9.5708603589315704</v>
      </c>
      <c r="P181" s="13" t="s">
        <v>70</v>
      </c>
      <c r="Q181" s="13" t="s">
        <v>69</v>
      </c>
      <c r="R181" s="13" t="s">
        <v>507</v>
      </c>
      <c r="S181" s="11"/>
    </row>
    <row r="182" spans="1:21" x14ac:dyDescent="0.3">
      <c r="A182" s="11">
        <v>180</v>
      </c>
      <c r="F182" s="13" t="s">
        <v>508</v>
      </c>
      <c r="G182" s="13">
        <v>303.15535241773199</v>
      </c>
      <c r="H182" s="13">
        <v>2.7754500000000002</v>
      </c>
      <c r="M182" s="14">
        <v>2.6883442489256099E-4</v>
      </c>
      <c r="N182" s="14">
        <v>1.27103891501104E-3</v>
      </c>
      <c r="O182" s="13">
        <v>5.7095346373836797</v>
      </c>
      <c r="P182" s="13" t="s">
        <v>69</v>
      </c>
      <c r="Q182" s="13" t="s">
        <v>70</v>
      </c>
      <c r="R182" s="13" t="s">
        <v>509</v>
      </c>
      <c r="S182" s="11"/>
    </row>
    <row r="183" spans="1:21" x14ac:dyDescent="0.3">
      <c r="A183" s="11">
        <v>181</v>
      </c>
      <c r="F183" s="13" t="s">
        <v>510</v>
      </c>
      <c r="G183" s="13">
        <v>447.22004927178</v>
      </c>
      <c r="H183" s="13">
        <v>21.0216833333333</v>
      </c>
      <c r="M183" s="14">
        <v>2.7237348601816301E-4</v>
      </c>
      <c r="N183" s="14">
        <v>1.28145111040187E-3</v>
      </c>
      <c r="O183" s="13">
        <v>2.6523100855886899</v>
      </c>
      <c r="P183" s="13" t="s">
        <v>69</v>
      </c>
      <c r="Q183" s="13" t="s">
        <v>70</v>
      </c>
      <c r="R183" s="13" t="s">
        <v>105</v>
      </c>
      <c r="S183" s="11"/>
    </row>
    <row r="184" spans="1:21" x14ac:dyDescent="0.3">
      <c r="A184" s="11">
        <v>182</v>
      </c>
      <c r="F184" s="13" t="s">
        <v>511</v>
      </c>
      <c r="G184" s="13">
        <v>633.158792242147</v>
      </c>
      <c r="H184" s="13">
        <v>20.268833333333301</v>
      </c>
      <c r="M184" s="14">
        <v>2.7959977355362898E-4</v>
      </c>
      <c r="N184" s="14">
        <v>1.3042469177084301E-3</v>
      </c>
      <c r="O184" s="13">
        <v>5.8568826413302997</v>
      </c>
      <c r="P184" s="13" t="s">
        <v>70</v>
      </c>
      <c r="Q184" s="13" t="s">
        <v>69</v>
      </c>
      <c r="R184" s="13" t="s">
        <v>512</v>
      </c>
      <c r="S184" s="11"/>
    </row>
    <row r="185" spans="1:21" x14ac:dyDescent="0.3">
      <c r="A185" s="11">
        <v>183</v>
      </c>
      <c r="F185" s="13" t="s">
        <v>513</v>
      </c>
      <c r="G185" s="13">
        <v>137.023919331375</v>
      </c>
      <c r="H185" s="13">
        <v>17.456333333333301</v>
      </c>
      <c r="M185" s="14">
        <v>2.8844358356794298E-4</v>
      </c>
      <c r="N185" s="14">
        <v>1.33592246817257E-3</v>
      </c>
      <c r="O185" s="13">
        <v>5.6287886183890601</v>
      </c>
      <c r="P185" s="13" t="s">
        <v>69</v>
      </c>
      <c r="Q185" s="13" t="s">
        <v>70</v>
      </c>
      <c r="R185" s="13" t="s">
        <v>110</v>
      </c>
      <c r="S185" s="11"/>
    </row>
    <row r="186" spans="1:21" x14ac:dyDescent="0.3">
      <c r="A186" s="11">
        <v>184</v>
      </c>
      <c r="B186" s="11">
        <v>3</v>
      </c>
      <c r="C186" s="11" t="s">
        <v>63</v>
      </c>
      <c r="D186" s="11" t="s">
        <v>514</v>
      </c>
      <c r="E186" s="12" t="s">
        <v>515</v>
      </c>
      <c r="F186" s="13" t="s">
        <v>516</v>
      </c>
      <c r="G186" s="13">
        <v>235.119545297098</v>
      </c>
      <c r="H186" s="13">
        <v>1.88041666666667</v>
      </c>
      <c r="I186" s="13" t="s">
        <v>159</v>
      </c>
      <c r="J186" s="13">
        <f>(252.122238+1.007276-18.01056)</f>
        <v>235.118954</v>
      </c>
      <c r="K186" s="13">
        <f>(J186-G186)/(G186)*1000000</f>
        <v>-2.5148785365784958</v>
      </c>
      <c r="L186" s="13">
        <v>95.2</v>
      </c>
      <c r="M186" s="14">
        <v>3.0062217658966E-4</v>
      </c>
      <c r="N186" s="14">
        <v>1.37553554529232E-3</v>
      </c>
      <c r="O186" s="13">
        <v>2.7128762124658699</v>
      </c>
      <c r="P186" s="13" t="s">
        <v>69</v>
      </c>
      <c r="Q186" s="13" t="s">
        <v>70</v>
      </c>
      <c r="R186" s="13" t="s">
        <v>517</v>
      </c>
      <c r="S186" s="11"/>
      <c r="U186" s="12" t="s">
        <v>116</v>
      </c>
    </row>
    <row r="187" spans="1:21" x14ac:dyDescent="0.3">
      <c r="A187" s="11">
        <v>185</v>
      </c>
      <c r="F187" s="13" t="s">
        <v>518</v>
      </c>
      <c r="G187" s="13">
        <v>472.27656292054002</v>
      </c>
      <c r="H187" s="13">
        <v>13.7161166666667</v>
      </c>
      <c r="M187" s="14">
        <v>3.0415245148907E-4</v>
      </c>
      <c r="N187" s="14">
        <v>1.3834343916418899E-3</v>
      </c>
      <c r="O187" s="13">
        <v>59.193906382758001</v>
      </c>
      <c r="P187" s="13" t="s">
        <v>69</v>
      </c>
      <c r="Q187" s="13" t="s">
        <v>70</v>
      </c>
      <c r="R187" s="13" t="s">
        <v>519</v>
      </c>
      <c r="S187" s="11"/>
    </row>
    <row r="188" spans="1:21" x14ac:dyDescent="0.3">
      <c r="A188" s="11">
        <v>186</v>
      </c>
      <c r="F188" s="13" t="s">
        <v>520</v>
      </c>
      <c r="G188" s="13">
        <v>130.12305055947601</v>
      </c>
      <c r="H188" s="13">
        <v>16.264299999999999</v>
      </c>
      <c r="M188" s="14">
        <v>3.1304943840815302E-4</v>
      </c>
      <c r="N188" s="14">
        <v>1.4138393344821801E-3</v>
      </c>
      <c r="O188" s="13">
        <v>4.3755909710956198</v>
      </c>
      <c r="P188" s="13" t="s">
        <v>69</v>
      </c>
      <c r="Q188" s="13" t="s">
        <v>70</v>
      </c>
      <c r="R188" s="13" t="s">
        <v>521</v>
      </c>
      <c r="S188" s="11"/>
    </row>
    <row r="189" spans="1:21" x14ac:dyDescent="0.3">
      <c r="A189" s="11">
        <v>187</v>
      </c>
      <c r="F189" s="13" t="s">
        <v>522</v>
      </c>
      <c r="G189" s="13">
        <v>186.057623754193</v>
      </c>
      <c r="H189" s="13">
        <v>4.2565666666666697</v>
      </c>
      <c r="M189" s="14">
        <v>3.2103605285549501E-4</v>
      </c>
      <c r="N189" s="14">
        <v>1.43580401200793E-3</v>
      </c>
      <c r="O189" s="13">
        <v>2.08462562650901</v>
      </c>
      <c r="P189" s="13" t="s">
        <v>69</v>
      </c>
      <c r="Q189" s="13" t="s">
        <v>70</v>
      </c>
      <c r="R189" s="13" t="s">
        <v>110</v>
      </c>
      <c r="S189" s="11"/>
    </row>
    <row r="190" spans="1:21" x14ac:dyDescent="0.3">
      <c r="A190" s="11">
        <v>188</v>
      </c>
      <c r="F190" s="13" t="s">
        <v>523</v>
      </c>
      <c r="G190" s="13">
        <v>387.27163405549101</v>
      </c>
      <c r="H190" s="13">
        <v>9.6983999999999995</v>
      </c>
      <c r="M190" s="14">
        <v>3.2927243546054802E-4</v>
      </c>
      <c r="N190" s="14">
        <v>1.46808684095355E-3</v>
      </c>
      <c r="O190" s="13">
        <v>2.1402009235104398</v>
      </c>
      <c r="P190" s="13" t="s">
        <v>70</v>
      </c>
      <c r="Q190" s="13" t="s">
        <v>69</v>
      </c>
      <c r="R190" s="13" t="s">
        <v>524</v>
      </c>
      <c r="S190" s="11"/>
    </row>
    <row r="191" spans="1:21" x14ac:dyDescent="0.3">
      <c r="A191" s="11">
        <v>189</v>
      </c>
      <c r="F191" s="13" t="s">
        <v>525</v>
      </c>
      <c r="G191" s="13">
        <v>84.3780995504586</v>
      </c>
      <c r="H191" s="13">
        <v>2.4052333333333298</v>
      </c>
      <c r="M191" s="14">
        <v>3.4401812742068698E-4</v>
      </c>
      <c r="N191" s="14">
        <v>1.5144606505885299E-3</v>
      </c>
      <c r="O191" s="13">
        <v>2.4516527510121899</v>
      </c>
      <c r="P191" s="13" t="s">
        <v>69</v>
      </c>
      <c r="Q191" s="13" t="s">
        <v>70</v>
      </c>
      <c r="R191" s="13" t="s">
        <v>110</v>
      </c>
      <c r="S191" s="11"/>
    </row>
    <row r="192" spans="1:21" x14ac:dyDescent="0.3">
      <c r="A192" s="11">
        <v>190</v>
      </c>
      <c r="F192" s="13" t="s">
        <v>526</v>
      </c>
      <c r="G192" s="13">
        <v>665.11228578919395</v>
      </c>
      <c r="H192" s="13">
        <v>16.499833333333299</v>
      </c>
      <c r="M192" s="14">
        <v>3.4839137375419798E-4</v>
      </c>
      <c r="N192" s="14">
        <v>1.5284484007059801E-3</v>
      </c>
      <c r="O192" s="13">
        <v>2.0187574262374302</v>
      </c>
      <c r="P192" s="13" t="s">
        <v>70</v>
      </c>
      <c r="Q192" s="13" t="s">
        <v>69</v>
      </c>
      <c r="R192" s="13" t="s">
        <v>527</v>
      </c>
      <c r="S192" s="11"/>
    </row>
    <row r="193" spans="1:20" x14ac:dyDescent="0.3">
      <c r="A193" s="11">
        <v>191</v>
      </c>
      <c r="F193" s="13" t="s">
        <v>528</v>
      </c>
      <c r="G193" s="13">
        <v>113.10761620890899</v>
      </c>
      <c r="H193" s="13">
        <v>4.1510999999999996</v>
      </c>
      <c r="M193" s="14">
        <v>3.4932127826892102E-4</v>
      </c>
      <c r="N193" s="14">
        <v>1.53077657918295E-3</v>
      </c>
      <c r="O193" s="13">
        <v>16.0324327146133</v>
      </c>
      <c r="P193" s="13" t="s">
        <v>69</v>
      </c>
      <c r="Q193" s="13" t="s">
        <v>70</v>
      </c>
      <c r="R193" s="13" t="s">
        <v>110</v>
      </c>
      <c r="S193" s="11"/>
    </row>
    <row r="194" spans="1:20" x14ac:dyDescent="0.3">
      <c r="A194" s="11">
        <v>192</v>
      </c>
      <c r="F194" s="13" t="s">
        <v>529</v>
      </c>
      <c r="G194" s="13">
        <v>494.20660098127598</v>
      </c>
      <c r="H194" s="13">
        <v>4.6881833333333303</v>
      </c>
      <c r="M194" s="14">
        <v>3.5861535478887201E-4</v>
      </c>
      <c r="N194" s="14">
        <v>1.5621787001445101E-3</v>
      </c>
      <c r="O194" s="13">
        <v>3.7642296970624902</v>
      </c>
      <c r="P194" s="13" t="s">
        <v>69</v>
      </c>
      <c r="Q194" s="13" t="s">
        <v>70</v>
      </c>
      <c r="R194" s="13" t="s">
        <v>530</v>
      </c>
      <c r="S194" s="11"/>
    </row>
    <row r="195" spans="1:20" x14ac:dyDescent="0.3">
      <c r="A195" s="11">
        <v>193</v>
      </c>
      <c r="B195" s="11">
        <v>3</v>
      </c>
      <c r="C195" s="11" t="s">
        <v>96</v>
      </c>
      <c r="D195" s="11" t="s">
        <v>531</v>
      </c>
      <c r="E195" s="12" t="s">
        <v>532</v>
      </c>
      <c r="F195" s="13" t="s">
        <v>533</v>
      </c>
      <c r="G195" s="13">
        <v>505.13273594670102</v>
      </c>
      <c r="H195" s="13">
        <v>9.3893500000000003</v>
      </c>
      <c r="I195" s="13" t="s">
        <v>100</v>
      </c>
      <c r="J195" s="13">
        <v>505.13460099999998</v>
      </c>
      <c r="K195" s="13">
        <v>-3.6921907453273217</v>
      </c>
      <c r="M195" s="14">
        <v>3.6689684206692202E-4</v>
      </c>
      <c r="N195" s="14">
        <v>1.5824756422644899E-3</v>
      </c>
      <c r="O195" s="13">
        <v>2.3558261254039601</v>
      </c>
      <c r="P195" s="13" t="s">
        <v>70</v>
      </c>
      <c r="Q195" s="13" t="s">
        <v>69</v>
      </c>
      <c r="R195" s="13" t="s">
        <v>110</v>
      </c>
      <c r="S195" s="9" t="s">
        <v>195</v>
      </c>
      <c r="T195" s="12">
        <v>20</v>
      </c>
    </row>
    <row r="196" spans="1:20" x14ac:dyDescent="0.3">
      <c r="A196" s="11">
        <v>194</v>
      </c>
      <c r="F196" s="13" t="s">
        <v>534</v>
      </c>
      <c r="G196" s="13">
        <v>134.09721565091499</v>
      </c>
      <c r="H196" s="13">
        <v>20.37425</v>
      </c>
      <c r="M196" s="14">
        <v>3.9203629773043602E-4</v>
      </c>
      <c r="N196" s="14">
        <v>1.66468992120591E-3</v>
      </c>
      <c r="O196" s="13">
        <v>2.9775581609629702</v>
      </c>
      <c r="P196" s="13" t="s">
        <v>69</v>
      </c>
      <c r="Q196" s="13" t="s">
        <v>70</v>
      </c>
      <c r="R196" s="13" t="s">
        <v>535</v>
      </c>
      <c r="S196" s="11"/>
    </row>
    <row r="197" spans="1:20" x14ac:dyDescent="0.3">
      <c r="A197" s="11">
        <v>195</v>
      </c>
      <c r="F197" s="13" t="s">
        <v>536</v>
      </c>
      <c r="G197" s="13">
        <v>440.19388450435599</v>
      </c>
      <c r="H197" s="13">
        <v>11.6604833333333</v>
      </c>
      <c r="M197" s="14">
        <v>4.0522897827144399E-4</v>
      </c>
      <c r="N197" s="14">
        <v>1.70186277205252E-3</v>
      </c>
      <c r="O197" s="13">
        <v>2.4883425589614201</v>
      </c>
      <c r="P197" s="13" t="s">
        <v>70</v>
      </c>
      <c r="Q197" s="13" t="s">
        <v>69</v>
      </c>
      <c r="R197" s="13" t="s">
        <v>110</v>
      </c>
      <c r="S197" s="11"/>
    </row>
    <row r="198" spans="1:20" x14ac:dyDescent="0.3">
      <c r="A198" s="11">
        <v>196</v>
      </c>
      <c r="F198" s="13" t="s">
        <v>537</v>
      </c>
      <c r="G198" s="13">
        <v>587.15849588202502</v>
      </c>
      <c r="H198" s="13">
        <v>1.62778333333333</v>
      </c>
      <c r="M198" s="14">
        <v>4.17355862643354E-4</v>
      </c>
      <c r="N198" s="14">
        <v>1.73837158979211E-3</v>
      </c>
      <c r="O198" s="13">
        <v>2.2091203165535802</v>
      </c>
      <c r="P198" s="13" t="s">
        <v>70</v>
      </c>
      <c r="Q198" s="13" t="s">
        <v>69</v>
      </c>
      <c r="R198" s="13" t="s">
        <v>469</v>
      </c>
      <c r="S198" s="11"/>
    </row>
    <row r="199" spans="1:20" x14ac:dyDescent="0.3">
      <c r="A199" s="11">
        <v>197</v>
      </c>
      <c r="F199" s="13" t="s">
        <v>538</v>
      </c>
      <c r="G199" s="13">
        <v>91.054388058363699</v>
      </c>
      <c r="H199" s="13">
        <v>14.9693166666667</v>
      </c>
      <c r="M199" s="14">
        <v>4.1869933399141203E-4</v>
      </c>
      <c r="N199" s="14">
        <v>1.74127021069838E-3</v>
      </c>
      <c r="O199" s="13">
        <v>2.0254227187690299</v>
      </c>
      <c r="P199" s="13" t="s">
        <v>69</v>
      </c>
      <c r="Q199" s="13" t="s">
        <v>70</v>
      </c>
      <c r="R199" s="13" t="s">
        <v>110</v>
      </c>
      <c r="S199" s="11"/>
    </row>
    <row r="200" spans="1:20" x14ac:dyDescent="0.3">
      <c r="A200" s="11">
        <v>198</v>
      </c>
      <c r="B200" s="11">
        <v>3</v>
      </c>
      <c r="C200" s="11" t="s">
        <v>63</v>
      </c>
      <c r="D200" s="11" t="s">
        <v>539</v>
      </c>
      <c r="F200" s="13" t="s">
        <v>540</v>
      </c>
      <c r="G200" s="13">
        <v>146.06042535137499</v>
      </c>
      <c r="H200" s="13">
        <v>15.567816666666699</v>
      </c>
      <c r="M200" s="14">
        <v>4.5590160955588698E-4</v>
      </c>
      <c r="N200" s="14">
        <v>1.8500308937644801E-3</v>
      </c>
      <c r="O200" s="13">
        <v>2.02687381049603</v>
      </c>
      <c r="P200" s="13" t="s">
        <v>69</v>
      </c>
      <c r="Q200" s="13" t="s">
        <v>70</v>
      </c>
      <c r="R200" s="13" t="s">
        <v>541</v>
      </c>
      <c r="S200" s="11"/>
    </row>
    <row r="201" spans="1:20" x14ac:dyDescent="0.3">
      <c r="A201" s="11">
        <v>199</v>
      </c>
      <c r="F201" s="13" t="s">
        <v>542</v>
      </c>
      <c r="G201" s="13">
        <v>424.19344396531397</v>
      </c>
      <c r="H201" s="13">
        <v>2.5964833333333299</v>
      </c>
      <c r="M201" s="14">
        <v>4.6595735144716599E-4</v>
      </c>
      <c r="N201" s="14">
        <v>1.88069073027498E-3</v>
      </c>
      <c r="O201" s="13">
        <v>2.2915785168186602</v>
      </c>
      <c r="P201" s="13" t="s">
        <v>70</v>
      </c>
      <c r="Q201" s="13" t="s">
        <v>69</v>
      </c>
      <c r="R201" s="13" t="s">
        <v>543</v>
      </c>
      <c r="S201" s="11"/>
    </row>
    <row r="202" spans="1:20" x14ac:dyDescent="0.3">
      <c r="A202" s="11">
        <v>200</v>
      </c>
      <c r="F202" s="13" t="s">
        <v>544</v>
      </c>
      <c r="G202" s="13">
        <v>545.19797139682396</v>
      </c>
      <c r="H202" s="13">
        <v>5.8478500000000002</v>
      </c>
      <c r="M202" s="14">
        <v>4.9069156954362203E-4</v>
      </c>
      <c r="N202" s="14">
        <v>1.9660360637340701E-3</v>
      </c>
      <c r="O202" s="13">
        <v>2.1432064826060699</v>
      </c>
      <c r="P202" s="13" t="s">
        <v>70</v>
      </c>
      <c r="Q202" s="13" t="s">
        <v>69</v>
      </c>
      <c r="R202" s="13" t="s">
        <v>545</v>
      </c>
      <c r="S202" s="11"/>
    </row>
    <row r="203" spans="1:20" x14ac:dyDescent="0.3">
      <c r="A203" s="11">
        <v>201</v>
      </c>
      <c r="F203" s="13" t="s">
        <v>546</v>
      </c>
      <c r="G203" s="13">
        <v>123.055030606763</v>
      </c>
      <c r="H203" s="13">
        <v>1.9736166666666699</v>
      </c>
      <c r="M203" s="14">
        <v>4.9596361746073704E-4</v>
      </c>
      <c r="N203" s="14">
        <v>1.9788881714354E-3</v>
      </c>
      <c r="O203" s="13">
        <v>3.0986183924643802</v>
      </c>
      <c r="P203" s="13" t="s">
        <v>70</v>
      </c>
      <c r="Q203" s="13" t="s">
        <v>69</v>
      </c>
      <c r="R203" s="13" t="s">
        <v>110</v>
      </c>
      <c r="S203" s="11"/>
    </row>
    <row r="204" spans="1:20" x14ac:dyDescent="0.3">
      <c r="A204" s="11">
        <v>202</v>
      </c>
      <c r="F204" s="13" t="s">
        <v>547</v>
      </c>
      <c r="G204" s="13">
        <v>391.23659734594702</v>
      </c>
      <c r="H204" s="13">
        <v>9.6616333333333309</v>
      </c>
      <c r="M204" s="14">
        <v>5.0823597042759495E-4</v>
      </c>
      <c r="N204" s="14">
        <v>2.01319045642347E-3</v>
      </c>
      <c r="O204" s="13">
        <v>2.05574782296098</v>
      </c>
      <c r="P204" s="13" t="s">
        <v>70</v>
      </c>
      <c r="Q204" s="13" t="s">
        <v>69</v>
      </c>
      <c r="R204" s="13" t="s">
        <v>548</v>
      </c>
      <c r="S204" s="11"/>
    </row>
    <row r="205" spans="1:20" x14ac:dyDescent="0.3">
      <c r="A205" s="11">
        <v>203</v>
      </c>
      <c r="B205" s="11">
        <v>3</v>
      </c>
      <c r="C205" s="11" t="s">
        <v>96</v>
      </c>
      <c r="D205" s="11" t="s">
        <v>549</v>
      </c>
      <c r="E205" s="12" t="s">
        <v>410</v>
      </c>
      <c r="F205" s="13" t="s">
        <v>550</v>
      </c>
      <c r="G205" s="13">
        <v>465.10278974472101</v>
      </c>
      <c r="H205" s="13">
        <v>19.145883333333298</v>
      </c>
      <c r="I205" s="13" t="s">
        <v>100</v>
      </c>
      <c r="J205" s="13">
        <v>465.10329999999999</v>
      </c>
      <c r="K205" s="13">
        <f>(J205-G205)/(G205)*1000000</f>
        <v>1.0970806673988074</v>
      </c>
      <c r="L205" s="13">
        <v>83.97</v>
      </c>
      <c r="M205" s="14">
        <v>6.0399065319716205E-4</v>
      </c>
      <c r="N205" s="14">
        <v>2.30211523238896E-3</v>
      </c>
      <c r="O205" s="13">
        <v>2.36734973213207</v>
      </c>
      <c r="P205" s="13" t="s">
        <v>70</v>
      </c>
      <c r="Q205" s="13" t="s">
        <v>69</v>
      </c>
      <c r="R205" s="13" t="s">
        <v>551</v>
      </c>
      <c r="S205" s="11"/>
    </row>
    <row r="206" spans="1:20" x14ac:dyDescent="0.3">
      <c r="A206" s="11">
        <v>204</v>
      </c>
      <c r="F206" s="13" t="s">
        <v>552</v>
      </c>
      <c r="G206" s="13">
        <v>251.03212708947601</v>
      </c>
      <c r="H206" s="13">
        <v>1.22061666666667</v>
      </c>
      <c r="M206" s="14">
        <v>6.0892193891604095E-4</v>
      </c>
      <c r="N206" s="14">
        <v>2.3117191413592401E-3</v>
      </c>
      <c r="O206" s="13">
        <v>2.4990584951220201</v>
      </c>
      <c r="P206" s="13" t="s">
        <v>69</v>
      </c>
      <c r="Q206" s="13" t="s">
        <v>70</v>
      </c>
      <c r="R206" s="13" t="s">
        <v>110</v>
      </c>
      <c r="S206" s="11"/>
    </row>
    <row r="207" spans="1:20" x14ac:dyDescent="0.3">
      <c r="A207" s="11">
        <v>205</v>
      </c>
      <c r="F207" s="13" t="s">
        <v>553</v>
      </c>
      <c r="G207" s="13">
        <v>475.21105926442402</v>
      </c>
      <c r="H207" s="13">
        <v>14.339116666666699</v>
      </c>
      <c r="M207" s="14">
        <v>6.1901704757871801E-4</v>
      </c>
      <c r="N207" s="14">
        <v>2.34077395084805E-3</v>
      </c>
      <c r="O207" s="13">
        <v>2.12591855473574</v>
      </c>
      <c r="P207" s="13" t="s">
        <v>70</v>
      </c>
      <c r="Q207" s="13" t="s">
        <v>69</v>
      </c>
      <c r="R207" s="13" t="s">
        <v>554</v>
      </c>
      <c r="S207" s="11"/>
    </row>
    <row r="208" spans="1:20" x14ac:dyDescent="0.3">
      <c r="A208" s="11">
        <v>206</v>
      </c>
      <c r="F208" s="13" t="s">
        <v>555</v>
      </c>
      <c r="G208" s="13">
        <v>381.07107262654898</v>
      </c>
      <c r="H208" s="13">
        <v>3.9353333333333298</v>
      </c>
      <c r="M208" s="14">
        <v>6.4872531145732104E-4</v>
      </c>
      <c r="N208" s="14">
        <v>2.4220618038838602E-3</v>
      </c>
      <c r="O208" s="13">
        <v>2.2807995854285998</v>
      </c>
      <c r="P208" s="13" t="s">
        <v>69</v>
      </c>
      <c r="Q208" s="13" t="s">
        <v>70</v>
      </c>
      <c r="R208" s="13" t="s">
        <v>556</v>
      </c>
      <c r="S208" s="11"/>
    </row>
    <row r="209" spans="1:21" x14ac:dyDescent="0.3">
      <c r="A209" s="11">
        <v>207</v>
      </c>
      <c r="F209" s="13" t="s">
        <v>557</v>
      </c>
      <c r="G209" s="13">
        <v>537.26553564579797</v>
      </c>
      <c r="H209" s="13">
        <v>14.611283333333301</v>
      </c>
      <c r="M209" s="14">
        <v>6.6797790220307597E-4</v>
      </c>
      <c r="N209" s="14">
        <v>2.4746658603731399E-3</v>
      </c>
      <c r="O209" s="13">
        <v>14.6079101633602</v>
      </c>
      <c r="P209" s="13" t="s">
        <v>69</v>
      </c>
      <c r="Q209" s="13" t="s">
        <v>70</v>
      </c>
      <c r="R209" s="13" t="s">
        <v>558</v>
      </c>
      <c r="S209" s="11"/>
    </row>
    <row r="210" spans="1:21" x14ac:dyDescent="0.3">
      <c r="A210" s="11">
        <v>208</v>
      </c>
      <c r="F210" s="13" t="s">
        <v>559</v>
      </c>
      <c r="G210" s="13">
        <v>195.102375600583</v>
      </c>
      <c r="H210" s="13">
        <v>18.640833333333301</v>
      </c>
      <c r="M210" s="14">
        <v>6.7753602632947296E-4</v>
      </c>
      <c r="N210" s="14">
        <v>2.5028214043055601E-3</v>
      </c>
      <c r="O210" s="13">
        <v>4.35140097486667</v>
      </c>
      <c r="P210" s="13" t="s">
        <v>69</v>
      </c>
      <c r="Q210" s="13" t="s">
        <v>70</v>
      </c>
      <c r="R210" s="13" t="s">
        <v>110</v>
      </c>
      <c r="S210" s="11"/>
    </row>
    <row r="211" spans="1:21" x14ac:dyDescent="0.3">
      <c r="A211" s="11">
        <v>209</v>
      </c>
      <c r="F211" s="13" t="s">
        <v>560</v>
      </c>
      <c r="G211" s="13">
        <v>1023.2435111731101</v>
      </c>
      <c r="H211" s="13">
        <v>1.6032666666666699</v>
      </c>
      <c r="M211" s="14">
        <v>6.8492489945448697E-4</v>
      </c>
      <c r="N211" s="14">
        <v>2.52253631799853E-3</v>
      </c>
      <c r="O211" s="13">
        <v>2.0089369845251999</v>
      </c>
      <c r="P211" s="13" t="s">
        <v>69</v>
      </c>
      <c r="Q211" s="13" t="s">
        <v>70</v>
      </c>
      <c r="R211" s="13" t="s">
        <v>561</v>
      </c>
      <c r="S211" s="11"/>
    </row>
    <row r="212" spans="1:21" x14ac:dyDescent="0.3">
      <c r="A212" s="11">
        <v>210</v>
      </c>
      <c r="F212" s="13" t="s">
        <v>562</v>
      </c>
      <c r="G212" s="13">
        <v>549.27752816072598</v>
      </c>
      <c r="H212" s="13">
        <v>6.2181499999999996</v>
      </c>
      <c r="M212" s="14">
        <v>7.3181505186969997E-4</v>
      </c>
      <c r="N212" s="14">
        <v>2.6422362238429E-3</v>
      </c>
      <c r="O212" s="13">
        <v>10.4514610837206</v>
      </c>
      <c r="P212" s="13" t="s">
        <v>69</v>
      </c>
      <c r="Q212" s="13" t="s">
        <v>70</v>
      </c>
      <c r="R212" s="13" t="s">
        <v>563</v>
      </c>
      <c r="S212" s="11"/>
    </row>
    <row r="213" spans="1:21" x14ac:dyDescent="0.3">
      <c r="A213" s="11">
        <v>211</v>
      </c>
      <c r="B213" s="11">
        <v>3</v>
      </c>
      <c r="C213" s="11" t="s">
        <v>63</v>
      </c>
      <c r="D213" s="11" t="s">
        <v>564</v>
      </c>
      <c r="E213" s="12" t="s">
        <v>565</v>
      </c>
      <c r="F213" s="13" t="s">
        <v>566</v>
      </c>
      <c r="G213" s="13">
        <v>228.134568930418</v>
      </c>
      <c r="H213" s="13">
        <v>9.7229333333333301</v>
      </c>
      <c r="I213" s="13" t="s">
        <v>159</v>
      </c>
      <c r="J213" s="13">
        <f>(245.137558+1.007276-18.01056)</f>
        <v>228.134274</v>
      </c>
      <c r="K213" s="13">
        <f>(J213-G213)/(G213)*1000000</f>
        <v>-1.2927914404919065</v>
      </c>
      <c r="L213" s="13">
        <v>87.78</v>
      </c>
      <c r="M213" s="14">
        <v>7.5170009663194605E-4</v>
      </c>
      <c r="N213" s="14">
        <v>2.6987842975754401E-3</v>
      </c>
      <c r="O213" s="13">
        <v>2.92069905632794</v>
      </c>
      <c r="P213" s="13" t="s">
        <v>69</v>
      </c>
      <c r="Q213" s="13" t="s">
        <v>70</v>
      </c>
      <c r="R213" s="13" t="s">
        <v>110</v>
      </c>
      <c r="S213" s="11"/>
      <c r="U213" s="12" t="s">
        <v>88</v>
      </c>
    </row>
    <row r="214" spans="1:21" x14ac:dyDescent="0.3">
      <c r="A214" s="11">
        <v>212</v>
      </c>
      <c r="F214" s="13" t="s">
        <v>567</v>
      </c>
      <c r="G214" s="13">
        <v>531.27611101271702</v>
      </c>
      <c r="H214" s="13">
        <v>13.1787666666667</v>
      </c>
      <c r="M214" s="14">
        <v>7.5759337120950799E-4</v>
      </c>
      <c r="N214" s="14">
        <v>2.7097935325015002E-3</v>
      </c>
      <c r="O214" s="13">
        <v>2.5922659017468699</v>
      </c>
      <c r="P214" s="13" t="s">
        <v>69</v>
      </c>
      <c r="Q214" s="13" t="s">
        <v>70</v>
      </c>
      <c r="R214" s="13" t="s">
        <v>110</v>
      </c>
      <c r="S214" s="11"/>
    </row>
    <row r="215" spans="1:21" x14ac:dyDescent="0.3">
      <c r="A215" s="11">
        <v>213</v>
      </c>
      <c r="B215" s="11">
        <v>3</v>
      </c>
      <c r="C215" s="11" t="s">
        <v>63</v>
      </c>
      <c r="D215" s="11" t="s">
        <v>568</v>
      </c>
      <c r="E215" s="12" t="s">
        <v>569</v>
      </c>
      <c r="F215" s="13" t="s">
        <v>570</v>
      </c>
      <c r="G215" s="13">
        <v>223.10816645791101</v>
      </c>
      <c r="H215" s="13">
        <v>8.6242166666666709</v>
      </c>
      <c r="I215" s="13" t="s">
        <v>67</v>
      </c>
      <c r="J215" s="13">
        <f>222.10044+1.007276</f>
        <v>223.10771599999998</v>
      </c>
      <c r="K215" s="13">
        <f>(J215-G215)/(G215)*1000000</f>
        <v>-2.0190113081939218</v>
      </c>
      <c r="L215" s="13">
        <v>87.42</v>
      </c>
      <c r="M215" s="14">
        <v>7.7060360346925495E-4</v>
      </c>
      <c r="N215" s="14">
        <v>2.74353277935624E-3</v>
      </c>
      <c r="O215" s="13">
        <v>7.3331144945367699</v>
      </c>
      <c r="P215" s="13" t="s">
        <v>69</v>
      </c>
      <c r="Q215" s="13" t="s">
        <v>70</v>
      </c>
      <c r="R215" s="13" t="s">
        <v>110</v>
      </c>
      <c r="S215" s="11"/>
      <c r="U215" s="12" t="s">
        <v>116</v>
      </c>
    </row>
    <row r="216" spans="1:21" x14ac:dyDescent="0.3">
      <c r="A216" s="11">
        <v>214</v>
      </c>
      <c r="B216" s="11">
        <v>3</v>
      </c>
      <c r="C216" s="11" t="s">
        <v>141</v>
      </c>
      <c r="D216" s="11" t="s">
        <v>571</v>
      </c>
      <c r="E216" s="12" t="s">
        <v>209</v>
      </c>
      <c r="F216" s="13" t="s">
        <v>572</v>
      </c>
      <c r="G216" s="13">
        <v>633.14315522704499</v>
      </c>
      <c r="H216" s="13">
        <v>19.442516666666702</v>
      </c>
      <c r="I216" s="13" t="s">
        <v>78</v>
      </c>
      <c r="J216" s="13">
        <f>610.153381+22.9897</f>
        <v>633.14308099999994</v>
      </c>
      <c r="K216" s="13">
        <f>(J216-G216)/(G216)*1000000</f>
        <v>-0.11723580115261488</v>
      </c>
      <c r="L216" s="13">
        <v>85.96</v>
      </c>
      <c r="M216" s="14">
        <v>7.7320015068538305E-4</v>
      </c>
      <c r="N216" s="14">
        <v>2.75022351069371E-3</v>
      </c>
      <c r="O216" s="13">
        <v>18.004013273904199</v>
      </c>
      <c r="P216" s="13" t="s">
        <v>70</v>
      </c>
      <c r="Q216" s="13" t="s">
        <v>69</v>
      </c>
      <c r="R216" s="13" t="s">
        <v>472</v>
      </c>
      <c r="S216" s="11"/>
    </row>
    <row r="217" spans="1:21" x14ac:dyDescent="0.3">
      <c r="A217" s="11">
        <v>215</v>
      </c>
      <c r="B217" s="11">
        <v>3</v>
      </c>
      <c r="C217" s="11" t="s">
        <v>63</v>
      </c>
      <c r="D217" s="11" t="s">
        <v>573</v>
      </c>
      <c r="F217" s="13" t="s">
        <v>574</v>
      </c>
      <c r="G217" s="13">
        <v>144.081090637204</v>
      </c>
      <c r="H217" s="13">
        <v>15.580066666666699</v>
      </c>
      <c r="M217" s="14">
        <v>7.9863417172165697E-4</v>
      </c>
      <c r="N217" s="14">
        <v>2.81199685226881E-3</v>
      </c>
      <c r="O217" s="13">
        <v>2.3473560395260602</v>
      </c>
      <c r="P217" s="13" t="s">
        <v>69</v>
      </c>
      <c r="Q217" s="13" t="s">
        <v>70</v>
      </c>
      <c r="R217" s="13" t="s">
        <v>575</v>
      </c>
      <c r="S217" s="11"/>
    </row>
    <row r="218" spans="1:21" x14ac:dyDescent="0.3">
      <c r="A218" s="11">
        <v>216</v>
      </c>
      <c r="F218" s="13" t="s">
        <v>576</v>
      </c>
      <c r="G218" s="13">
        <v>214.07599375859499</v>
      </c>
      <c r="H218" s="13">
        <v>16.919350000000001</v>
      </c>
      <c r="M218" s="14">
        <v>8.1979325767955703E-4</v>
      </c>
      <c r="N218" s="14">
        <v>2.86806248775887E-3</v>
      </c>
      <c r="O218" s="13">
        <v>3.56638423543294</v>
      </c>
      <c r="P218" s="13" t="s">
        <v>69</v>
      </c>
      <c r="Q218" s="13" t="s">
        <v>70</v>
      </c>
      <c r="R218" s="13" t="s">
        <v>577</v>
      </c>
      <c r="S218" s="11"/>
    </row>
    <row r="219" spans="1:21" x14ac:dyDescent="0.3">
      <c r="A219" s="11">
        <v>217</v>
      </c>
      <c r="F219" s="13" t="s">
        <v>578</v>
      </c>
      <c r="G219" s="13">
        <v>369.04923257893699</v>
      </c>
      <c r="H219" s="13">
        <v>12.3889</v>
      </c>
      <c r="M219" s="14">
        <v>8.3005676269165595E-4</v>
      </c>
      <c r="N219" s="14">
        <v>2.8934096682502099E-3</v>
      </c>
      <c r="O219" s="13">
        <v>2.00789436813101</v>
      </c>
      <c r="P219" s="13" t="s">
        <v>69</v>
      </c>
      <c r="Q219" s="13" t="s">
        <v>70</v>
      </c>
      <c r="R219" s="13" t="s">
        <v>110</v>
      </c>
      <c r="S219" s="11"/>
    </row>
    <row r="220" spans="1:21" x14ac:dyDescent="0.3">
      <c r="A220" s="11">
        <v>218</v>
      </c>
      <c r="F220" s="13" t="s">
        <v>579</v>
      </c>
      <c r="G220" s="13">
        <v>117.071989341386</v>
      </c>
      <c r="H220" s="13">
        <v>2.0839666666666701</v>
      </c>
      <c r="M220" s="14">
        <v>8.64362008328179E-4</v>
      </c>
      <c r="N220" s="14">
        <v>2.9697938020109798E-3</v>
      </c>
      <c r="O220" s="13">
        <v>2.0010725587012299</v>
      </c>
      <c r="P220" s="13" t="s">
        <v>70</v>
      </c>
      <c r="Q220" s="13" t="s">
        <v>69</v>
      </c>
      <c r="R220" s="13" t="s">
        <v>110</v>
      </c>
      <c r="S220" s="11"/>
    </row>
    <row r="221" spans="1:21" x14ac:dyDescent="0.3">
      <c r="A221" s="11">
        <v>219</v>
      </c>
      <c r="F221" s="13" t="s">
        <v>580</v>
      </c>
      <c r="G221" s="13">
        <v>673.17663982383704</v>
      </c>
      <c r="H221" s="13">
        <v>16.907050000000002</v>
      </c>
      <c r="M221" s="14">
        <v>8.7763923744654804E-4</v>
      </c>
      <c r="N221" s="14">
        <v>3.0100176978599099E-3</v>
      </c>
      <c r="O221" s="13">
        <v>2.1444507783997202</v>
      </c>
      <c r="P221" s="13" t="s">
        <v>70</v>
      </c>
      <c r="Q221" s="13" t="s">
        <v>69</v>
      </c>
      <c r="R221" s="13" t="s">
        <v>581</v>
      </c>
      <c r="S221" s="11"/>
    </row>
    <row r="222" spans="1:21" x14ac:dyDescent="0.3">
      <c r="A222" s="11">
        <v>220</v>
      </c>
      <c r="F222" s="13" t="s">
        <v>582</v>
      </c>
      <c r="G222" s="13">
        <v>740.11576646627498</v>
      </c>
      <c r="H222" s="13">
        <v>17.122900000000001</v>
      </c>
      <c r="M222" s="14">
        <v>9.4519442091112204E-4</v>
      </c>
      <c r="N222" s="14">
        <v>3.1833830741998101E-3</v>
      </c>
      <c r="O222" s="13">
        <v>3.9284854340835502</v>
      </c>
      <c r="P222" s="13" t="s">
        <v>70</v>
      </c>
      <c r="Q222" s="13" t="s">
        <v>69</v>
      </c>
      <c r="R222" s="13" t="s">
        <v>583</v>
      </c>
      <c r="S222" s="11"/>
    </row>
    <row r="223" spans="1:21" x14ac:dyDescent="0.3">
      <c r="A223" s="11">
        <v>221</v>
      </c>
      <c r="F223" s="13" t="s">
        <v>584</v>
      </c>
      <c r="G223" s="13">
        <v>330.20244780207099</v>
      </c>
      <c r="H223" s="13">
        <v>10.081</v>
      </c>
      <c r="M223" s="14">
        <v>9.6162196533533496E-4</v>
      </c>
      <c r="N223" s="14">
        <v>3.22309548431982E-3</v>
      </c>
      <c r="O223" s="13" t="s">
        <v>585</v>
      </c>
      <c r="P223" s="13" t="s">
        <v>69</v>
      </c>
      <c r="Q223" s="13" t="s">
        <v>70</v>
      </c>
      <c r="R223" s="13" t="s">
        <v>110</v>
      </c>
      <c r="S223" s="11"/>
    </row>
    <row r="224" spans="1:21" x14ac:dyDescent="0.3">
      <c r="A224" s="11">
        <v>222</v>
      </c>
      <c r="F224" s="13" t="s">
        <v>586</v>
      </c>
      <c r="G224" s="13">
        <v>329.19279312352398</v>
      </c>
      <c r="H224" s="13">
        <v>3.7195999999999998</v>
      </c>
      <c r="M224" s="14">
        <v>1.0085604585923201E-3</v>
      </c>
      <c r="N224" s="14">
        <v>3.3540339265320301E-3</v>
      </c>
      <c r="O224" s="13">
        <v>2.7945045863438098</v>
      </c>
      <c r="P224" s="13" t="s">
        <v>69</v>
      </c>
      <c r="Q224" s="13" t="s">
        <v>70</v>
      </c>
      <c r="R224" s="13" t="s">
        <v>587</v>
      </c>
      <c r="S224" s="11"/>
    </row>
    <row r="225" spans="1:21" x14ac:dyDescent="0.3">
      <c r="A225" s="11">
        <v>223</v>
      </c>
      <c r="F225" s="13" t="s">
        <v>588</v>
      </c>
      <c r="G225" s="13">
        <v>669.25197208465602</v>
      </c>
      <c r="H225" s="13">
        <v>19.202266666666699</v>
      </c>
      <c r="M225" s="14">
        <v>1.0182970187675401E-3</v>
      </c>
      <c r="N225" s="14">
        <v>3.3805495762530102E-3</v>
      </c>
      <c r="O225" s="13">
        <v>2.8354779775505001</v>
      </c>
      <c r="P225" s="13" t="s">
        <v>69</v>
      </c>
      <c r="Q225" s="13" t="s">
        <v>70</v>
      </c>
      <c r="R225" s="13" t="s">
        <v>589</v>
      </c>
      <c r="S225" s="11"/>
    </row>
    <row r="226" spans="1:21" x14ac:dyDescent="0.3">
      <c r="A226" s="11">
        <v>224</v>
      </c>
      <c r="F226" s="13" t="s">
        <v>590</v>
      </c>
      <c r="G226" s="13">
        <v>437.12552340329103</v>
      </c>
      <c r="H226" s="13">
        <v>2.4420000000000002</v>
      </c>
      <c r="M226" s="14">
        <v>1.04980630755058E-3</v>
      </c>
      <c r="N226" s="14">
        <v>3.4522755194124201E-3</v>
      </c>
      <c r="O226" s="13">
        <v>2.0834320021558401</v>
      </c>
      <c r="P226" s="13" t="s">
        <v>70</v>
      </c>
      <c r="Q226" s="13" t="s">
        <v>69</v>
      </c>
      <c r="R226" s="13" t="s">
        <v>591</v>
      </c>
      <c r="S226" s="11"/>
    </row>
    <row r="227" spans="1:21" x14ac:dyDescent="0.3">
      <c r="A227" s="11">
        <v>225</v>
      </c>
      <c r="F227" s="13" t="s">
        <v>592</v>
      </c>
      <c r="G227" s="13">
        <v>466.191493771529</v>
      </c>
      <c r="H227" s="13">
        <v>4.2565666666666697</v>
      </c>
      <c r="M227" s="14">
        <v>1.0707174397076599E-3</v>
      </c>
      <c r="N227" s="14">
        <v>3.4911006987452002E-3</v>
      </c>
      <c r="O227" s="13">
        <v>2.1311633104226999</v>
      </c>
      <c r="P227" s="13" t="s">
        <v>69</v>
      </c>
      <c r="Q227" s="13" t="s">
        <v>70</v>
      </c>
      <c r="R227" s="13" t="s">
        <v>593</v>
      </c>
      <c r="S227" s="11"/>
    </row>
    <row r="228" spans="1:21" x14ac:dyDescent="0.3">
      <c r="A228" s="11">
        <v>226</v>
      </c>
      <c r="F228" s="13" t="s">
        <v>594</v>
      </c>
      <c r="G228" s="13">
        <v>505.16987536612498</v>
      </c>
      <c r="H228" s="13">
        <v>20.435566666666698</v>
      </c>
      <c r="M228" s="14">
        <v>1.0802231380896399E-3</v>
      </c>
      <c r="N228" s="14">
        <v>3.5161144769388498E-3</v>
      </c>
      <c r="O228" s="13">
        <v>10.3055891540166</v>
      </c>
      <c r="P228" s="13" t="s">
        <v>69</v>
      </c>
      <c r="Q228" s="13" t="s">
        <v>70</v>
      </c>
      <c r="R228" s="13" t="s">
        <v>595</v>
      </c>
      <c r="S228" s="11"/>
    </row>
    <row r="229" spans="1:21" x14ac:dyDescent="0.3">
      <c r="A229" s="11">
        <v>227</v>
      </c>
      <c r="F229" s="13" t="s">
        <v>596</v>
      </c>
      <c r="G229" s="13">
        <v>81.033618062974796</v>
      </c>
      <c r="H229" s="13">
        <v>3.9721166666666701</v>
      </c>
      <c r="M229" s="14">
        <v>1.1173239301859299E-3</v>
      </c>
      <c r="N229" s="14">
        <v>3.5941621485780801E-3</v>
      </c>
      <c r="O229" s="13">
        <v>8.6030800030895893</v>
      </c>
      <c r="P229" s="13" t="s">
        <v>69</v>
      </c>
      <c r="Q229" s="13" t="s">
        <v>70</v>
      </c>
      <c r="R229" s="13" t="s">
        <v>597</v>
      </c>
      <c r="S229" s="11"/>
    </row>
    <row r="230" spans="1:21" x14ac:dyDescent="0.3">
      <c r="A230" s="11">
        <v>228</v>
      </c>
      <c r="F230" s="13" t="s">
        <v>598</v>
      </c>
      <c r="G230" s="13">
        <v>336.19160719529702</v>
      </c>
      <c r="H230" s="13">
        <v>17.301883333333301</v>
      </c>
      <c r="M230" s="14">
        <v>1.25117047543089E-3</v>
      </c>
      <c r="N230" s="14">
        <v>3.9067259021976497E-3</v>
      </c>
      <c r="O230" s="13">
        <v>25.1029563930257</v>
      </c>
      <c r="P230" s="13" t="s">
        <v>69</v>
      </c>
      <c r="Q230" s="13" t="s">
        <v>70</v>
      </c>
      <c r="R230" s="13" t="s">
        <v>599</v>
      </c>
      <c r="S230" s="11"/>
    </row>
    <row r="231" spans="1:21" x14ac:dyDescent="0.3">
      <c r="A231" s="11">
        <v>229</v>
      </c>
      <c r="F231" s="13" t="s">
        <v>600</v>
      </c>
      <c r="G231" s="13">
        <v>418.19756949544598</v>
      </c>
      <c r="H231" s="13">
        <v>9.0877166666666707</v>
      </c>
      <c r="M231" s="14">
        <v>1.2754090178623799E-3</v>
      </c>
      <c r="N231" s="14">
        <v>3.9470533653887903E-3</v>
      </c>
      <c r="O231" s="13">
        <v>30.844860300579899</v>
      </c>
      <c r="P231" s="13" t="s">
        <v>69</v>
      </c>
      <c r="Q231" s="13" t="s">
        <v>70</v>
      </c>
      <c r="R231" s="13" t="s">
        <v>601</v>
      </c>
      <c r="S231" s="11"/>
    </row>
    <row r="232" spans="1:21" x14ac:dyDescent="0.3">
      <c r="A232" s="11">
        <v>230</v>
      </c>
      <c r="B232" s="11">
        <v>3</v>
      </c>
      <c r="C232" s="11" t="s">
        <v>63</v>
      </c>
      <c r="D232" s="11" t="s">
        <v>602</v>
      </c>
      <c r="E232" s="12" t="s">
        <v>603</v>
      </c>
      <c r="F232" s="13" t="s">
        <v>604</v>
      </c>
      <c r="G232" s="13">
        <v>463.19261775423098</v>
      </c>
      <c r="H232" s="13">
        <v>21.033933333333302</v>
      </c>
      <c r="I232" s="13" t="s">
        <v>78</v>
      </c>
      <c r="J232" s="13">
        <f>440.201935+22.9897</f>
        <v>463.19163500000002</v>
      </c>
      <c r="K232" s="13">
        <f>(J232-G232)/(G232)*1000000</f>
        <v>-2.1216966620186581</v>
      </c>
      <c r="L232" s="13">
        <v>79.03</v>
      </c>
      <c r="M232" s="14">
        <v>1.2862766005568001E-3</v>
      </c>
      <c r="N232" s="14">
        <v>3.9742703705354498E-3</v>
      </c>
      <c r="O232" s="13">
        <v>4.4110654394981497</v>
      </c>
      <c r="P232" s="13" t="s">
        <v>69</v>
      </c>
      <c r="Q232" s="13" t="s">
        <v>70</v>
      </c>
      <c r="R232" s="13" t="s">
        <v>110</v>
      </c>
      <c r="S232" s="11"/>
      <c r="U232" s="12" t="s">
        <v>116</v>
      </c>
    </row>
    <row r="233" spans="1:21" x14ac:dyDescent="0.3">
      <c r="A233" s="11">
        <v>231</v>
      </c>
      <c r="F233" s="13" t="s">
        <v>605</v>
      </c>
      <c r="G233" s="13">
        <v>127.015278414514</v>
      </c>
      <c r="H233" s="13">
        <v>3.9353333333333298</v>
      </c>
      <c r="M233" s="14">
        <v>1.33418578447098E-3</v>
      </c>
      <c r="N233" s="14">
        <v>4.0878689617776598E-3</v>
      </c>
      <c r="O233" s="13">
        <v>2.0732935851130998</v>
      </c>
      <c r="P233" s="13" t="s">
        <v>69</v>
      </c>
      <c r="Q233" s="13" t="s">
        <v>70</v>
      </c>
      <c r="R233" s="13" t="s">
        <v>606</v>
      </c>
      <c r="S233" s="11"/>
    </row>
    <row r="234" spans="1:21" x14ac:dyDescent="0.3">
      <c r="A234" s="11">
        <v>232</v>
      </c>
      <c r="B234" s="11">
        <v>3</v>
      </c>
      <c r="C234" s="11" t="s">
        <v>63</v>
      </c>
      <c r="D234" s="11" t="s">
        <v>607</v>
      </c>
      <c r="E234" s="12" t="s">
        <v>608</v>
      </c>
      <c r="F234" s="13" t="s">
        <v>609</v>
      </c>
      <c r="G234" s="13">
        <v>365.217901903626</v>
      </c>
      <c r="H234" s="13">
        <v>4.2933666666666701</v>
      </c>
      <c r="I234" s="13" t="s">
        <v>159</v>
      </c>
      <c r="J234" s="13">
        <f>382.221619+1.007276-18.01056</f>
        <v>365.21833499999997</v>
      </c>
      <c r="K234" s="13">
        <f>(J234-G234)/(G234)*1000000</f>
        <v>1.185857461285911</v>
      </c>
      <c r="L234" s="13">
        <v>79.97</v>
      </c>
      <c r="M234" s="14">
        <v>1.3512919895305501E-3</v>
      </c>
      <c r="N234" s="14">
        <v>4.1187305626998096E-3</v>
      </c>
      <c r="O234" s="13">
        <v>530.80513330508404</v>
      </c>
      <c r="P234" s="13" t="s">
        <v>69</v>
      </c>
      <c r="Q234" s="13" t="s">
        <v>70</v>
      </c>
      <c r="R234" s="13" t="s">
        <v>110</v>
      </c>
      <c r="S234" s="11"/>
      <c r="U234" s="12" t="s">
        <v>116</v>
      </c>
    </row>
    <row r="235" spans="1:21" x14ac:dyDescent="0.3">
      <c r="A235" s="11">
        <v>233</v>
      </c>
      <c r="F235" s="13" t="s">
        <v>610</v>
      </c>
      <c r="G235" s="13">
        <v>329.14594398153997</v>
      </c>
      <c r="H235" s="13">
        <v>4.4723833333333296</v>
      </c>
      <c r="M235" s="14">
        <v>1.3576190420195901E-3</v>
      </c>
      <c r="N235" s="14">
        <v>4.1314471055505899E-3</v>
      </c>
      <c r="O235" s="13">
        <v>6.7283602006931398</v>
      </c>
      <c r="P235" s="13" t="s">
        <v>69</v>
      </c>
      <c r="Q235" s="13" t="s">
        <v>70</v>
      </c>
      <c r="R235" s="13" t="s">
        <v>611</v>
      </c>
      <c r="S235" s="11"/>
    </row>
    <row r="236" spans="1:21" x14ac:dyDescent="0.3">
      <c r="A236" s="11">
        <v>234</v>
      </c>
      <c r="F236" s="13" t="s">
        <v>612</v>
      </c>
      <c r="G236" s="13">
        <v>740.61672524732705</v>
      </c>
      <c r="H236" s="13">
        <v>17.122900000000001</v>
      </c>
      <c r="M236" s="14">
        <v>1.39845072820555E-3</v>
      </c>
      <c r="N236" s="14">
        <v>4.2089383320966598E-3</v>
      </c>
      <c r="O236" s="13">
        <v>4.7734137655042801</v>
      </c>
      <c r="P236" s="13" t="s">
        <v>70</v>
      </c>
      <c r="Q236" s="13" t="s">
        <v>69</v>
      </c>
      <c r="R236" s="13" t="s">
        <v>110</v>
      </c>
      <c r="S236" s="11"/>
    </row>
    <row r="237" spans="1:21" x14ac:dyDescent="0.3">
      <c r="A237" s="11">
        <v>235</v>
      </c>
      <c r="F237" s="13" t="s">
        <v>613</v>
      </c>
      <c r="G237" s="13">
        <v>186.113808531339</v>
      </c>
      <c r="H237" s="13">
        <v>5.6932833333333299</v>
      </c>
      <c r="M237" s="14">
        <v>1.4663744752756399E-3</v>
      </c>
      <c r="N237" s="14">
        <v>4.3586299959612598E-3</v>
      </c>
      <c r="O237" s="13">
        <v>2.2536781917811499</v>
      </c>
      <c r="P237" s="13" t="s">
        <v>70</v>
      </c>
      <c r="Q237" s="13" t="s">
        <v>69</v>
      </c>
      <c r="R237" s="13" t="s">
        <v>110</v>
      </c>
      <c r="S237" s="11"/>
    </row>
    <row r="238" spans="1:21" x14ac:dyDescent="0.3">
      <c r="A238" s="11">
        <v>236</v>
      </c>
      <c r="F238" s="13" t="s">
        <v>614</v>
      </c>
      <c r="G238" s="13">
        <v>373.21832717043202</v>
      </c>
      <c r="H238" s="13">
        <v>4.1633666666666702</v>
      </c>
      <c r="M238" s="14">
        <v>1.56329242123798E-3</v>
      </c>
      <c r="N238" s="14">
        <v>4.5722750926716601E-3</v>
      </c>
      <c r="O238" s="13">
        <v>2.01570413342038</v>
      </c>
      <c r="P238" s="13" t="s">
        <v>69</v>
      </c>
      <c r="Q238" s="13" t="s">
        <v>70</v>
      </c>
      <c r="R238" s="13" t="s">
        <v>110</v>
      </c>
      <c r="S238" s="11"/>
    </row>
    <row r="239" spans="1:21" x14ac:dyDescent="0.3">
      <c r="A239" s="11">
        <v>237</v>
      </c>
      <c r="F239" s="13" t="s">
        <v>615</v>
      </c>
      <c r="G239" s="13">
        <v>175.07583435825501</v>
      </c>
      <c r="H239" s="13">
        <v>21.5466333333333</v>
      </c>
      <c r="M239" s="14">
        <v>1.5831076706404E-3</v>
      </c>
      <c r="N239" s="14">
        <v>4.6022964010477901E-3</v>
      </c>
      <c r="O239" s="13">
        <v>2.1869145362012001</v>
      </c>
      <c r="P239" s="13" t="s">
        <v>69</v>
      </c>
      <c r="Q239" s="13" t="s">
        <v>70</v>
      </c>
      <c r="R239" s="13" t="s">
        <v>616</v>
      </c>
      <c r="S239" s="11"/>
    </row>
    <row r="240" spans="1:21" x14ac:dyDescent="0.3">
      <c r="A240" s="11">
        <v>238</v>
      </c>
      <c r="F240" s="13" t="s">
        <v>617</v>
      </c>
      <c r="G240" s="13">
        <v>599.06726110622401</v>
      </c>
      <c r="H240" s="13">
        <v>20.639099999999999</v>
      </c>
      <c r="M240" s="14">
        <v>1.6462377580311899E-3</v>
      </c>
      <c r="N240" s="14">
        <v>4.7305796837166002E-3</v>
      </c>
      <c r="O240" s="13">
        <v>2.4544390013460098</v>
      </c>
      <c r="P240" s="13" t="s">
        <v>70</v>
      </c>
      <c r="Q240" s="13" t="s">
        <v>69</v>
      </c>
      <c r="R240" s="13" t="s">
        <v>618</v>
      </c>
      <c r="S240" s="11"/>
    </row>
    <row r="241" spans="1:21" x14ac:dyDescent="0.3">
      <c r="A241" s="11">
        <v>239</v>
      </c>
      <c r="F241" s="13" t="s">
        <v>619</v>
      </c>
      <c r="G241" s="13">
        <v>508.23143577047398</v>
      </c>
      <c r="H241" s="13">
        <v>9.9632666666666694</v>
      </c>
      <c r="M241" s="14">
        <v>1.7178450976986801E-3</v>
      </c>
      <c r="N241" s="14">
        <v>4.8719422251942103E-3</v>
      </c>
      <c r="O241" s="13">
        <v>2.76358619554708</v>
      </c>
      <c r="P241" s="13" t="s">
        <v>69</v>
      </c>
      <c r="Q241" s="13" t="s">
        <v>70</v>
      </c>
      <c r="R241" s="13" t="s">
        <v>620</v>
      </c>
      <c r="S241" s="11"/>
    </row>
    <row r="242" spans="1:21" x14ac:dyDescent="0.3">
      <c r="A242" s="11">
        <v>240</v>
      </c>
      <c r="F242" s="13" t="s">
        <v>621</v>
      </c>
      <c r="G242" s="13">
        <v>105.07001120505799</v>
      </c>
      <c r="H242" s="13">
        <v>17.6721</v>
      </c>
      <c r="M242" s="14">
        <v>1.7392941034913799E-3</v>
      </c>
      <c r="N242" s="14">
        <v>4.9145979844497896E-3</v>
      </c>
      <c r="O242" s="13">
        <v>2.5763900832621802</v>
      </c>
      <c r="P242" s="13" t="s">
        <v>69</v>
      </c>
      <c r="Q242" s="13" t="s">
        <v>70</v>
      </c>
      <c r="R242" s="13" t="s">
        <v>622</v>
      </c>
      <c r="S242" s="11"/>
    </row>
    <row r="243" spans="1:21" x14ac:dyDescent="0.3">
      <c r="A243" s="11">
        <v>241</v>
      </c>
      <c r="F243" s="13" t="s">
        <v>623</v>
      </c>
      <c r="G243" s="13">
        <v>504.26562394831899</v>
      </c>
      <c r="H243" s="13">
        <v>7.8100833333333304</v>
      </c>
      <c r="M243" s="14">
        <v>1.77023941690491E-3</v>
      </c>
      <c r="N243" s="14">
        <v>4.9715914600313698E-3</v>
      </c>
      <c r="O243" s="13">
        <v>2.3133717586760199</v>
      </c>
      <c r="P243" s="13" t="s">
        <v>70</v>
      </c>
      <c r="Q243" s="13" t="s">
        <v>69</v>
      </c>
      <c r="R243" s="13" t="s">
        <v>624</v>
      </c>
      <c r="S243" s="11"/>
    </row>
    <row r="244" spans="1:21" x14ac:dyDescent="0.3">
      <c r="A244" s="11">
        <v>242</v>
      </c>
      <c r="B244" s="11">
        <v>3</v>
      </c>
      <c r="C244" s="11" t="s">
        <v>63</v>
      </c>
      <c r="D244" s="11" t="s">
        <v>625</v>
      </c>
      <c r="E244" s="12" t="s">
        <v>626</v>
      </c>
      <c r="F244" s="13" t="s">
        <v>627</v>
      </c>
      <c r="G244" s="13">
        <v>310.140152400788</v>
      </c>
      <c r="H244" s="13">
        <v>9.2912499999999998</v>
      </c>
      <c r="I244" s="13" t="s">
        <v>67</v>
      </c>
      <c r="J244" s="13">
        <f>(309.132477+1.007276)</f>
        <v>310.13975299999998</v>
      </c>
      <c r="K244" s="13">
        <f>(J244-G244)/(G244)*1000000</f>
        <v>-1.2878074151979975</v>
      </c>
      <c r="L244" s="13">
        <v>83.39</v>
      </c>
      <c r="M244" s="14">
        <v>1.8182688998887901E-3</v>
      </c>
      <c r="N244" s="14">
        <v>5.08528710063393E-3</v>
      </c>
      <c r="O244" s="13">
        <v>10.867175330850699</v>
      </c>
      <c r="P244" s="13" t="s">
        <v>69</v>
      </c>
      <c r="Q244" s="13" t="s">
        <v>70</v>
      </c>
      <c r="R244" s="13" t="s">
        <v>110</v>
      </c>
      <c r="S244" s="11"/>
      <c r="U244" s="12" t="s">
        <v>88</v>
      </c>
    </row>
    <row r="245" spans="1:21" x14ac:dyDescent="0.3">
      <c r="A245" s="11">
        <v>243</v>
      </c>
      <c r="B245" s="11">
        <v>3</v>
      </c>
      <c r="C245" s="11" t="s">
        <v>63</v>
      </c>
      <c r="D245" s="11" t="s">
        <v>628</v>
      </c>
      <c r="E245" s="12" t="s">
        <v>629</v>
      </c>
      <c r="F245" s="13" t="s">
        <v>630</v>
      </c>
      <c r="G245" s="13">
        <v>314.20782590253498</v>
      </c>
      <c r="H245" s="13">
        <v>8.7051333333333307</v>
      </c>
      <c r="I245" s="13" t="s">
        <v>159</v>
      </c>
      <c r="J245" s="13">
        <f>(331.210724+1.007276-18.01056)</f>
        <v>314.20744000000002</v>
      </c>
      <c r="K245" s="13">
        <f>(J245-G245)/(G245)*1000000</f>
        <v>-1.228176076932306</v>
      </c>
      <c r="L245" s="13">
        <v>85.6</v>
      </c>
      <c r="M245" s="14">
        <v>1.82404780310463E-3</v>
      </c>
      <c r="N245" s="14">
        <v>5.0977311290604397E-3</v>
      </c>
      <c r="O245" s="13">
        <v>2.6255810030608502</v>
      </c>
      <c r="P245" s="13" t="s">
        <v>69</v>
      </c>
      <c r="Q245" s="13" t="s">
        <v>70</v>
      </c>
      <c r="R245" s="13" t="s">
        <v>631</v>
      </c>
      <c r="S245" s="11"/>
      <c r="U245" s="12" t="s">
        <v>88</v>
      </c>
    </row>
    <row r="246" spans="1:21" x14ac:dyDescent="0.3">
      <c r="A246" s="11">
        <v>244</v>
      </c>
      <c r="F246" s="13" t="s">
        <v>632</v>
      </c>
      <c r="G246" s="13">
        <v>473.14464610698201</v>
      </c>
      <c r="H246" s="13">
        <v>3.9476</v>
      </c>
      <c r="M246" s="14">
        <v>1.8333324900533499E-3</v>
      </c>
      <c r="N246" s="14">
        <v>5.1199476329235197E-3</v>
      </c>
      <c r="O246" s="13" t="s">
        <v>585</v>
      </c>
      <c r="P246" s="13" t="s">
        <v>69</v>
      </c>
      <c r="Q246" s="13" t="s">
        <v>70</v>
      </c>
      <c r="R246" s="13" t="s">
        <v>633</v>
      </c>
      <c r="S246" s="11"/>
    </row>
    <row r="247" spans="1:21" x14ac:dyDescent="0.3">
      <c r="A247" s="11">
        <v>245</v>
      </c>
      <c r="F247" s="13" t="s">
        <v>634</v>
      </c>
      <c r="G247" s="13">
        <v>409.20667888998702</v>
      </c>
      <c r="H247" s="13">
        <v>9.7229333333333301</v>
      </c>
      <c r="M247" s="14">
        <v>1.8725118007499901E-3</v>
      </c>
      <c r="N247" s="14">
        <v>5.1990704933956803E-3</v>
      </c>
      <c r="O247" s="13">
        <v>2.4412112879069401</v>
      </c>
      <c r="P247" s="13" t="s">
        <v>69</v>
      </c>
      <c r="Q247" s="13" t="s">
        <v>70</v>
      </c>
      <c r="R247" s="13" t="s">
        <v>635</v>
      </c>
      <c r="S247" s="11"/>
    </row>
    <row r="248" spans="1:21" x14ac:dyDescent="0.3">
      <c r="A248" s="11">
        <v>246</v>
      </c>
      <c r="F248" s="13" t="s">
        <v>636</v>
      </c>
      <c r="G248" s="13">
        <v>382.24490120429402</v>
      </c>
      <c r="H248" s="13">
        <v>7.12575</v>
      </c>
      <c r="M248" s="14">
        <v>1.94226388530927E-3</v>
      </c>
      <c r="N248" s="14">
        <v>5.3462829479263597E-3</v>
      </c>
      <c r="O248" s="13">
        <v>2.2899416489654301</v>
      </c>
      <c r="P248" s="13" t="s">
        <v>70</v>
      </c>
      <c r="Q248" s="13" t="s">
        <v>69</v>
      </c>
      <c r="R248" s="13" t="s">
        <v>637</v>
      </c>
      <c r="S248" s="11"/>
    </row>
    <row r="249" spans="1:21" x14ac:dyDescent="0.3">
      <c r="A249" s="11">
        <v>247</v>
      </c>
      <c r="B249" s="11">
        <v>3</v>
      </c>
      <c r="C249" s="11" t="s">
        <v>155</v>
      </c>
      <c r="D249" s="11" t="s">
        <v>638</v>
      </c>
      <c r="E249" s="12" t="s">
        <v>639</v>
      </c>
      <c r="F249" s="13" t="s">
        <v>640</v>
      </c>
      <c r="G249" s="13">
        <v>143.117863991224</v>
      </c>
      <c r="H249" s="13">
        <v>11.8150333333333</v>
      </c>
      <c r="I249" s="13" t="s">
        <v>159</v>
      </c>
      <c r="J249" s="13">
        <f>(160.121185+1.007276-18.01056)</f>
        <v>143.11790099999999</v>
      </c>
      <c r="K249" s="13">
        <f>(J249-G249)/(G249)*1000000</f>
        <v>0.25858949371067325</v>
      </c>
      <c r="L249" s="13">
        <v>96.22</v>
      </c>
      <c r="M249" s="14">
        <v>1.95878597025645E-3</v>
      </c>
      <c r="N249" s="14">
        <v>5.3840315774036198E-3</v>
      </c>
      <c r="O249" s="13">
        <v>44.3864708916716</v>
      </c>
      <c r="P249" s="13" t="s">
        <v>69</v>
      </c>
      <c r="Q249" s="13" t="s">
        <v>70</v>
      </c>
      <c r="R249" s="13" t="s">
        <v>641</v>
      </c>
      <c r="S249" s="11"/>
      <c r="U249" s="12" t="s">
        <v>116</v>
      </c>
    </row>
    <row r="250" spans="1:21" x14ac:dyDescent="0.3">
      <c r="A250" s="11">
        <v>248</v>
      </c>
      <c r="B250" s="11">
        <v>3</v>
      </c>
      <c r="C250" s="11" t="s">
        <v>63</v>
      </c>
      <c r="D250" s="11" t="s">
        <v>642</v>
      </c>
      <c r="E250" s="12" t="s">
        <v>643</v>
      </c>
      <c r="F250" s="13" t="s">
        <v>644</v>
      </c>
      <c r="G250" s="13">
        <v>304.14988765377097</v>
      </c>
      <c r="H250" s="13">
        <v>7.8100833333333304</v>
      </c>
      <c r="I250" s="13" t="s">
        <v>67</v>
      </c>
      <c r="J250" s="13">
        <f>(303.143036+1.007276)</f>
        <v>304.15031199999999</v>
      </c>
      <c r="K250" s="13">
        <f>(J250-G250)/(G250)*1000000</f>
        <v>1.3951878538702838</v>
      </c>
      <c r="L250" s="13">
        <v>94.15</v>
      </c>
      <c r="M250" s="14">
        <v>2.0382955471607302E-3</v>
      </c>
      <c r="N250" s="14">
        <v>5.52265377096532E-3</v>
      </c>
      <c r="O250" s="13">
        <v>2.4179166612910201</v>
      </c>
      <c r="P250" s="13" t="s">
        <v>70</v>
      </c>
      <c r="Q250" s="13" t="s">
        <v>69</v>
      </c>
      <c r="R250" s="13" t="s">
        <v>618</v>
      </c>
      <c r="S250" s="11"/>
      <c r="U250" s="12" t="s">
        <v>88</v>
      </c>
    </row>
    <row r="251" spans="1:21" x14ac:dyDescent="0.3">
      <c r="A251" s="11">
        <v>249</v>
      </c>
      <c r="B251" s="11">
        <v>3</v>
      </c>
      <c r="C251" s="11" t="s">
        <v>63</v>
      </c>
      <c r="D251" s="11" t="s">
        <v>645</v>
      </c>
      <c r="E251" s="12" t="s">
        <v>646</v>
      </c>
      <c r="F251" s="13" t="s">
        <v>647</v>
      </c>
      <c r="G251" s="13">
        <v>423.22289980865003</v>
      </c>
      <c r="H251" s="13">
        <v>8.3961833333333296</v>
      </c>
      <c r="I251" s="13" t="s">
        <v>78</v>
      </c>
      <c r="J251" s="13">
        <f>(400.232178+22.9897)</f>
        <v>423.22187799999995</v>
      </c>
      <c r="K251" s="13">
        <f>(J251-G251)/(G251)*1000000</f>
        <v>-2.4143510441942841</v>
      </c>
      <c r="L251" s="13">
        <v>88.79</v>
      </c>
      <c r="M251" s="14">
        <v>2.2468463364977401E-3</v>
      </c>
      <c r="N251" s="14">
        <v>5.9089548145487298E-3</v>
      </c>
      <c r="O251" s="13">
        <v>3.0559360277180398</v>
      </c>
      <c r="P251" s="13" t="s">
        <v>70</v>
      </c>
      <c r="Q251" s="13" t="s">
        <v>69</v>
      </c>
      <c r="R251" s="13" t="s">
        <v>611</v>
      </c>
      <c r="S251" s="11"/>
      <c r="U251" s="12" t="s">
        <v>116</v>
      </c>
    </row>
    <row r="252" spans="1:21" x14ac:dyDescent="0.3">
      <c r="A252" s="11">
        <v>250</v>
      </c>
      <c r="F252" s="13" t="s">
        <v>648</v>
      </c>
      <c r="G252" s="13">
        <v>852.22485638816795</v>
      </c>
      <c r="H252" s="13">
        <v>1.5223166666666701</v>
      </c>
      <c r="M252" s="14">
        <v>2.2532270005588598E-3</v>
      </c>
      <c r="N252" s="14">
        <v>5.9123438952709897E-3</v>
      </c>
      <c r="O252" s="13">
        <v>4.1842524922817397</v>
      </c>
      <c r="P252" s="13" t="s">
        <v>70</v>
      </c>
      <c r="Q252" s="13" t="s">
        <v>69</v>
      </c>
      <c r="R252" s="13" t="s">
        <v>545</v>
      </c>
      <c r="S252" s="11"/>
    </row>
    <row r="253" spans="1:21" x14ac:dyDescent="0.3">
      <c r="A253" s="11">
        <v>251</v>
      </c>
      <c r="B253" s="11">
        <v>3</v>
      </c>
      <c r="C253" s="11" t="s">
        <v>63</v>
      </c>
      <c r="D253" s="11" t="s">
        <v>460</v>
      </c>
      <c r="E253" s="9" t="s">
        <v>649</v>
      </c>
      <c r="F253" s="13" t="s">
        <v>650</v>
      </c>
      <c r="G253" s="13">
        <v>449.10109316195502</v>
      </c>
      <c r="H253" s="13">
        <v>15.555566666666699</v>
      </c>
      <c r="I253" t="s">
        <v>78</v>
      </c>
      <c r="J253">
        <v>449.10282599999999</v>
      </c>
      <c r="K253">
        <v>3.8584587554047634</v>
      </c>
      <c r="L253" s="13">
        <v>98.11</v>
      </c>
      <c r="M253" s="14">
        <v>2.26928654279535E-3</v>
      </c>
      <c r="N253" s="14">
        <v>5.9458803602147198E-3</v>
      </c>
      <c r="O253" s="13">
        <v>6.3784373605150897</v>
      </c>
      <c r="P253" s="13" t="s">
        <v>69</v>
      </c>
      <c r="Q253" s="13" t="s">
        <v>70</v>
      </c>
      <c r="R253" s="13" t="s">
        <v>651</v>
      </c>
      <c r="S253" s="11"/>
      <c r="U253" s="9" t="s">
        <v>116</v>
      </c>
    </row>
    <row r="254" spans="1:21" x14ac:dyDescent="0.3">
      <c r="A254" s="11">
        <v>252</v>
      </c>
      <c r="F254" s="13" t="s">
        <v>652</v>
      </c>
      <c r="G254" s="13">
        <v>157.059987902161</v>
      </c>
      <c r="H254" s="13">
        <v>2.2017333333333302</v>
      </c>
      <c r="M254" s="14">
        <v>2.3249725461872402E-3</v>
      </c>
      <c r="N254" s="14">
        <v>6.0316789365699001E-3</v>
      </c>
      <c r="O254" s="13">
        <v>2.0456361917003298</v>
      </c>
      <c r="P254" s="13" t="s">
        <v>70</v>
      </c>
      <c r="Q254" s="13" t="s">
        <v>69</v>
      </c>
      <c r="R254" s="13" t="s">
        <v>653</v>
      </c>
      <c r="S254" s="11"/>
    </row>
    <row r="255" spans="1:21" x14ac:dyDescent="0.3">
      <c r="A255" s="11">
        <v>253</v>
      </c>
      <c r="B255" s="11">
        <v>3</v>
      </c>
      <c r="C255" s="11" t="s">
        <v>63</v>
      </c>
      <c r="D255" s="11" t="s">
        <v>654</v>
      </c>
      <c r="E255" s="12" t="s">
        <v>655</v>
      </c>
      <c r="F255" s="13" t="s">
        <v>656</v>
      </c>
      <c r="G255" s="13">
        <v>169.09735606286799</v>
      </c>
      <c r="H255" s="13">
        <v>5.3477333333333297</v>
      </c>
      <c r="I255" s="13" t="s">
        <v>159</v>
      </c>
      <c r="J255" s="13">
        <f>(186.100449+1.007276-18.01056)</f>
        <v>169.09716499999999</v>
      </c>
      <c r="K255" s="13">
        <f>(J255-G255)/(G255)*1000000</f>
        <v>-1.1298986125302659</v>
      </c>
      <c r="L255" s="13">
        <v>96.21</v>
      </c>
      <c r="M255" s="14">
        <v>2.34959286690783E-3</v>
      </c>
      <c r="N255" s="14">
        <v>6.0790992321146098E-3</v>
      </c>
      <c r="O255" s="13">
        <v>3.51655364287824</v>
      </c>
      <c r="P255" s="13" t="s">
        <v>69</v>
      </c>
      <c r="Q255" s="13" t="s">
        <v>70</v>
      </c>
      <c r="R255" s="13" t="s">
        <v>657</v>
      </c>
      <c r="S255" s="11"/>
      <c r="U255" s="12" t="s">
        <v>116</v>
      </c>
    </row>
    <row r="256" spans="1:21" x14ac:dyDescent="0.3">
      <c r="A256" s="11">
        <v>254</v>
      </c>
      <c r="F256" s="13" t="s">
        <v>658</v>
      </c>
      <c r="G256" s="13">
        <v>171.18676205528001</v>
      </c>
      <c r="H256" s="13">
        <v>20.516500000000001</v>
      </c>
      <c r="M256" s="14">
        <v>2.3552344541978298E-3</v>
      </c>
      <c r="N256" s="14">
        <v>6.0813852087914901E-3</v>
      </c>
      <c r="O256" s="13">
        <v>148.14779817674699</v>
      </c>
      <c r="P256" s="13" t="s">
        <v>69</v>
      </c>
      <c r="Q256" s="13" t="s">
        <v>70</v>
      </c>
      <c r="R256" s="13" t="s">
        <v>659</v>
      </c>
      <c r="S256" s="11"/>
    </row>
    <row r="257" spans="1:21" x14ac:dyDescent="0.3">
      <c r="A257" s="11">
        <v>255</v>
      </c>
      <c r="F257" s="13" t="s">
        <v>660</v>
      </c>
      <c r="G257" s="13">
        <v>332.17063073583302</v>
      </c>
      <c r="H257" s="13">
        <v>9.0877166666666707</v>
      </c>
      <c r="M257" s="14">
        <v>2.4005996337636E-3</v>
      </c>
      <c r="N257" s="14">
        <v>6.1611808837418996E-3</v>
      </c>
      <c r="O257" s="13">
        <v>22.640596831765301</v>
      </c>
      <c r="P257" s="13" t="s">
        <v>69</v>
      </c>
      <c r="Q257" s="13" t="s">
        <v>70</v>
      </c>
      <c r="R257" s="13" t="s">
        <v>350</v>
      </c>
      <c r="S257" s="11"/>
    </row>
    <row r="258" spans="1:21" x14ac:dyDescent="0.3">
      <c r="A258" s="11">
        <v>256</v>
      </c>
      <c r="B258" s="11">
        <v>3</v>
      </c>
      <c r="C258" s="11" t="s">
        <v>63</v>
      </c>
      <c r="D258" s="11" t="s">
        <v>661</v>
      </c>
      <c r="E258" s="12" t="s">
        <v>569</v>
      </c>
      <c r="F258" s="13" t="s">
        <v>662</v>
      </c>
      <c r="G258" s="13">
        <v>223.10829295681901</v>
      </c>
      <c r="H258" s="13">
        <v>9.3279999999999994</v>
      </c>
      <c r="I258" s="13" t="s">
        <v>67</v>
      </c>
      <c r="J258" s="13">
        <f>(222.100449+1.007276)</f>
        <v>223.10772499999999</v>
      </c>
      <c r="K258" s="13">
        <f>(J258-G258)/(G258)*1000000</f>
        <v>-2.5456553474501202</v>
      </c>
      <c r="L258" s="13">
        <v>87.42</v>
      </c>
      <c r="M258" s="14">
        <v>2.46563251143517E-3</v>
      </c>
      <c r="N258" s="14">
        <v>6.2860138408341402E-3</v>
      </c>
      <c r="O258" s="13">
        <v>3.6119129853906098</v>
      </c>
      <c r="P258" s="13" t="s">
        <v>69</v>
      </c>
      <c r="Q258" s="13" t="s">
        <v>70</v>
      </c>
      <c r="R258" s="13" t="s">
        <v>110</v>
      </c>
      <c r="S258" s="11"/>
      <c r="U258" s="12" t="s">
        <v>116</v>
      </c>
    </row>
    <row r="259" spans="1:21" x14ac:dyDescent="0.3">
      <c r="A259" s="11">
        <v>257</v>
      </c>
      <c r="F259" s="13" t="s">
        <v>663</v>
      </c>
      <c r="G259" s="13">
        <v>676.19235404374797</v>
      </c>
      <c r="H259" s="13">
        <v>1.5100499999999999</v>
      </c>
      <c r="M259" s="14">
        <v>2.5875870490981198E-3</v>
      </c>
      <c r="N259" s="14">
        <v>6.5060881980131303E-3</v>
      </c>
      <c r="O259" s="13">
        <v>2.1882622388853199</v>
      </c>
      <c r="P259" s="13" t="s">
        <v>70</v>
      </c>
      <c r="Q259" s="13" t="s">
        <v>69</v>
      </c>
      <c r="R259" s="13" t="s">
        <v>664</v>
      </c>
      <c r="S259" s="11"/>
    </row>
    <row r="260" spans="1:21" x14ac:dyDescent="0.3">
      <c r="A260" s="11">
        <v>258</v>
      </c>
      <c r="F260" s="13" t="s">
        <v>665</v>
      </c>
      <c r="G260" s="13">
        <v>928.31494290949297</v>
      </c>
      <c r="H260" s="13">
        <v>1.5223166666666701</v>
      </c>
      <c r="M260" s="14">
        <v>2.6280241878360298E-3</v>
      </c>
      <c r="N260" s="14">
        <v>6.5519088038825304E-3</v>
      </c>
      <c r="O260" s="13">
        <v>17.370177193141799</v>
      </c>
      <c r="P260" s="13" t="s">
        <v>69</v>
      </c>
      <c r="Q260" s="13" t="s">
        <v>70</v>
      </c>
      <c r="R260" s="13" t="s">
        <v>346</v>
      </c>
      <c r="S260" s="11"/>
    </row>
    <row r="261" spans="1:21" x14ac:dyDescent="0.3">
      <c r="A261" s="11">
        <v>259</v>
      </c>
      <c r="B261" s="11">
        <v>3</v>
      </c>
      <c r="C261" s="11" t="s">
        <v>63</v>
      </c>
      <c r="D261" s="11" t="s">
        <v>666</v>
      </c>
      <c r="E261" s="12" t="s">
        <v>667</v>
      </c>
      <c r="F261" s="13" t="s">
        <v>668</v>
      </c>
      <c r="G261" s="13">
        <v>423.18335281661598</v>
      </c>
      <c r="H261" s="13">
        <v>8.8154833333333293</v>
      </c>
      <c r="I261" s="13" t="s">
        <v>78</v>
      </c>
      <c r="J261" s="13">
        <f>(400.195801+22.9897)</f>
        <v>423.18550100000004</v>
      </c>
      <c r="K261" s="13">
        <f>(J261-G261)/(G261)*1000000</f>
        <v>5.0762473754401389</v>
      </c>
      <c r="L261" s="13">
        <v>84.57</v>
      </c>
      <c r="M261" s="14">
        <v>2.6350168835620499E-3</v>
      </c>
      <c r="N261" s="14">
        <v>6.56146869424054E-3</v>
      </c>
      <c r="O261" s="13">
        <v>2.3041696040845898</v>
      </c>
      <c r="P261" s="13" t="s">
        <v>70</v>
      </c>
      <c r="Q261" s="13" t="s">
        <v>69</v>
      </c>
      <c r="R261" s="13" t="s">
        <v>669</v>
      </c>
      <c r="S261" s="9" t="s">
        <v>670</v>
      </c>
      <c r="T261" s="12">
        <v>15</v>
      </c>
      <c r="U261" s="12" t="s">
        <v>116</v>
      </c>
    </row>
    <row r="262" spans="1:21" x14ac:dyDescent="0.3">
      <c r="A262" s="11">
        <v>260</v>
      </c>
      <c r="B262" s="11">
        <v>3</v>
      </c>
      <c r="C262" s="11" t="s">
        <v>63</v>
      </c>
      <c r="D262" s="11" t="s">
        <v>671</v>
      </c>
      <c r="E262" s="12" t="s">
        <v>672</v>
      </c>
      <c r="F262" s="13" t="s">
        <v>673</v>
      </c>
      <c r="G262" s="13">
        <v>284.197225694623</v>
      </c>
      <c r="H262" s="13">
        <v>12.722533333333301</v>
      </c>
      <c r="I262" s="13" t="s">
        <v>159</v>
      </c>
      <c r="J262" s="13">
        <f>(301.200165+1.007276-18.01056)</f>
        <v>284.19688100000002</v>
      </c>
      <c r="K262" s="13">
        <f>(J262-G262)/(G262)*1000000</f>
        <v>-1.2128711747237864</v>
      </c>
      <c r="L262" s="13">
        <v>84.01</v>
      </c>
      <c r="M262" s="14">
        <v>2.6416533440595199E-3</v>
      </c>
      <c r="N262" s="14">
        <v>6.5730662328124896E-3</v>
      </c>
      <c r="O262" s="13">
        <v>4.5629498108411104</v>
      </c>
      <c r="P262" s="13" t="s">
        <v>69</v>
      </c>
      <c r="Q262" s="13" t="s">
        <v>70</v>
      </c>
      <c r="R262" s="13" t="s">
        <v>110</v>
      </c>
      <c r="S262" s="11"/>
      <c r="U262" s="12" t="s">
        <v>88</v>
      </c>
    </row>
    <row r="263" spans="1:21" x14ac:dyDescent="0.3">
      <c r="A263" s="11">
        <v>261</v>
      </c>
      <c r="F263" s="13" t="s">
        <v>674</v>
      </c>
      <c r="G263" s="13">
        <v>207.05160682109599</v>
      </c>
      <c r="H263" s="13">
        <v>3.9476</v>
      </c>
      <c r="M263" s="14">
        <v>2.6446046661992E-3</v>
      </c>
      <c r="N263" s="14">
        <v>6.5738220349420102E-3</v>
      </c>
      <c r="O263" s="13">
        <v>41.859458948874803</v>
      </c>
      <c r="P263" s="13" t="s">
        <v>69</v>
      </c>
      <c r="Q263" s="13" t="s">
        <v>70</v>
      </c>
      <c r="R263" s="13" t="s">
        <v>110</v>
      </c>
      <c r="S263" s="11"/>
    </row>
    <row r="264" spans="1:21" x14ac:dyDescent="0.3">
      <c r="A264" s="11">
        <v>262</v>
      </c>
      <c r="F264" s="13" t="s">
        <v>675</v>
      </c>
      <c r="G264" s="13">
        <v>275.12812227170002</v>
      </c>
      <c r="H264" s="13">
        <v>20.4478166666667</v>
      </c>
      <c r="M264" s="14">
        <v>2.6543845108680801E-3</v>
      </c>
      <c r="N264" s="14">
        <v>6.5876447631819804E-3</v>
      </c>
      <c r="O264" s="13">
        <v>4.1191094022792996</v>
      </c>
      <c r="P264" s="13" t="s">
        <v>69</v>
      </c>
      <c r="Q264" s="13" t="s">
        <v>70</v>
      </c>
      <c r="R264" s="13" t="s">
        <v>676</v>
      </c>
      <c r="S264" s="11"/>
    </row>
    <row r="265" spans="1:21" x14ac:dyDescent="0.3">
      <c r="A265" s="11">
        <v>263</v>
      </c>
      <c r="F265" s="13" t="s">
        <v>677</v>
      </c>
      <c r="G265" s="13">
        <v>103.05453857670599</v>
      </c>
      <c r="H265" s="13">
        <v>6.9589499999999997</v>
      </c>
      <c r="M265" s="14">
        <v>2.7545781051516701E-3</v>
      </c>
      <c r="N265" s="14">
        <v>6.7705712703203802E-3</v>
      </c>
      <c r="O265" s="13">
        <v>327.68769516636797</v>
      </c>
      <c r="P265" s="13" t="s">
        <v>69</v>
      </c>
      <c r="Q265" s="13" t="s">
        <v>70</v>
      </c>
      <c r="R265" s="13" t="s">
        <v>110</v>
      </c>
      <c r="S265" s="11"/>
    </row>
    <row r="266" spans="1:21" x14ac:dyDescent="0.3">
      <c r="A266" s="11">
        <v>264</v>
      </c>
      <c r="F266" s="13" t="s">
        <v>678</v>
      </c>
      <c r="G266" s="13">
        <v>289.140179820029</v>
      </c>
      <c r="H266" s="13">
        <v>21.620183333333301</v>
      </c>
      <c r="M266" s="14">
        <v>2.7628052719866898E-3</v>
      </c>
      <c r="N266" s="14">
        <v>6.7837103065707602E-3</v>
      </c>
      <c r="O266" s="13">
        <v>2.4727597452647001</v>
      </c>
      <c r="P266" s="13" t="s">
        <v>69</v>
      </c>
      <c r="Q266" s="13" t="s">
        <v>70</v>
      </c>
      <c r="R266" s="13" t="s">
        <v>679</v>
      </c>
      <c r="S266" s="11"/>
    </row>
    <row r="267" spans="1:21" x14ac:dyDescent="0.3">
      <c r="A267" s="11">
        <v>265</v>
      </c>
      <c r="F267" s="13" t="s">
        <v>680</v>
      </c>
      <c r="G267" s="13">
        <v>406.17617150812703</v>
      </c>
      <c r="H267" s="13">
        <v>4.7617166666666702</v>
      </c>
      <c r="M267" s="14">
        <v>2.9338314362320501E-3</v>
      </c>
      <c r="N267" s="14">
        <v>7.0751044326262096E-3</v>
      </c>
      <c r="O267" s="13">
        <v>2.0173990283146899</v>
      </c>
      <c r="P267" s="13" t="s">
        <v>69</v>
      </c>
      <c r="Q267" s="13" t="s">
        <v>70</v>
      </c>
      <c r="R267" s="13" t="s">
        <v>681</v>
      </c>
      <c r="S267" s="11"/>
    </row>
    <row r="268" spans="1:21" x14ac:dyDescent="0.3">
      <c r="A268" s="11">
        <v>266</v>
      </c>
      <c r="F268" s="13" t="s">
        <v>682</v>
      </c>
      <c r="G268" s="13">
        <v>232.00633167864601</v>
      </c>
      <c r="H268" s="13">
        <v>15.555566666666699</v>
      </c>
      <c r="M268" s="14">
        <v>2.94787000718877E-3</v>
      </c>
      <c r="N268" s="14">
        <v>7.0890152714578403E-3</v>
      </c>
      <c r="O268" s="13">
        <v>2.8186679979254299</v>
      </c>
      <c r="P268" s="13" t="s">
        <v>69</v>
      </c>
      <c r="Q268" s="13" t="s">
        <v>70</v>
      </c>
      <c r="R268" s="13" t="s">
        <v>110</v>
      </c>
      <c r="S268" s="11"/>
    </row>
    <row r="269" spans="1:21" x14ac:dyDescent="0.3">
      <c r="A269" s="11">
        <v>267</v>
      </c>
      <c r="B269" s="11">
        <v>3</v>
      </c>
      <c r="C269" s="11" t="s">
        <v>63</v>
      </c>
      <c r="D269" s="11" t="s">
        <v>683</v>
      </c>
      <c r="E269" s="12" t="s">
        <v>684</v>
      </c>
      <c r="F269" s="13" t="s">
        <v>685</v>
      </c>
      <c r="G269" s="13">
        <v>227.17577274152501</v>
      </c>
      <c r="H269" s="13">
        <v>7.1625333333333296</v>
      </c>
      <c r="I269" s="13" t="s">
        <v>124</v>
      </c>
      <c r="J269" s="13">
        <v>227.17540399999999</v>
      </c>
      <c r="K269" s="13">
        <v>-1.6231551479839676</v>
      </c>
      <c r="L269" s="13">
        <v>95.68</v>
      </c>
      <c r="M269" s="14">
        <v>2.9646969598512399E-3</v>
      </c>
      <c r="N269" s="14">
        <v>7.1137459978361101E-3</v>
      </c>
      <c r="O269" s="13">
        <v>4.0502436558046497</v>
      </c>
      <c r="P269" s="13" t="s">
        <v>69</v>
      </c>
      <c r="Q269" s="13" t="s">
        <v>70</v>
      </c>
      <c r="R269" s="13" t="s">
        <v>686</v>
      </c>
      <c r="S269" s="9" t="s">
        <v>687</v>
      </c>
      <c r="T269" s="9">
        <v>20</v>
      </c>
      <c r="U269" s="12" t="s">
        <v>116</v>
      </c>
    </row>
    <row r="270" spans="1:21" x14ac:dyDescent="0.3">
      <c r="A270" s="11">
        <v>268</v>
      </c>
      <c r="F270" s="13" t="s">
        <v>688</v>
      </c>
      <c r="G270" s="13">
        <v>241.12988217534999</v>
      </c>
      <c r="H270" s="13">
        <v>3.5405500000000001</v>
      </c>
      <c r="M270" s="14">
        <v>2.9788810925601701E-3</v>
      </c>
      <c r="N270" s="14">
        <v>7.1343881528303198E-3</v>
      </c>
      <c r="O270" s="13">
        <v>2.1334927633748801</v>
      </c>
      <c r="P270" s="13" t="s">
        <v>69</v>
      </c>
      <c r="Q270" s="13" t="s">
        <v>70</v>
      </c>
      <c r="R270" s="13" t="s">
        <v>110</v>
      </c>
      <c r="S270" s="11"/>
    </row>
    <row r="271" spans="1:21" x14ac:dyDescent="0.3">
      <c r="A271" s="11">
        <v>269</v>
      </c>
      <c r="F271" s="13" t="s">
        <v>689</v>
      </c>
      <c r="G271" s="13">
        <v>348.147667121903</v>
      </c>
      <c r="H271" s="13">
        <v>19.516066666666699</v>
      </c>
      <c r="M271" s="14">
        <v>2.9791399980066999E-3</v>
      </c>
      <c r="N271" s="14">
        <v>7.1343881528303198E-3</v>
      </c>
      <c r="O271" s="13">
        <v>2.3881780301862898</v>
      </c>
      <c r="P271" s="13" t="s">
        <v>69</v>
      </c>
      <c r="Q271" s="13" t="s">
        <v>70</v>
      </c>
      <c r="R271" s="13" t="s">
        <v>690</v>
      </c>
      <c r="S271" s="11"/>
    </row>
    <row r="272" spans="1:21" x14ac:dyDescent="0.3">
      <c r="A272" s="11">
        <v>270</v>
      </c>
      <c r="F272" s="13" t="s">
        <v>691</v>
      </c>
      <c r="G272" s="13">
        <v>621.16080169008296</v>
      </c>
      <c r="H272" s="13">
        <v>15.185216666666699</v>
      </c>
      <c r="M272" s="14">
        <v>3.03305581174329E-3</v>
      </c>
      <c r="N272" s="14">
        <v>7.2415191283950499E-3</v>
      </c>
      <c r="O272" s="13">
        <v>2.5509599167957999</v>
      </c>
      <c r="P272" s="13" t="s">
        <v>70</v>
      </c>
      <c r="Q272" s="13" t="s">
        <v>69</v>
      </c>
      <c r="R272" s="13" t="s">
        <v>692</v>
      </c>
      <c r="S272" s="11"/>
    </row>
    <row r="273" spans="1:19" x14ac:dyDescent="0.3">
      <c r="A273" s="11">
        <v>271</v>
      </c>
      <c r="F273" s="13" t="s">
        <v>693</v>
      </c>
      <c r="G273" s="13">
        <v>267.08341090997601</v>
      </c>
      <c r="H273" s="13">
        <v>17.900099999999998</v>
      </c>
      <c r="M273" s="14">
        <v>3.1834218036544998E-3</v>
      </c>
      <c r="N273" s="14">
        <v>7.5120478170174702E-3</v>
      </c>
      <c r="O273" s="13">
        <v>5.9482634323703198</v>
      </c>
      <c r="P273" s="13" t="s">
        <v>69</v>
      </c>
      <c r="Q273" s="13" t="s">
        <v>70</v>
      </c>
      <c r="R273" s="13" t="s">
        <v>110</v>
      </c>
      <c r="S273" s="11"/>
    </row>
    <row r="274" spans="1:19" x14ac:dyDescent="0.3">
      <c r="A274" s="11">
        <v>272</v>
      </c>
      <c r="F274" s="13" t="s">
        <v>694</v>
      </c>
      <c r="G274" s="13">
        <v>701.21037217748403</v>
      </c>
      <c r="H274" s="13">
        <v>4.2688166666666696</v>
      </c>
      <c r="M274" s="14">
        <v>3.2247972719030601E-3</v>
      </c>
      <c r="N274" s="14">
        <v>7.5799612953796501E-3</v>
      </c>
      <c r="O274" s="13">
        <v>26.931638387731699</v>
      </c>
      <c r="P274" s="13" t="s">
        <v>70</v>
      </c>
      <c r="Q274" s="13" t="s">
        <v>69</v>
      </c>
      <c r="R274" s="13" t="s">
        <v>110</v>
      </c>
      <c r="S274" s="11"/>
    </row>
    <row r="275" spans="1:19" x14ac:dyDescent="0.3">
      <c r="A275" s="11">
        <v>273</v>
      </c>
      <c r="F275" s="13" t="s">
        <v>695</v>
      </c>
      <c r="G275" s="13">
        <v>330.18146599185098</v>
      </c>
      <c r="H275" s="13">
        <v>19.5847333333333</v>
      </c>
      <c r="M275" s="14">
        <v>3.2342210705482701E-3</v>
      </c>
      <c r="N275" s="14">
        <v>7.5941354440077699E-3</v>
      </c>
      <c r="O275" s="13">
        <v>2.2813470518599099</v>
      </c>
      <c r="P275" s="13" t="s">
        <v>69</v>
      </c>
      <c r="Q275" s="13" t="s">
        <v>70</v>
      </c>
      <c r="R275" s="13" t="s">
        <v>110</v>
      </c>
      <c r="S275" s="11"/>
    </row>
    <row r="276" spans="1:19" x14ac:dyDescent="0.3">
      <c r="A276" s="11">
        <v>274</v>
      </c>
      <c r="F276" s="13" t="s">
        <v>696</v>
      </c>
      <c r="G276" s="13">
        <v>103.038696780579</v>
      </c>
      <c r="H276" s="13">
        <v>2.214</v>
      </c>
      <c r="M276" s="14">
        <v>3.2826695937996399E-3</v>
      </c>
      <c r="N276" s="14">
        <v>7.6749957851898597E-3</v>
      </c>
      <c r="O276" s="13">
        <v>2.0982502292693699</v>
      </c>
      <c r="P276" s="13" t="s">
        <v>70</v>
      </c>
      <c r="Q276" s="13" t="s">
        <v>69</v>
      </c>
      <c r="R276" s="13" t="s">
        <v>110</v>
      </c>
      <c r="S276" s="11"/>
    </row>
    <row r="277" spans="1:19" x14ac:dyDescent="0.3">
      <c r="A277" s="11">
        <v>275</v>
      </c>
      <c r="F277" s="13" t="s">
        <v>697</v>
      </c>
      <c r="G277" s="13">
        <v>360.15330235619899</v>
      </c>
      <c r="H277" s="13">
        <v>10.9762166666667</v>
      </c>
      <c r="M277" s="14">
        <v>3.53902060510702E-3</v>
      </c>
      <c r="N277" s="14">
        <v>8.1272338328329998E-3</v>
      </c>
      <c r="O277" s="13">
        <v>10.5638307052009</v>
      </c>
      <c r="P277" s="13" t="s">
        <v>69</v>
      </c>
      <c r="Q277" s="13" t="s">
        <v>70</v>
      </c>
      <c r="R277" s="13" t="s">
        <v>110</v>
      </c>
      <c r="S277" s="11"/>
    </row>
    <row r="278" spans="1:19" x14ac:dyDescent="0.3">
      <c r="A278" s="11">
        <v>276</v>
      </c>
      <c r="F278" s="13" t="s">
        <v>698</v>
      </c>
      <c r="G278" s="13">
        <v>207.06559002671901</v>
      </c>
      <c r="H278" s="13">
        <v>20.4478166666667</v>
      </c>
      <c r="M278" s="14">
        <v>3.61509236638291E-3</v>
      </c>
      <c r="N278" s="14">
        <v>8.2167322770738994E-3</v>
      </c>
      <c r="O278" s="13">
        <v>4.5124899261454798</v>
      </c>
      <c r="P278" s="13" t="s">
        <v>69</v>
      </c>
      <c r="Q278" s="13" t="s">
        <v>70</v>
      </c>
      <c r="R278" s="13" t="s">
        <v>699</v>
      </c>
      <c r="S278" s="11"/>
    </row>
    <row r="279" spans="1:19" x14ac:dyDescent="0.3">
      <c r="A279" s="11">
        <v>277</v>
      </c>
      <c r="F279" s="13" t="s">
        <v>700</v>
      </c>
      <c r="G279" s="13">
        <v>112.08695251491901</v>
      </c>
      <c r="H279" s="13">
        <v>1.2328666666666701</v>
      </c>
      <c r="M279" s="14">
        <v>3.65265107538848E-3</v>
      </c>
      <c r="N279" s="14">
        <v>8.2775659602844498E-3</v>
      </c>
      <c r="O279" s="13">
        <v>2.2681397251657001</v>
      </c>
      <c r="P279" s="13" t="s">
        <v>69</v>
      </c>
      <c r="Q279" s="13" t="s">
        <v>70</v>
      </c>
      <c r="R279" s="13" t="s">
        <v>701</v>
      </c>
      <c r="S279" s="11"/>
    </row>
    <row r="280" spans="1:19" x14ac:dyDescent="0.3">
      <c r="A280" s="11">
        <v>278</v>
      </c>
      <c r="F280" s="13" t="s">
        <v>702</v>
      </c>
      <c r="G280" s="13">
        <v>141.10237033097201</v>
      </c>
      <c r="H280" s="13">
        <v>1.6891166666666699</v>
      </c>
      <c r="M280" s="14">
        <v>3.7231551880373402E-3</v>
      </c>
      <c r="N280" s="14">
        <v>8.3657376796867806E-3</v>
      </c>
      <c r="O280" s="13">
        <v>5.0671886843984302</v>
      </c>
      <c r="P280" s="13" t="s">
        <v>69</v>
      </c>
      <c r="Q280" s="13" t="s">
        <v>70</v>
      </c>
      <c r="R280" s="13" t="s">
        <v>110</v>
      </c>
      <c r="S280" s="11"/>
    </row>
    <row r="281" spans="1:19" x14ac:dyDescent="0.3">
      <c r="A281" s="11">
        <v>279</v>
      </c>
      <c r="F281" s="13" t="s">
        <v>703</v>
      </c>
      <c r="G281" s="13">
        <v>244.57262391538799</v>
      </c>
      <c r="H281" s="13">
        <v>3.9230833333333299</v>
      </c>
      <c r="M281" s="14">
        <v>3.7973836602592801E-3</v>
      </c>
      <c r="N281" s="14">
        <v>8.4851986669858496E-3</v>
      </c>
      <c r="O281" s="13">
        <v>247.05308146587001</v>
      </c>
      <c r="P281" s="13" t="s">
        <v>69</v>
      </c>
      <c r="Q281" s="13" t="s">
        <v>70</v>
      </c>
      <c r="R281" s="13" t="s">
        <v>110</v>
      </c>
      <c r="S281" s="11"/>
    </row>
    <row r="282" spans="1:19" x14ac:dyDescent="0.3">
      <c r="A282" s="11">
        <v>280</v>
      </c>
      <c r="F282" s="13" t="s">
        <v>704</v>
      </c>
      <c r="G282" s="13">
        <v>198.13477905485999</v>
      </c>
      <c r="H282" s="13">
        <v>12.77155</v>
      </c>
      <c r="M282" s="14">
        <v>3.8024931466103E-3</v>
      </c>
      <c r="N282" s="14">
        <v>8.4916672160505104E-3</v>
      </c>
      <c r="O282" s="13">
        <v>7.39984787942221</v>
      </c>
      <c r="P282" s="13" t="s">
        <v>69</v>
      </c>
      <c r="Q282" s="13" t="s">
        <v>70</v>
      </c>
      <c r="R282" s="13" t="s">
        <v>110</v>
      </c>
      <c r="S282" s="11"/>
    </row>
    <row r="283" spans="1:19" x14ac:dyDescent="0.3">
      <c r="A283" s="11">
        <v>281</v>
      </c>
      <c r="F283" s="13" t="s">
        <v>705</v>
      </c>
      <c r="G283" s="13">
        <v>200.11868559924201</v>
      </c>
      <c r="H283" s="13">
        <v>21.200749999999999</v>
      </c>
      <c r="M283" s="14">
        <v>3.80926596227149E-3</v>
      </c>
      <c r="N283" s="14">
        <v>8.5018405932313305E-3</v>
      </c>
      <c r="O283" s="13">
        <v>6.9276472339908199</v>
      </c>
      <c r="P283" s="13" t="s">
        <v>69</v>
      </c>
      <c r="Q283" s="13" t="s">
        <v>70</v>
      </c>
      <c r="R283" s="13" t="s">
        <v>706</v>
      </c>
      <c r="S283" s="11"/>
    </row>
    <row r="284" spans="1:19" x14ac:dyDescent="0.3">
      <c r="A284" s="11">
        <v>282</v>
      </c>
      <c r="F284" s="13" t="s">
        <v>707</v>
      </c>
      <c r="G284" s="13">
        <v>325.072842634599</v>
      </c>
      <c r="H284" s="13">
        <v>17.6157</v>
      </c>
      <c r="M284" s="14">
        <v>3.9242712551160698E-3</v>
      </c>
      <c r="N284" s="14">
        <v>8.6817484616387702E-3</v>
      </c>
      <c r="O284" s="13">
        <v>2.3531637310792299</v>
      </c>
      <c r="P284" s="13" t="s">
        <v>70</v>
      </c>
      <c r="Q284" s="13" t="s">
        <v>69</v>
      </c>
      <c r="R284" s="13" t="s">
        <v>110</v>
      </c>
      <c r="S284" s="11"/>
    </row>
    <row r="285" spans="1:19" x14ac:dyDescent="0.3">
      <c r="A285" s="11">
        <v>283</v>
      </c>
      <c r="F285" s="13" t="s">
        <v>708</v>
      </c>
      <c r="G285" s="13">
        <v>252.02871354780001</v>
      </c>
      <c r="H285" s="13">
        <v>19.4547833333333</v>
      </c>
      <c r="M285" s="14">
        <v>4.1122103306645598E-3</v>
      </c>
      <c r="N285" s="14">
        <v>8.9691496502720298E-3</v>
      </c>
      <c r="O285" s="13">
        <v>2.32772110586644</v>
      </c>
      <c r="P285" s="13" t="s">
        <v>70</v>
      </c>
      <c r="Q285" s="13" t="s">
        <v>69</v>
      </c>
      <c r="R285" s="13" t="s">
        <v>709</v>
      </c>
      <c r="S285" s="11"/>
    </row>
    <row r="286" spans="1:19" x14ac:dyDescent="0.3">
      <c r="A286" s="11">
        <v>284</v>
      </c>
      <c r="F286" s="13" t="s">
        <v>710</v>
      </c>
      <c r="G286" s="13">
        <v>342.13939132340801</v>
      </c>
      <c r="H286" s="13">
        <v>1.2696666666666701</v>
      </c>
      <c r="M286" s="14">
        <v>4.2640700669858101E-3</v>
      </c>
      <c r="N286" s="14">
        <v>9.1613570323651593E-3</v>
      </c>
      <c r="O286" s="13">
        <v>2.71340353114525</v>
      </c>
      <c r="P286" s="13" t="s">
        <v>70</v>
      </c>
      <c r="Q286" s="13" t="s">
        <v>69</v>
      </c>
      <c r="R286" s="13" t="s">
        <v>110</v>
      </c>
      <c r="S286" s="11"/>
    </row>
    <row r="287" spans="1:19" x14ac:dyDescent="0.3">
      <c r="A287" s="11">
        <v>285</v>
      </c>
      <c r="F287" s="13" t="s">
        <v>711</v>
      </c>
      <c r="G287" s="13">
        <v>135.033733437834</v>
      </c>
      <c r="H287" s="13">
        <v>4.9897999999999998</v>
      </c>
      <c r="M287" s="14">
        <v>4.3006257242767E-3</v>
      </c>
      <c r="N287" s="14">
        <v>9.2176785891630707E-3</v>
      </c>
      <c r="O287" s="13">
        <v>2.3193485011928101</v>
      </c>
      <c r="P287" s="13" t="s">
        <v>70</v>
      </c>
      <c r="Q287" s="13" t="s">
        <v>69</v>
      </c>
      <c r="R287" s="13" t="s">
        <v>110</v>
      </c>
      <c r="S287" s="11"/>
    </row>
    <row r="288" spans="1:19" x14ac:dyDescent="0.3">
      <c r="A288" s="11">
        <v>286</v>
      </c>
      <c r="F288" s="13" t="s">
        <v>712</v>
      </c>
      <c r="G288" s="13">
        <v>170.129385355035</v>
      </c>
      <c r="H288" s="13">
        <v>1.2451333333333301</v>
      </c>
      <c r="M288" s="14">
        <v>4.3990195934507899E-3</v>
      </c>
      <c r="N288" s="14">
        <v>9.3888329523224307E-3</v>
      </c>
      <c r="O288" s="13">
        <v>2.3392938801080998</v>
      </c>
      <c r="P288" s="13" t="s">
        <v>69</v>
      </c>
      <c r="Q288" s="13" t="s">
        <v>70</v>
      </c>
      <c r="R288" s="13" t="s">
        <v>110</v>
      </c>
      <c r="S288" s="11"/>
    </row>
    <row r="289" spans="1:21" x14ac:dyDescent="0.3">
      <c r="A289" s="11">
        <v>287</v>
      </c>
      <c r="B289" s="11">
        <v>3</v>
      </c>
      <c r="C289" s="11" t="s">
        <v>63</v>
      </c>
      <c r="D289" s="11" t="s">
        <v>713</v>
      </c>
      <c r="E289" s="12" t="s">
        <v>112</v>
      </c>
      <c r="F289" s="13" t="s">
        <v>714</v>
      </c>
      <c r="G289" s="13">
        <v>293.127758965743</v>
      </c>
      <c r="H289" s="13">
        <v>18.930150000000001</v>
      </c>
      <c r="I289" s="13" t="s">
        <v>211</v>
      </c>
      <c r="J289" s="13">
        <f>(328.142303+1.007276-2*18.01056)</f>
        <v>293.12845900000002</v>
      </c>
      <c r="K289" s="13">
        <f>(J289-G289)/(G289)*1000000</f>
        <v>2.3881540918956907</v>
      </c>
      <c r="L289" s="13">
        <v>86.47</v>
      </c>
      <c r="M289" s="14">
        <v>4.4086734453832E-3</v>
      </c>
      <c r="N289" s="14">
        <v>9.3913980336527893E-3</v>
      </c>
      <c r="O289" s="13">
        <v>6.7689204995391901</v>
      </c>
      <c r="P289" s="13" t="s">
        <v>69</v>
      </c>
      <c r="Q289" s="13" t="s">
        <v>70</v>
      </c>
      <c r="R289" s="13" t="s">
        <v>715</v>
      </c>
      <c r="S289" s="11"/>
      <c r="U289" s="12" t="s">
        <v>116</v>
      </c>
    </row>
    <row r="290" spans="1:21" x14ac:dyDescent="0.3">
      <c r="A290" s="11">
        <v>288</v>
      </c>
      <c r="F290" s="13" t="s">
        <v>716</v>
      </c>
      <c r="G290" s="13">
        <v>569.16890724195196</v>
      </c>
      <c r="H290" s="13">
        <v>3.8422000000000001</v>
      </c>
      <c r="M290" s="14">
        <v>4.42259265536193E-3</v>
      </c>
      <c r="N290" s="14">
        <v>9.4105926528534802E-3</v>
      </c>
      <c r="O290" s="13">
        <v>7.6780137951140297</v>
      </c>
      <c r="P290" s="13" t="s">
        <v>70</v>
      </c>
      <c r="Q290" s="13" t="s">
        <v>69</v>
      </c>
      <c r="R290" s="13" t="s">
        <v>717</v>
      </c>
      <c r="S290" s="11"/>
    </row>
    <row r="291" spans="1:21" x14ac:dyDescent="0.3">
      <c r="A291" s="11">
        <v>289</v>
      </c>
      <c r="F291" s="13" t="s">
        <v>718</v>
      </c>
      <c r="G291" s="13">
        <v>646.30433008305704</v>
      </c>
      <c r="H291" s="13">
        <v>2.49101666666667</v>
      </c>
      <c r="M291" s="14">
        <v>4.4472318513022503E-3</v>
      </c>
      <c r="N291" s="14">
        <v>9.4353154590862808E-3</v>
      </c>
      <c r="O291" s="13">
        <v>2.0181102050044801</v>
      </c>
      <c r="P291" s="13" t="s">
        <v>69</v>
      </c>
      <c r="Q291" s="13" t="s">
        <v>70</v>
      </c>
      <c r="R291" s="13" t="s">
        <v>719</v>
      </c>
      <c r="S291" s="11"/>
    </row>
    <row r="292" spans="1:21" x14ac:dyDescent="0.3">
      <c r="A292" s="11">
        <v>290</v>
      </c>
      <c r="F292" s="13" t="s">
        <v>720</v>
      </c>
      <c r="G292" s="13">
        <v>110.024250189605</v>
      </c>
      <c r="H292" s="13">
        <v>5.3109833333333301</v>
      </c>
      <c r="M292" s="14">
        <v>4.5551854656802303E-3</v>
      </c>
      <c r="N292" s="14">
        <v>9.5838572589281006E-3</v>
      </c>
      <c r="O292" s="13">
        <v>2.68379426287418</v>
      </c>
      <c r="P292" s="13" t="s">
        <v>70</v>
      </c>
      <c r="Q292" s="13" t="s">
        <v>69</v>
      </c>
      <c r="R292" s="13" t="s">
        <v>110</v>
      </c>
      <c r="S292" s="11"/>
    </row>
    <row r="293" spans="1:21" x14ac:dyDescent="0.3">
      <c r="A293" s="11">
        <v>291</v>
      </c>
      <c r="F293" s="13" t="s">
        <v>721</v>
      </c>
      <c r="G293" s="13">
        <v>155.03441048673</v>
      </c>
      <c r="H293" s="13">
        <v>18.930150000000001</v>
      </c>
      <c r="M293" s="14">
        <v>4.5590079497975803E-3</v>
      </c>
      <c r="N293" s="14">
        <v>9.5838572589281006E-3</v>
      </c>
      <c r="O293" s="13">
        <v>4.1161392977283597</v>
      </c>
      <c r="P293" s="13" t="s">
        <v>69</v>
      </c>
      <c r="Q293" s="13" t="s">
        <v>70</v>
      </c>
      <c r="R293" s="13" t="s">
        <v>110</v>
      </c>
      <c r="S293" s="11"/>
    </row>
    <row r="294" spans="1:21" x14ac:dyDescent="0.3">
      <c r="A294" s="11">
        <v>292</v>
      </c>
      <c r="F294" s="13" t="s">
        <v>722</v>
      </c>
      <c r="G294" s="13">
        <v>106.065269004844</v>
      </c>
      <c r="H294" s="13">
        <v>7.2115499999999999</v>
      </c>
      <c r="M294" s="14">
        <v>4.6669200024734804E-3</v>
      </c>
      <c r="N294" s="14">
        <v>9.7359799471739006E-3</v>
      </c>
      <c r="O294" s="13">
        <v>2.0388288861777202</v>
      </c>
      <c r="P294" s="13" t="s">
        <v>69</v>
      </c>
      <c r="Q294" s="13" t="s">
        <v>70</v>
      </c>
      <c r="R294" s="13" t="s">
        <v>110</v>
      </c>
      <c r="S294" s="11"/>
    </row>
    <row r="295" spans="1:21" x14ac:dyDescent="0.3">
      <c r="A295" s="11">
        <v>293</v>
      </c>
      <c r="F295" s="13" t="s">
        <v>723</v>
      </c>
      <c r="G295" s="13">
        <v>258.79938354247798</v>
      </c>
      <c r="H295" s="13">
        <v>1.1960999999999999</v>
      </c>
      <c r="M295" s="14">
        <v>4.7349429483299899E-3</v>
      </c>
      <c r="N295" s="14">
        <v>9.84574662047644E-3</v>
      </c>
      <c r="O295" s="13">
        <v>3.62927924054706</v>
      </c>
      <c r="P295" s="13" t="s">
        <v>69</v>
      </c>
      <c r="Q295" s="13" t="s">
        <v>70</v>
      </c>
      <c r="R295" s="13" t="s">
        <v>110</v>
      </c>
      <c r="S295" s="11"/>
    </row>
    <row r="296" spans="1:21" x14ac:dyDescent="0.3">
      <c r="A296" s="11">
        <v>294</v>
      </c>
      <c r="F296" s="13" t="s">
        <v>724</v>
      </c>
      <c r="G296" s="13">
        <v>243.170076582528</v>
      </c>
      <c r="H296" s="13">
        <v>5.4286833333333302</v>
      </c>
      <c r="M296" s="14">
        <v>4.7574015449708398E-3</v>
      </c>
      <c r="N296" s="14">
        <v>9.8817288714050499E-3</v>
      </c>
      <c r="O296" s="13">
        <v>3.1216698008697299</v>
      </c>
      <c r="P296" s="13" t="s">
        <v>69</v>
      </c>
      <c r="Q296" s="13" t="s">
        <v>70</v>
      </c>
      <c r="R296" s="13" t="s">
        <v>725</v>
      </c>
      <c r="S296" s="11"/>
    </row>
    <row r="297" spans="1:21" x14ac:dyDescent="0.3">
      <c r="A297" s="11">
        <v>295</v>
      </c>
      <c r="F297" s="13" t="s">
        <v>726</v>
      </c>
      <c r="G297" s="13">
        <v>179.99999746340399</v>
      </c>
      <c r="H297" s="13">
        <v>3.2438333333333298</v>
      </c>
      <c r="M297" s="14">
        <v>4.9515345083438501E-3</v>
      </c>
      <c r="N297" s="14">
        <v>1.01747323065244E-2</v>
      </c>
      <c r="O297" s="13">
        <v>3.6089674519003698</v>
      </c>
      <c r="P297" s="13" t="s">
        <v>69</v>
      </c>
      <c r="Q297" s="13" t="s">
        <v>70</v>
      </c>
      <c r="R297" s="13" t="s">
        <v>110</v>
      </c>
      <c r="S297" s="11"/>
    </row>
    <row r="298" spans="1:21" x14ac:dyDescent="0.3">
      <c r="A298" s="11">
        <v>296</v>
      </c>
      <c r="F298" s="13" t="s">
        <v>727</v>
      </c>
      <c r="G298" s="13">
        <v>365.14467298720803</v>
      </c>
      <c r="H298" s="13">
        <v>8.88415</v>
      </c>
      <c r="M298" s="14">
        <v>4.9933682593153996E-3</v>
      </c>
      <c r="N298" s="14">
        <v>1.02259379492535E-2</v>
      </c>
      <c r="O298" s="13">
        <v>3.45369264997893</v>
      </c>
      <c r="P298" s="13" t="s">
        <v>69</v>
      </c>
      <c r="Q298" s="13" t="s">
        <v>70</v>
      </c>
      <c r="R298" s="13" t="s">
        <v>728</v>
      </c>
      <c r="S298" s="11"/>
    </row>
    <row r="299" spans="1:21" x14ac:dyDescent="0.3">
      <c r="A299" s="11">
        <v>297</v>
      </c>
      <c r="F299" s="13" t="s">
        <v>729</v>
      </c>
      <c r="G299" s="13">
        <v>393.13669338693501</v>
      </c>
      <c r="H299" s="13">
        <v>3.63866666666667</v>
      </c>
      <c r="M299" s="14">
        <v>4.9951221083663899E-3</v>
      </c>
      <c r="N299" s="14">
        <v>1.02259379492535E-2</v>
      </c>
      <c r="O299" s="13">
        <v>17.336072876301099</v>
      </c>
      <c r="P299" s="13" t="s">
        <v>69</v>
      </c>
      <c r="Q299" s="13" t="s">
        <v>70</v>
      </c>
      <c r="R299" s="13" t="s">
        <v>730</v>
      </c>
      <c r="S299" s="11"/>
    </row>
    <row r="300" spans="1:21" x14ac:dyDescent="0.3">
      <c r="A300" s="11">
        <v>298</v>
      </c>
      <c r="F300" s="13" t="s">
        <v>731</v>
      </c>
      <c r="G300" s="13">
        <v>256.13352649038097</v>
      </c>
      <c r="H300" s="13">
        <v>20.899066666666702</v>
      </c>
      <c r="M300" s="14">
        <v>5.0765155850603901E-3</v>
      </c>
      <c r="N300" s="14">
        <v>1.0326405868085999E-2</v>
      </c>
      <c r="O300" s="13">
        <v>2.7174995106551298</v>
      </c>
      <c r="P300" s="13" t="s">
        <v>69</v>
      </c>
      <c r="Q300" s="13" t="s">
        <v>70</v>
      </c>
      <c r="R300" s="13" t="s">
        <v>732</v>
      </c>
      <c r="S300" s="11"/>
    </row>
    <row r="301" spans="1:21" x14ac:dyDescent="0.3">
      <c r="A301" s="11">
        <v>299</v>
      </c>
      <c r="F301" s="13" t="s">
        <v>733</v>
      </c>
      <c r="G301" s="13">
        <v>149.09668004919399</v>
      </c>
      <c r="H301" s="13">
        <v>18.689866666666699</v>
      </c>
      <c r="M301" s="14">
        <v>5.1097641941226799E-3</v>
      </c>
      <c r="N301" s="14">
        <v>1.03501168696462E-2</v>
      </c>
      <c r="O301" s="13">
        <v>5.1414577743584404</v>
      </c>
      <c r="P301" s="13" t="s">
        <v>69</v>
      </c>
      <c r="Q301" s="13" t="s">
        <v>70</v>
      </c>
      <c r="R301" s="13" t="s">
        <v>110</v>
      </c>
      <c r="S301" s="11"/>
    </row>
    <row r="302" spans="1:21" x14ac:dyDescent="0.3">
      <c r="A302" s="11">
        <v>300</v>
      </c>
      <c r="B302" s="11">
        <v>3</v>
      </c>
      <c r="C302" s="11" t="s">
        <v>155</v>
      </c>
      <c r="D302" s="11" t="s">
        <v>638</v>
      </c>
      <c r="E302" s="12" t="s">
        <v>639</v>
      </c>
      <c r="F302" s="13" t="s">
        <v>734</v>
      </c>
      <c r="G302" s="13">
        <v>143.118479203758</v>
      </c>
      <c r="H302" s="13">
        <v>5.4654499999999997</v>
      </c>
      <c r="I302" s="13" t="s">
        <v>159</v>
      </c>
      <c r="J302" s="13">
        <v>143.11790099999999</v>
      </c>
      <c r="K302" s="13">
        <f>(J302-G302)/(G302)*1000000</f>
        <v>-4.0400356489761329</v>
      </c>
      <c r="L302" s="13">
        <v>91.49</v>
      </c>
      <c r="M302" s="14">
        <v>5.1268271780990898E-3</v>
      </c>
      <c r="N302" s="14">
        <v>1.0367679973106799E-2</v>
      </c>
      <c r="O302" s="13">
        <v>5.8970623088213099</v>
      </c>
      <c r="P302" s="13" t="s">
        <v>69</v>
      </c>
      <c r="Q302" s="13" t="s">
        <v>70</v>
      </c>
      <c r="R302" s="13" t="s">
        <v>110</v>
      </c>
      <c r="S302" s="11"/>
      <c r="U302" s="12" t="s">
        <v>116</v>
      </c>
    </row>
    <row r="303" spans="1:21" x14ac:dyDescent="0.3">
      <c r="A303" s="11">
        <v>301</v>
      </c>
      <c r="B303" s="11">
        <v>3</v>
      </c>
      <c r="C303" s="11" t="s">
        <v>63</v>
      </c>
      <c r="D303" s="11" t="s">
        <v>735</v>
      </c>
      <c r="E303" s="12" t="s">
        <v>736</v>
      </c>
      <c r="F303" s="13" t="s">
        <v>737</v>
      </c>
      <c r="G303" s="13">
        <v>242.150152066354</v>
      </c>
      <c r="H303" s="13">
        <v>17.6721</v>
      </c>
      <c r="I303" s="13" t="s">
        <v>159</v>
      </c>
      <c r="J303" s="13">
        <f>(259.153198+1.007276-18.01056)</f>
        <v>242.14991399999997</v>
      </c>
      <c r="K303" s="13">
        <f>(J303-G303)/(G303)*1000000</f>
        <v>-0.98313526544516761</v>
      </c>
      <c r="L303" s="13">
        <v>85.07</v>
      </c>
      <c r="M303" s="14">
        <v>5.3018987468732596E-3</v>
      </c>
      <c r="N303" s="14">
        <v>1.06604504948554E-2</v>
      </c>
      <c r="O303" s="13">
        <v>2.9533890046401901</v>
      </c>
      <c r="P303" s="13" t="s">
        <v>70</v>
      </c>
      <c r="Q303" s="13" t="s">
        <v>69</v>
      </c>
      <c r="R303" s="13" t="s">
        <v>738</v>
      </c>
      <c r="S303" s="11"/>
      <c r="U303" s="12" t="s">
        <v>88</v>
      </c>
    </row>
    <row r="304" spans="1:21" x14ac:dyDescent="0.3">
      <c r="A304" s="11">
        <v>302</v>
      </c>
      <c r="F304" s="13" t="s">
        <v>739</v>
      </c>
      <c r="G304" s="13">
        <v>221.045777525679</v>
      </c>
      <c r="H304" s="13">
        <v>21.046199999999999</v>
      </c>
      <c r="M304" s="14">
        <v>5.3694261107196696E-3</v>
      </c>
      <c r="N304" s="14">
        <v>1.07557650727502E-2</v>
      </c>
      <c r="O304" s="13">
        <v>8.2659760957029</v>
      </c>
      <c r="P304" s="13" t="s">
        <v>69</v>
      </c>
      <c r="Q304" s="13" t="s">
        <v>70</v>
      </c>
      <c r="R304" s="13" t="s">
        <v>110</v>
      </c>
      <c r="S304" s="11"/>
    </row>
    <row r="305" spans="1:21" x14ac:dyDescent="0.3">
      <c r="A305" s="11">
        <v>303</v>
      </c>
      <c r="F305" s="13" t="s">
        <v>740</v>
      </c>
      <c r="G305" s="13">
        <v>166.03972589833799</v>
      </c>
      <c r="H305" s="13">
        <v>4.9530000000000003</v>
      </c>
      <c r="M305" s="14">
        <v>5.3774033397686596E-3</v>
      </c>
      <c r="N305" s="14">
        <v>1.07614781706425E-2</v>
      </c>
      <c r="O305" s="13">
        <v>2.95372289081193</v>
      </c>
      <c r="P305" s="13" t="s">
        <v>70</v>
      </c>
      <c r="Q305" s="13" t="s">
        <v>69</v>
      </c>
      <c r="R305" s="13" t="s">
        <v>110</v>
      </c>
      <c r="S305" s="11"/>
    </row>
    <row r="306" spans="1:21" x14ac:dyDescent="0.3">
      <c r="A306" s="11">
        <v>304</v>
      </c>
      <c r="B306" s="11">
        <v>3</v>
      </c>
      <c r="C306" s="11" t="s">
        <v>63</v>
      </c>
      <c r="D306" s="11" t="s">
        <v>645</v>
      </c>
      <c r="E306" s="12" t="s">
        <v>646</v>
      </c>
      <c r="F306" s="13" t="s">
        <v>741</v>
      </c>
      <c r="G306" s="13">
        <v>423.22340807470499</v>
      </c>
      <c r="H306" s="13">
        <v>4.8671666666666704</v>
      </c>
      <c r="I306" s="13" t="s">
        <v>78</v>
      </c>
      <c r="J306" s="13">
        <f>(400.232178+22.9897)</f>
        <v>423.22187799999995</v>
      </c>
      <c r="K306" s="13">
        <f>(J306-G306)/(G306)*1000000</f>
        <v>-3.6152884643246059</v>
      </c>
      <c r="L306" s="13">
        <v>85.74</v>
      </c>
      <c r="M306" s="14">
        <v>5.6421106268610402E-3</v>
      </c>
      <c r="N306" s="14">
        <v>1.1163044237560701E-2</v>
      </c>
      <c r="O306" s="13">
        <v>13.542971735681499</v>
      </c>
      <c r="P306" s="13" t="s">
        <v>69</v>
      </c>
      <c r="Q306" s="13" t="s">
        <v>70</v>
      </c>
      <c r="R306" s="13" t="s">
        <v>742</v>
      </c>
      <c r="S306" s="11"/>
      <c r="U306" s="12" t="s">
        <v>116</v>
      </c>
    </row>
    <row r="307" spans="1:21" x14ac:dyDescent="0.3">
      <c r="A307" s="11">
        <v>305</v>
      </c>
      <c r="F307" s="13" t="s">
        <v>743</v>
      </c>
      <c r="G307" s="13">
        <v>473.30825895931002</v>
      </c>
      <c r="H307" s="13">
        <v>5.94593333333333</v>
      </c>
      <c r="M307" s="14">
        <v>5.7373341174924396E-3</v>
      </c>
      <c r="N307" s="14">
        <v>1.12989740644029E-2</v>
      </c>
      <c r="O307" s="13">
        <v>2.7848817410304001</v>
      </c>
      <c r="P307" s="13" t="s">
        <v>70</v>
      </c>
      <c r="Q307" s="13" t="s">
        <v>69</v>
      </c>
      <c r="R307" s="13" t="s">
        <v>744</v>
      </c>
      <c r="S307" s="11"/>
    </row>
    <row r="308" spans="1:21" x14ac:dyDescent="0.3">
      <c r="A308" s="11">
        <v>306</v>
      </c>
      <c r="F308" s="13" t="s">
        <v>745</v>
      </c>
      <c r="G308" s="13">
        <v>369.248921852325</v>
      </c>
      <c r="H308" s="13">
        <v>8.2294499999999999</v>
      </c>
      <c r="M308" s="14">
        <v>5.7853895688064804E-3</v>
      </c>
      <c r="N308" s="14">
        <v>1.1364428906253899E-2</v>
      </c>
      <c r="O308" s="13">
        <v>3.56137573625228</v>
      </c>
      <c r="P308" s="13" t="s">
        <v>69</v>
      </c>
      <c r="Q308" s="13" t="s">
        <v>70</v>
      </c>
      <c r="R308" s="13" t="s">
        <v>746</v>
      </c>
      <c r="S308" s="11"/>
    </row>
    <row r="309" spans="1:21" x14ac:dyDescent="0.3">
      <c r="A309" s="11">
        <v>307</v>
      </c>
      <c r="F309" s="13" t="s">
        <v>747</v>
      </c>
      <c r="G309" s="13">
        <v>467.15307413189498</v>
      </c>
      <c r="H309" s="13">
        <v>2.3929833333333299</v>
      </c>
      <c r="M309" s="14">
        <v>5.8931132780430896E-3</v>
      </c>
      <c r="N309" s="14">
        <v>1.1522843234467801E-2</v>
      </c>
      <c r="O309" s="13">
        <v>2.2628615440948598</v>
      </c>
      <c r="P309" s="13" t="s">
        <v>69</v>
      </c>
      <c r="Q309" s="13" t="s">
        <v>70</v>
      </c>
      <c r="R309" s="13" t="s">
        <v>361</v>
      </c>
      <c r="S309" s="11"/>
    </row>
    <row r="310" spans="1:21" x14ac:dyDescent="0.3">
      <c r="A310" s="11">
        <v>308</v>
      </c>
      <c r="F310" s="13" t="s">
        <v>748</v>
      </c>
      <c r="G310" s="13">
        <v>199.07552948253701</v>
      </c>
      <c r="H310" s="13">
        <v>19.898616666666701</v>
      </c>
      <c r="M310" s="14">
        <v>5.9281068316523501E-3</v>
      </c>
      <c r="N310" s="14">
        <v>1.15618499634541E-2</v>
      </c>
      <c r="O310" s="13">
        <v>2.6497219579472899</v>
      </c>
      <c r="P310" s="13" t="s">
        <v>69</v>
      </c>
      <c r="Q310" s="13" t="s">
        <v>70</v>
      </c>
      <c r="R310" s="13" t="s">
        <v>749</v>
      </c>
      <c r="S310" s="11"/>
    </row>
    <row r="311" spans="1:21" x14ac:dyDescent="0.3">
      <c r="A311" s="11">
        <v>309</v>
      </c>
      <c r="F311" s="13" t="s">
        <v>750</v>
      </c>
      <c r="G311" s="13">
        <v>185.07836224719401</v>
      </c>
      <c r="H311" s="13">
        <v>5.68103333333333</v>
      </c>
      <c r="M311" s="14">
        <v>5.9704263679873897E-3</v>
      </c>
      <c r="N311" s="14">
        <v>1.1614848345395499E-2</v>
      </c>
      <c r="O311" s="13">
        <v>3.3712311838856901</v>
      </c>
      <c r="P311" s="13" t="s">
        <v>70</v>
      </c>
      <c r="Q311" s="13" t="s">
        <v>69</v>
      </c>
      <c r="R311" s="13" t="s">
        <v>110</v>
      </c>
      <c r="S311" s="11"/>
    </row>
    <row r="312" spans="1:21" x14ac:dyDescent="0.3">
      <c r="A312" s="11">
        <v>310</v>
      </c>
      <c r="F312" s="13" t="s">
        <v>751</v>
      </c>
      <c r="G312" s="13">
        <v>415.09944510090401</v>
      </c>
      <c r="H312" s="13">
        <v>4.8303833333333301</v>
      </c>
      <c r="M312" s="14">
        <v>6.0563581272093901E-3</v>
      </c>
      <c r="N312" s="14">
        <v>1.1746127877895699E-2</v>
      </c>
      <c r="O312" s="13">
        <v>2.0230841349897499</v>
      </c>
      <c r="P312" s="13" t="s">
        <v>69</v>
      </c>
      <c r="Q312" s="13" t="s">
        <v>70</v>
      </c>
      <c r="R312" s="13" t="s">
        <v>752</v>
      </c>
      <c r="S312" s="11"/>
    </row>
    <row r="313" spans="1:21" x14ac:dyDescent="0.3">
      <c r="A313" s="11">
        <v>311</v>
      </c>
      <c r="F313" s="13" t="s">
        <v>753</v>
      </c>
      <c r="G313" s="13">
        <v>144.08184443144299</v>
      </c>
      <c r="H313" s="13">
        <v>21.139399999999998</v>
      </c>
      <c r="M313" s="14">
        <v>6.2287855095892698E-3</v>
      </c>
      <c r="N313" s="14">
        <v>1.20077991264843E-2</v>
      </c>
      <c r="O313" s="13">
        <v>2.9559591957834499</v>
      </c>
      <c r="P313" s="13" t="s">
        <v>69</v>
      </c>
      <c r="Q313" s="13" t="s">
        <v>70</v>
      </c>
      <c r="R313" s="13" t="s">
        <v>298</v>
      </c>
      <c r="S313" s="11"/>
    </row>
    <row r="314" spans="1:21" x14ac:dyDescent="0.3">
      <c r="A314" s="11">
        <v>312</v>
      </c>
      <c r="F314" s="13" t="s">
        <v>754</v>
      </c>
      <c r="G314" s="13">
        <v>631.16603565079004</v>
      </c>
      <c r="H314" s="13">
        <v>15.172966666666699</v>
      </c>
      <c r="M314" s="14">
        <v>6.3516510401083696E-3</v>
      </c>
      <c r="N314" s="14">
        <v>1.2159074008023201E-2</v>
      </c>
      <c r="O314" s="13">
        <v>2.5362559068836799</v>
      </c>
      <c r="P314" s="13" t="s">
        <v>70</v>
      </c>
      <c r="Q314" s="13" t="s">
        <v>69</v>
      </c>
      <c r="R314" s="13" t="s">
        <v>755</v>
      </c>
      <c r="S314" s="11"/>
    </row>
    <row r="315" spans="1:21" x14ac:dyDescent="0.3">
      <c r="A315" s="11">
        <v>313</v>
      </c>
      <c r="F315" s="13" t="s">
        <v>756</v>
      </c>
      <c r="G315" s="13">
        <v>641.13546605052295</v>
      </c>
      <c r="H315" s="13">
        <v>16.264299999999999</v>
      </c>
      <c r="M315" s="14">
        <v>6.4545200889982697E-3</v>
      </c>
      <c r="N315" s="14">
        <v>1.2282413877173401E-2</v>
      </c>
      <c r="O315" s="13">
        <v>2.0909118596105398</v>
      </c>
      <c r="P315" s="13" t="s">
        <v>70</v>
      </c>
      <c r="Q315" s="13" t="s">
        <v>69</v>
      </c>
      <c r="R315" s="13" t="s">
        <v>757</v>
      </c>
      <c r="S315" s="11"/>
    </row>
    <row r="316" spans="1:21" x14ac:dyDescent="0.3">
      <c r="A316" s="11">
        <v>314</v>
      </c>
      <c r="F316" s="13" t="s">
        <v>758</v>
      </c>
      <c r="G316" s="13">
        <v>379.08207870678899</v>
      </c>
      <c r="H316" s="13">
        <v>20.158550000000002</v>
      </c>
      <c r="M316" s="14">
        <v>6.4624486867624897E-3</v>
      </c>
      <c r="N316" s="14">
        <v>1.22914013869718E-2</v>
      </c>
      <c r="O316" s="13">
        <v>2.05361589497456</v>
      </c>
      <c r="P316" s="13" t="s">
        <v>70</v>
      </c>
      <c r="Q316" s="13" t="s">
        <v>69</v>
      </c>
      <c r="R316" s="13" t="s">
        <v>759</v>
      </c>
      <c r="S316" s="11"/>
    </row>
    <row r="317" spans="1:21" x14ac:dyDescent="0.3">
      <c r="A317" s="11">
        <v>315</v>
      </c>
      <c r="F317" s="13" t="s">
        <v>760</v>
      </c>
      <c r="G317" s="13">
        <v>417.72428711788501</v>
      </c>
      <c r="H317" s="13">
        <v>9.8283833333333295</v>
      </c>
      <c r="M317" s="14">
        <v>6.5016549234255799E-3</v>
      </c>
      <c r="N317" s="14">
        <v>1.2359839708388399E-2</v>
      </c>
      <c r="O317" s="13">
        <v>2.9353307717555102</v>
      </c>
      <c r="P317" s="13" t="s">
        <v>69</v>
      </c>
      <c r="Q317" s="13" t="s">
        <v>70</v>
      </c>
      <c r="R317" s="13" t="s">
        <v>110</v>
      </c>
      <c r="S317" s="11"/>
    </row>
    <row r="318" spans="1:21" x14ac:dyDescent="0.3">
      <c r="A318" s="11">
        <v>316</v>
      </c>
      <c r="F318" s="13" t="s">
        <v>761</v>
      </c>
      <c r="G318" s="13">
        <v>520.22841868160594</v>
      </c>
      <c r="H318" s="13">
        <v>1.3309833333333301</v>
      </c>
      <c r="M318" s="14">
        <v>6.6395537298575801E-3</v>
      </c>
      <c r="N318" s="14">
        <v>1.2567877744334099E-2</v>
      </c>
      <c r="O318" s="13">
        <v>14.9895948397645</v>
      </c>
      <c r="P318" s="13" t="s">
        <v>69</v>
      </c>
      <c r="Q318" s="13" t="s">
        <v>70</v>
      </c>
      <c r="R318" s="13" t="s">
        <v>344</v>
      </c>
      <c r="S318" s="11"/>
    </row>
    <row r="319" spans="1:21" x14ac:dyDescent="0.3">
      <c r="A319" s="11">
        <v>317</v>
      </c>
      <c r="F319" s="13" t="s">
        <v>762</v>
      </c>
      <c r="G319" s="13">
        <v>225.16010698298601</v>
      </c>
      <c r="H319" s="13">
        <v>5.4286833333333302</v>
      </c>
      <c r="M319" s="14">
        <v>6.6536976866559102E-3</v>
      </c>
      <c r="N319" s="14">
        <v>1.25802692209066E-2</v>
      </c>
      <c r="O319" s="13">
        <v>18.508958657925099</v>
      </c>
      <c r="P319" s="13" t="s">
        <v>69</v>
      </c>
      <c r="Q319" s="13" t="s">
        <v>70</v>
      </c>
      <c r="R319" s="13" t="s">
        <v>110</v>
      </c>
      <c r="S319" s="11"/>
    </row>
    <row r="320" spans="1:21" x14ac:dyDescent="0.3">
      <c r="A320" s="11">
        <v>318</v>
      </c>
      <c r="F320" s="13" t="s">
        <v>763</v>
      </c>
      <c r="G320" s="13">
        <v>178.07048528311699</v>
      </c>
      <c r="H320" s="13">
        <v>1.3555333333333299</v>
      </c>
      <c r="M320" s="14">
        <v>6.6947201590494797E-3</v>
      </c>
      <c r="N320" s="14">
        <v>1.26453603982068E-2</v>
      </c>
      <c r="O320" s="13">
        <v>2.418417848342</v>
      </c>
      <c r="P320" s="13" t="s">
        <v>70</v>
      </c>
      <c r="Q320" s="13" t="s">
        <v>69</v>
      </c>
      <c r="R320" s="13" t="s">
        <v>764</v>
      </c>
      <c r="S320" s="11"/>
    </row>
    <row r="321" spans="1:21" x14ac:dyDescent="0.3">
      <c r="A321" s="11">
        <v>319</v>
      </c>
      <c r="B321" s="11">
        <v>3</v>
      </c>
      <c r="C321" s="11" t="s">
        <v>63</v>
      </c>
      <c r="D321" s="11" t="s">
        <v>765</v>
      </c>
      <c r="E321" s="12" t="s">
        <v>766</v>
      </c>
      <c r="F321" s="13" t="s">
        <v>767</v>
      </c>
      <c r="G321" s="13">
        <v>328.18667887653299</v>
      </c>
      <c r="H321" s="13">
        <v>6.0513833333333302</v>
      </c>
      <c r="I321" s="13" t="s">
        <v>159</v>
      </c>
      <c r="J321" s="13">
        <f>(345.189972+1.007276-18.01056)</f>
        <v>328.186688</v>
      </c>
      <c r="K321" s="13">
        <f>(J321-G321)/(G321)*1000000</f>
        <v>2.7799626239135785E-2</v>
      </c>
      <c r="L321" s="13">
        <v>81.75</v>
      </c>
      <c r="M321" s="14">
        <v>6.9031835787450903E-3</v>
      </c>
      <c r="N321" s="14">
        <v>1.29005055673508E-2</v>
      </c>
      <c r="O321" s="13">
        <v>2.7577779517133001</v>
      </c>
      <c r="P321" s="13" t="s">
        <v>69</v>
      </c>
      <c r="Q321" s="13" t="s">
        <v>70</v>
      </c>
      <c r="R321" s="13" t="s">
        <v>768</v>
      </c>
      <c r="S321" s="11"/>
      <c r="U321" s="12" t="s">
        <v>88</v>
      </c>
    </row>
    <row r="322" spans="1:21" x14ac:dyDescent="0.3">
      <c r="A322" s="11">
        <v>320</v>
      </c>
      <c r="F322" s="13" t="s">
        <v>769</v>
      </c>
      <c r="G322" s="13">
        <v>503.10492205295299</v>
      </c>
      <c r="H322" s="13">
        <v>3.9721166666666701</v>
      </c>
      <c r="M322" s="14">
        <v>6.9428327760053801E-3</v>
      </c>
      <c r="N322" s="14">
        <v>1.2941876005249301E-2</v>
      </c>
      <c r="O322" s="13">
        <v>136.08727674482401</v>
      </c>
      <c r="P322" s="13" t="s">
        <v>69</v>
      </c>
      <c r="Q322" s="13" t="s">
        <v>70</v>
      </c>
      <c r="R322" s="13" t="s">
        <v>110</v>
      </c>
      <c r="S322" s="11"/>
    </row>
    <row r="323" spans="1:21" x14ac:dyDescent="0.3">
      <c r="A323" s="11">
        <v>321</v>
      </c>
      <c r="B323" s="11">
        <v>3</v>
      </c>
      <c r="C323" s="11" t="s">
        <v>63</v>
      </c>
      <c r="D323" s="11" t="s">
        <v>770</v>
      </c>
      <c r="E323" s="12" t="s">
        <v>771</v>
      </c>
      <c r="F323" s="13" t="s">
        <v>772</v>
      </c>
      <c r="G323" s="13">
        <v>285.08799592511099</v>
      </c>
      <c r="H323" s="13">
        <v>10.0196666666667</v>
      </c>
      <c r="I323" s="13" t="s">
        <v>67</v>
      </c>
      <c r="J323" s="13">
        <f>(284.083069+1.007276)</f>
        <v>285.09034500000001</v>
      </c>
      <c r="K323" s="13">
        <f>(J323-G323)/(G323)*1000000</f>
        <v>8.2398239231455825</v>
      </c>
      <c r="L323" s="13">
        <v>87.59</v>
      </c>
      <c r="M323" s="14">
        <v>7.2600745550119904E-3</v>
      </c>
      <c r="N323" s="14">
        <v>1.34093755069949E-2</v>
      </c>
      <c r="O323" s="13">
        <v>2.2617825195168502</v>
      </c>
      <c r="P323" s="13" t="s">
        <v>69</v>
      </c>
      <c r="Q323" s="13" t="s">
        <v>70</v>
      </c>
      <c r="R323" s="13" t="s">
        <v>715</v>
      </c>
      <c r="S323" s="9" t="s">
        <v>773</v>
      </c>
      <c r="T323" s="12">
        <v>10</v>
      </c>
      <c r="U323" s="12" t="s">
        <v>116</v>
      </c>
    </row>
    <row r="324" spans="1:21" x14ac:dyDescent="0.3">
      <c r="A324" s="11">
        <v>322</v>
      </c>
      <c r="F324" s="13" t="s">
        <v>774</v>
      </c>
      <c r="G324" s="13">
        <v>159.113166726895</v>
      </c>
      <c r="H324" s="13">
        <v>2.8245</v>
      </c>
      <c r="M324" s="14">
        <v>7.3209320294921297E-3</v>
      </c>
      <c r="N324" s="14">
        <v>1.34892907537159E-2</v>
      </c>
      <c r="O324" s="13">
        <v>2.6493471564676701</v>
      </c>
      <c r="P324" s="13" t="s">
        <v>69</v>
      </c>
      <c r="Q324" s="13" t="s">
        <v>70</v>
      </c>
      <c r="R324" s="13" t="s">
        <v>110</v>
      </c>
      <c r="S324" s="11"/>
    </row>
    <row r="325" spans="1:21" x14ac:dyDescent="0.3">
      <c r="A325" s="11">
        <v>323</v>
      </c>
      <c r="F325" s="13" t="s">
        <v>775</v>
      </c>
      <c r="G325" s="13">
        <v>132.02597000850801</v>
      </c>
      <c r="H325" s="13">
        <v>3.9108333333333301</v>
      </c>
      <c r="M325" s="14">
        <v>7.4789446473737496E-3</v>
      </c>
      <c r="N325" s="14">
        <v>1.3694887306864099E-2</v>
      </c>
      <c r="O325" s="13">
        <v>27.259040866452601</v>
      </c>
      <c r="P325" s="13" t="s">
        <v>69</v>
      </c>
      <c r="Q325" s="13" t="s">
        <v>70</v>
      </c>
      <c r="R325" s="13" t="s">
        <v>110</v>
      </c>
      <c r="S325" s="11"/>
    </row>
    <row r="326" spans="1:21" x14ac:dyDescent="0.3">
      <c r="A326" s="11">
        <v>324</v>
      </c>
      <c r="B326" s="11">
        <v>3</v>
      </c>
      <c r="C326" s="11" t="s">
        <v>155</v>
      </c>
      <c r="D326" s="11" t="s">
        <v>776</v>
      </c>
      <c r="E326" s="12" t="s">
        <v>777</v>
      </c>
      <c r="F326" s="13" t="s">
        <v>778</v>
      </c>
      <c r="G326" s="13">
        <v>224.09186407657199</v>
      </c>
      <c r="H326" s="13">
        <v>6.8289999999999997</v>
      </c>
      <c r="I326" s="13" t="s">
        <v>67</v>
      </c>
      <c r="J326" s="13">
        <f>(223.084457+1.007276)</f>
        <v>224.09173299999998</v>
      </c>
      <c r="K326" s="13">
        <f>(J326-G326)/(G326)*1000000</f>
        <v>-0.58492338647747588</v>
      </c>
      <c r="L326" s="13">
        <v>87.54</v>
      </c>
      <c r="M326" s="14">
        <v>7.4972901245366997E-3</v>
      </c>
      <c r="N326" s="14">
        <v>1.3714051651228401E-2</v>
      </c>
      <c r="O326" s="13">
        <v>5.2799472958365996</v>
      </c>
      <c r="P326" s="13" t="s">
        <v>69</v>
      </c>
      <c r="Q326" s="13" t="s">
        <v>70</v>
      </c>
      <c r="R326" s="13" t="s">
        <v>110</v>
      </c>
      <c r="S326" s="12" t="s">
        <v>195</v>
      </c>
      <c r="T326" s="12">
        <v>10</v>
      </c>
      <c r="U326" s="12" t="s">
        <v>88</v>
      </c>
    </row>
    <row r="327" spans="1:21" x14ac:dyDescent="0.3">
      <c r="A327" s="11">
        <v>325</v>
      </c>
      <c r="E327" s="12" t="s">
        <v>779</v>
      </c>
      <c r="F327" s="13" t="s">
        <v>780</v>
      </c>
      <c r="G327" s="13">
        <v>466.10696790111302</v>
      </c>
      <c r="H327" s="13">
        <v>16.264299999999999</v>
      </c>
      <c r="I327" s="13" t="s">
        <v>67</v>
      </c>
      <c r="J327" s="13">
        <f>(465.102753+1.007276)</f>
        <v>466.110029</v>
      </c>
      <c r="K327" s="13">
        <f>(J327-G327)/(G327)*1000000</f>
        <v>6.5673742247581055</v>
      </c>
      <c r="L327" s="13">
        <v>77.3</v>
      </c>
      <c r="M327" s="14">
        <v>7.5635246673741996E-3</v>
      </c>
      <c r="N327" s="14">
        <v>1.38041985735549E-2</v>
      </c>
      <c r="O327" s="13">
        <v>3.3201985671107401</v>
      </c>
      <c r="P327" s="13" t="s">
        <v>70</v>
      </c>
      <c r="Q327" s="13" t="s">
        <v>69</v>
      </c>
      <c r="R327" s="13" t="s">
        <v>110</v>
      </c>
      <c r="S327" s="11"/>
    </row>
    <row r="328" spans="1:21" x14ac:dyDescent="0.3">
      <c r="A328" s="11">
        <v>326</v>
      </c>
      <c r="F328" s="13" t="s">
        <v>781</v>
      </c>
      <c r="G328" s="13">
        <v>530.23731732826798</v>
      </c>
      <c r="H328" s="13">
        <v>6.2181499999999996</v>
      </c>
      <c r="M328" s="14">
        <v>7.6597911722016097E-3</v>
      </c>
      <c r="N328" s="14">
        <v>1.3946119559523301E-2</v>
      </c>
      <c r="O328" s="13">
        <v>7.1780431187136404</v>
      </c>
      <c r="P328" s="13" t="s">
        <v>69</v>
      </c>
      <c r="Q328" s="13" t="s">
        <v>70</v>
      </c>
      <c r="R328" s="13" t="s">
        <v>782</v>
      </c>
      <c r="S328" s="11"/>
    </row>
    <row r="329" spans="1:21" x14ac:dyDescent="0.3">
      <c r="A329" s="11">
        <v>327</v>
      </c>
      <c r="B329" s="11">
        <v>3</v>
      </c>
      <c r="C329" s="11" t="s">
        <v>155</v>
      </c>
      <c r="D329" s="11" t="s">
        <v>783</v>
      </c>
      <c r="E329" s="12" t="s">
        <v>784</v>
      </c>
      <c r="F329" s="13" t="s">
        <v>785</v>
      </c>
      <c r="G329" s="13">
        <v>136.043352698067</v>
      </c>
      <c r="H329" s="13">
        <v>1.9172</v>
      </c>
      <c r="I329" s="13" t="s">
        <v>67</v>
      </c>
      <c r="J329" s="13">
        <f>(135.0354+1.007276)</f>
        <v>136.042676</v>
      </c>
      <c r="K329" s="13">
        <f>(J329-G329)/(G329)*1000000</f>
        <v>-4.9741354764933368</v>
      </c>
      <c r="L329" s="13">
        <v>90.11</v>
      </c>
      <c r="M329" s="14">
        <v>7.8125383690766902E-3</v>
      </c>
      <c r="N329" s="14">
        <v>1.41436346292563E-2</v>
      </c>
      <c r="O329" s="13">
        <v>2.9859483182375999</v>
      </c>
      <c r="P329" s="13" t="s">
        <v>70</v>
      </c>
      <c r="Q329" s="13" t="s">
        <v>69</v>
      </c>
      <c r="R329" s="13" t="s">
        <v>110</v>
      </c>
      <c r="S329" s="11"/>
    </row>
    <row r="330" spans="1:21" x14ac:dyDescent="0.3">
      <c r="A330" s="11">
        <v>328</v>
      </c>
      <c r="F330" s="13" t="s">
        <v>786</v>
      </c>
      <c r="G330" s="13">
        <v>100.075988337049</v>
      </c>
      <c r="H330" s="13">
        <v>2.5597166666666702</v>
      </c>
      <c r="M330" s="14">
        <v>7.9419449949546007E-3</v>
      </c>
      <c r="N330" s="14">
        <v>1.42969070171134E-2</v>
      </c>
      <c r="O330" s="13">
        <v>8.4663602545314003</v>
      </c>
      <c r="P330" s="13" t="s">
        <v>69</v>
      </c>
      <c r="Q330" s="13" t="s">
        <v>70</v>
      </c>
      <c r="R330" s="13" t="s">
        <v>110</v>
      </c>
      <c r="S330" s="11"/>
    </row>
    <row r="331" spans="1:21" x14ac:dyDescent="0.3">
      <c r="A331" s="11">
        <v>329</v>
      </c>
      <c r="F331" s="13" t="s">
        <v>787</v>
      </c>
      <c r="G331" s="13">
        <v>144.13921169971999</v>
      </c>
      <c r="H331" s="13">
        <v>2.0716999999999999</v>
      </c>
      <c r="M331" s="14">
        <v>8.2193514388486707E-3</v>
      </c>
      <c r="N331" s="14">
        <v>1.4645024563108001E-2</v>
      </c>
      <c r="O331" s="13">
        <v>10.5463104385494</v>
      </c>
      <c r="P331" s="13" t="s">
        <v>69</v>
      </c>
      <c r="Q331" s="13" t="s">
        <v>70</v>
      </c>
      <c r="R331" s="13" t="s">
        <v>110</v>
      </c>
      <c r="S331" s="11"/>
    </row>
    <row r="332" spans="1:21" x14ac:dyDescent="0.3">
      <c r="A332" s="11">
        <v>330</v>
      </c>
      <c r="F332" s="13" t="s">
        <v>788</v>
      </c>
      <c r="G332" s="13">
        <v>215.17653786053199</v>
      </c>
      <c r="H332" s="13">
        <v>6.1371833333333301</v>
      </c>
      <c r="M332" s="14">
        <v>8.5002079758079701E-3</v>
      </c>
      <c r="N332" s="14">
        <v>1.50059865243905E-2</v>
      </c>
      <c r="O332" s="13">
        <v>18.324002639003101</v>
      </c>
      <c r="P332" s="13" t="s">
        <v>69</v>
      </c>
      <c r="Q332" s="13" t="s">
        <v>70</v>
      </c>
      <c r="R332" s="13" t="s">
        <v>110</v>
      </c>
      <c r="S332" s="11"/>
    </row>
    <row r="333" spans="1:21" x14ac:dyDescent="0.3">
      <c r="A333" s="11">
        <v>331</v>
      </c>
      <c r="F333" s="13" t="s">
        <v>789</v>
      </c>
      <c r="G333" s="13">
        <v>723.15715125291899</v>
      </c>
      <c r="H333" s="13">
        <v>19.979533333333301</v>
      </c>
      <c r="M333" s="14">
        <v>8.6963845373845307E-3</v>
      </c>
      <c r="N333" s="14">
        <v>1.52271582679864E-2</v>
      </c>
      <c r="O333" s="13">
        <v>2.1646047401095299</v>
      </c>
      <c r="P333" s="13" t="s">
        <v>70</v>
      </c>
      <c r="Q333" s="13" t="s">
        <v>69</v>
      </c>
      <c r="R333" s="13" t="s">
        <v>790</v>
      </c>
      <c r="S333" s="11"/>
    </row>
    <row r="334" spans="1:21" x14ac:dyDescent="0.3">
      <c r="A334" s="11">
        <v>332</v>
      </c>
      <c r="F334" s="13" t="s">
        <v>791</v>
      </c>
      <c r="G334" s="13">
        <v>367.08261883755603</v>
      </c>
      <c r="H334" s="13">
        <v>3.9353333333333298</v>
      </c>
      <c r="M334" s="14">
        <v>8.7270642276603399E-3</v>
      </c>
      <c r="N334" s="14">
        <v>1.5251985025535E-2</v>
      </c>
      <c r="O334" s="13">
        <v>2.6367996108967602</v>
      </c>
      <c r="P334" s="13" t="s">
        <v>69</v>
      </c>
      <c r="Q334" s="13" t="s">
        <v>70</v>
      </c>
      <c r="R334" s="13" t="s">
        <v>388</v>
      </c>
      <c r="S334" s="11"/>
    </row>
    <row r="335" spans="1:21" x14ac:dyDescent="0.3">
      <c r="A335" s="11">
        <v>333</v>
      </c>
      <c r="F335" s="13" t="s">
        <v>792</v>
      </c>
      <c r="G335" s="13">
        <v>93.033244736823207</v>
      </c>
      <c r="H335" s="13">
        <v>18.930150000000001</v>
      </c>
      <c r="M335" s="14">
        <v>8.8657476748048598E-3</v>
      </c>
      <c r="N335" s="14">
        <v>1.54591267751944E-2</v>
      </c>
      <c r="O335" s="13">
        <v>3.3378881218688399</v>
      </c>
      <c r="P335" s="13" t="s">
        <v>69</v>
      </c>
      <c r="Q335" s="13" t="s">
        <v>70</v>
      </c>
      <c r="R335" s="13" t="s">
        <v>110</v>
      </c>
      <c r="S335" s="11"/>
    </row>
    <row r="336" spans="1:21" x14ac:dyDescent="0.3">
      <c r="A336" s="11">
        <v>334</v>
      </c>
      <c r="F336" s="13" t="s">
        <v>793</v>
      </c>
      <c r="G336" s="13">
        <v>107.049300946554</v>
      </c>
      <c r="H336" s="13">
        <v>19.707383333333301</v>
      </c>
      <c r="M336" s="14">
        <v>8.8868779257214002E-3</v>
      </c>
      <c r="N336" s="14">
        <v>1.54815154159935E-2</v>
      </c>
      <c r="O336" s="13">
        <v>2.89972972347242</v>
      </c>
      <c r="P336" s="13" t="s">
        <v>69</v>
      </c>
      <c r="Q336" s="13" t="s">
        <v>70</v>
      </c>
      <c r="R336" s="13" t="s">
        <v>110</v>
      </c>
      <c r="S336" s="11"/>
    </row>
    <row r="337" spans="1:21" x14ac:dyDescent="0.3">
      <c r="A337" s="11">
        <v>335</v>
      </c>
      <c r="F337" s="13" t="s">
        <v>794</v>
      </c>
      <c r="G337" s="13">
        <v>145.17640952516999</v>
      </c>
      <c r="H337" s="13">
        <v>1.71363333333333</v>
      </c>
      <c r="M337" s="14">
        <v>8.9597489507229292E-3</v>
      </c>
      <c r="N337" s="14">
        <v>1.5573461522010499E-2</v>
      </c>
      <c r="O337" s="13">
        <v>2.2855604960395199</v>
      </c>
      <c r="P337" s="13" t="s">
        <v>69</v>
      </c>
      <c r="Q337" s="13" t="s">
        <v>70</v>
      </c>
      <c r="R337" s="13" t="s">
        <v>138</v>
      </c>
      <c r="S337" s="11"/>
    </row>
    <row r="338" spans="1:21" x14ac:dyDescent="0.3">
      <c r="A338" s="11">
        <v>336</v>
      </c>
      <c r="F338" s="13" t="s">
        <v>795</v>
      </c>
      <c r="G338" s="13">
        <v>562.62213708378204</v>
      </c>
      <c r="H338" s="13">
        <v>1.1960999999999999</v>
      </c>
      <c r="M338" s="14">
        <v>9.0062714236410803E-3</v>
      </c>
      <c r="N338" s="14">
        <v>1.56330651072558E-2</v>
      </c>
      <c r="O338" s="13">
        <v>2.2878931455790301</v>
      </c>
      <c r="P338" s="13" t="s">
        <v>70</v>
      </c>
      <c r="Q338" s="13" t="s">
        <v>69</v>
      </c>
      <c r="R338" s="13" t="s">
        <v>110</v>
      </c>
      <c r="S338" s="11"/>
    </row>
    <row r="339" spans="1:21" x14ac:dyDescent="0.3">
      <c r="A339" s="11">
        <v>337</v>
      </c>
      <c r="F339" s="13" t="s">
        <v>796</v>
      </c>
      <c r="G339" s="13">
        <v>305.20760731242302</v>
      </c>
      <c r="H339" s="13">
        <v>6.3849499999999999</v>
      </c>
      <c r="M339" s="14">
        <v>9.2904911756741503E-3</v>
      </c>
      <c r="N339" s="14">
        <v>1.6003255403381399E-2</v>
      </c>
      <c r="O339" s="13">
        <v>14.938324143696599</v>
      </c>
      <c r="P339" s="13" t="s">
        <v>69</v>
      </c>
      <c r="Q339" s="13" t="s">
        <v>70</v>
      </c>
      <c r="R339" s="13" t="s">
        <v>110</v>
      </c>
      <c r="S339" s="11"/>
    </row>
    <row r="340" spans="1:21" x14ac:dyDescent="0.3">
      <c r="A340" s="11">
        <v>338</v>
      </c>
      <c r="F340" s="13" t="s">
        <v>797</v>
      </c>
      <c r="G340" s="13">
        <v>501.139341624503</v>
      </c>
      <c r="H340" s="13">
        <v>11.420166666666701</v>
      </c>
      <c r="M340" s="14">
        <v>9.4142212698373803E-3</v>
      </c>
      <c r="N340" s="14">
        <v>1.61340437402357E-2</v>
      </c>
      <c r="O340" s="13">
        <v>2.73678353310093</v>
      </c>
      <c r="P340" s="13" t="s">
        <v>69</v>
      </c>
      <c r="Q340" s="13" t="s">
        <v>70</v>
      </c>
      <c r="R340" s="13" t="s">
        <v>798</v>
      </c>
      <c r="S340" s="11"/>
    </row>
    <row r="341" spans="1:21" x14ac:dyDescent="0.3">
      <c r="A341" s="11">
        <v>339</v>
      </c>
      <c r="F341" s="13" t="s">
        <v>799</v>
      </c>
      <c r="G341" s="13">
        <v>213.654546799081</v>
      </c>
      <c r="H341" s="13">
        <v>16.919350000000001</v>
      </c>
      <c r="M341" s="14">
        <v>9.5202224559554106E-3</v>
      </c>
      <c r="N341" s="14">
        <v>1.62178107203301E-2</v>
      </c>
      <c r="O341" s="13">
        <v>157.84038964034301</v>
      </c>
      <c r="P341" s="13" t="s">
        <v>69</v>
      </c>
      <c r="Q341" s="13" t="s">
        <v>70</v>
      </c>
      <c r="R341" s="13" t="s">
        <v>800</v>
      </c>
      <c r="S341" s="11"/>
    </row>
    <row r="342" spans="1:21" x14ac:dyDescent="0.3">
      <c r="A342" s="11">
        <v>340</v>
      </c>
      <c r="B342" s="11">
        <v>3</v>
      </c>
      <c r="C342" s="11" t="s">
        <v>63</v>
      </c>
      <c r="D342" s="11" t="s">
        <v>432</v>
      </c>
      <c r="E342" s="12" t="s">
        <v>433</v>
      </c>
      <c r="F342" s="13" t="s">
        <v>801</v>
      </c>
      <c r="G342" s="13">
        <v>341.217628902851</v>
      </c>
      <c r="H342" s="13">
        <v>19.084583333333299</v>
      </c>
      <c r="I342" s="13" t="s">
        <v>159</v>
      </c>
      <c r="J342" s="13">
        <v>341.21832999999998</v>
      </c>
      <c r="K342" s="13">
        <f>((J342-G342)/(J342))*1000000</f>
        <v>2.0546878269296367</v>
      </c>
      <c r="L342" s="13">
        <v>81.7</v>
      </c>
      <c r="M342" s="14">
        <v>9.5207881398444699E-3</v>
      </c>
      <c r="N342" s="14">
        <v>1.62178107203301E-2</v>
      </c>
      <c r="O342" s="13">
        <v>14.0821542861603</v>
      </c>
      <c r="P342" s="13" t="s">
        <v>69</v>
      </c>
      <c r="Q342" s="13" t="s">
        <v>70</v>
      </c>
      <c r="R342" s="13" t="s">
        <v>110</v>
      </c>
      <c r="S342" s="11"/>
      <c r="U342" s="12" t="s">
        <v>116</v>
      </c>
    </row>
    <row r="343" spans="1:21" x14ac:dyDescent="0.3">
      <c r="A343" s="11">
        <v>341</v>
      </c>
      <c r="F343" s="13" t="s">
        <v>802</v>
      </c>
      <c r="G343" s="13">
        <v>457.06487266727299</v>
      </c>
      <c r="H343" s="13">
        <v>3.9353333333333298</v>
      </c>
      <c r="M343" s="14">
        <v>9.7658380393402799E-3</v>
      </c>
      <c r="N343" s="14">
        <v>1.6559450205324702E-2</v>
      </c>
      <c r="O343" s="13">
        <v>55.536487718287198</v>
      </c>
      <c r="P343" s="13" t="s">
        <v>69</v>
      </c>
      <c r="Q343" s="13" t="s">
        <v>70</v>
      </c>
      <c r="R343" s="13" t="s">
        <v>110</v>
      </c>
      <c r="S343" s="11"/>
    </row>
    <row r="344" spans="1:21" x14ac:dyDescent="0.3">
      <c r="A344" s="11">
        <v>342</v>
      </c>
      <c r="F344" s="13" t="s">
        <v>803</v>
      </c>
      <c r="G344" s="13">
        <v>485.30913369987297</v>
      </c>
      <c r="H344" s="13">
        <v>1.92946666666667</v>
      </c>
      <c r="M344" s="14">
        <v>9.8188029818457902E-3</v>
      </c>
      <c r="N344" s="14">
        <v>1.65950672471918E-2</v>
      </c>
      <c r="O344" s="13">
        <v>4.2717216607768602</v>
      </c>
      <c r="P344" s="13" t="s">
        <v>69</v>
      </c>
      <c r="Q344" s="13" t="s">
        <v>70</v>
      </c>
      <c r="R344" s="13" t="s">
        <v>110</v>
      </c>
      <c r="S344" s="11"/>
    </row>
    <row r="345" spans="1:21" s="21" customFormat="1" x14ac:dyDescent="0.3">
      <c r="A345" s="21">
        <v>343</v>
      </c>
      <c r="E345" s="22"/>
      <c r="F345" s="23" t="s">
        <v>804</v>
      </c>
      <c r="G345" s="23">
        <v>544.30674150484401</v>
      </c>
      <c r="H345" s="23">
        <v>12.37665</v>
      </c>
      <c r="I345" s="23"/>
      <c r="J345" s="23"/>
      <c r="K345" s="23"/>
      <c r="L345" s="23"/>
      <c r="M345" s="24">
        <v>9.89890676243943E-3</v>
      </c>
      <c r="N345" s="24">
        <v>1.6706048114266198E-2</v>
      </c>
      <c r="O345" s="23">
        <v>2.9593648388025202</v>
      </c>
      <c r="P345" s="23" t="s">
        <v>69</v>
      </c>
      <c r="Q345" s="23" t="s">
        <v>70</v>
      </c>
      <c r="R345" s="23" t="s">
        <v>805</v>
      </c>
      <c r="T345" s="22"/>
      <c r="U345" s="22"/>
    </row>
    <row r="350" spans="1:21" x14ac:dyDescent="0.3">
      <c r="D350"/>
    </row>
    <row r="366" spans="4:4" ht="19.2" x14ac:dyDescent="0.45">
      <c r="D366" s="25"/>
    </row>
    <row r="367" spans="4:4" ht="19.2" x14ac:dyDescent="0.45">
      <c r="D367" s="25"/>
    </row>
    <row r="368" spans="4:4" x14ac:dyDescent="0.3">
      <c r="D368"/>
    </row>
    <row r="369" spans="4:4" x14ac:dyDescent="0.3">
      <c r="D369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5BA3D-DA56-47CF-90D4-356955D57898}">
  <dimension ref="A1:X531"/>
  <sheetViews>
    <sheetView zoomScale="50" zoomScaleNormal="50" workbookViewId="0">
      <selection sqref="A1:T469"/>
    </sheetView>
  </sheetViews>
  <sheetFormatPr defaultColWidth="11.5546875" defaultRowHeight="14.4" x14ac:dyDescent="0.3"/>
  <cols>
    <col min="3" max="3" width="40.6640625" style="9" customWidth="1"/>
    <col min="4" max="4" width="52.6640625" customWidth="1"/>
    <col min="5" max="5" width="19.33203125" customWidth="1"/>
    <col min="6" max="6" width="24.109375" customWidth="1"/>
    <col min="7" max="7" width="16.33203125" customWidth="1"/>
    <col min="8" max="8" width="21.88671875" customWidth="1"/>
    <col min="11" max="11" width="16.109375" customWidth="1"/>
    <col min="13" max="13" width="21.109375" style="26" customWidth="1"/>
    <col min="14" max="14" width="20.6640625" style="26" customWidth="1"/>
    <col min="18" max="18" width="39.6640625" customWidth="1"/>
    <col min="19" max="19" width="116.44140625" style="9" customWidth="1"/>
    <col min="20" max="20" width="23" style="9" customWidth="1"/>
  </cols>
  <sheetData>
    <row r="1" spans="1:24" x14ac:dyDescent="0.3">
      <c r="A1" t="s">
        <v>2495</v>
      </c>
    </row>
    <row r="2" spans="1:24" s="15" customFormat="1" ht="14.25" customHeight="1" x14ac:dyDescent="0.3">
      <c r="A2" s="15" t="s">
        <v>42</v>
      </c>
      <c r="B2" s="27" t="s">
        <v>806</v>
      </c>
      <c r="C2" s="17" t="s">
        <v>44</v>
      </c>
      <c r="D2" s="15" t="s">
        <v>45</v>
      </c>
      <c r="E2" s="15" t="s">
        <v>46</v>
      </c>
      <c r="F2" s="18" t="s">
        <v>47</v>
      </c>
      <c r="G2" s="18" t="s">
        <v>48</v>
      </c>
      <c r="H2" s="18" t="s">
        <v>49</v>
      </c>
      <c r="I2" s="18" t="s">
        <v>50</v>
      </c>
      <c r="J2" s="18" t="s">
        <v>51</v>
      </c>
      <c r="K2" s="18" t="s">
        <v>52</v>
      </c>
      <c r="L2" s="18" t="s">
        <v>53</v>
      </c>
      <c r="M2" s="28" t="s">
        <v>54</v>
      </c>
      <c r="N2" s="28" t="s">
        <v>55</v>
      </c>
      <c r="O2" s="18" t="s">
        <v>56</v>
      </c>
      <c r="P2" s="18" t="s">
        <v>57</v>
      </c>
      <c r="Q2" s="18" t="s">
        <v>58</v>
      </c>
      <c r="R2" s="18" t="s">
        <v>59</v>
      </c>
      <c r="S2" s="29" t="s">
        <v>60</v>
      </c>
      <c r="T2" s="29" t="s">
        <v>61</v>
      </c>
      <c r="X2" s="18"/>
    </row>
    <row r="3" spans="1:24" x14ac:dyDescent="0.3">
      <c r="A3">
        <v>1</v>
      </c>
      <c r="B3">
        <v>3</v>
      </c>
      <c r="C3" s="9" t="s">
        <v>807</v>
      </c>
      <c r="D3" t="s">
        <v>808</v>
      </c>
      <c r="E3" t="s">
        <v>809</v>
      </c>
      <c r="F3" s="13" t="s">
        <v>810</v>
      </c>
      <c r="G3" s="13">
        <v>341.09001751185502</v>
      </c>
      <c r="H3" s="13">
        <v>5.0792333333333302</v>
      </c>
      <c r="I3" t="s">
        <v>811</v>
      </c>
      <c r="J3">
        <v>341.087806</v>
      </c>
      <c r="K3" s="13">
        <f>((G3-J3)/(G3))*1000000</f>
        <v>6.4836604458714602</v>
      </c>
      <c r="L3" s="13">
        <v>86.91</v>
      </c>
      <c r="M3" s="26">
        <v>2.2204460492503101E-16</v>
      </c>
      <c r="N3" s="26">
        <v>1.0897724976996199E-12</v>
      </c>
      <c r="O3" s="13">
        <v>2.1320711075185299</v>
      </c>
      <c r="P3" s="13" t="s">
        <v>70</v>
      </c>
      <c r="Q3" s="13" t="s">
        <v>69</v>
      </c>
      <c r="R3" s="13" t="s">
        <v>812</v>
      </c>
      <c r="S3" s="20"/>
    </row>
    <row r="4" spans="1:24" x14ac:dyDescent="0.3">
      <c r="A4">
        <v>2</v>
      </c>
      <c r="B4">
        <v>2</v>
      </c>
      <c r="C4" s="9" t="s">
        <v>74</v>
      </c>
      <c r="D4" t="s">
        <v>813</v>
      </c>
      <c r="E4" t="s">
        <v>814</v>
      </c>
      <c r="F4" s="13" t="s">
        <v>815</v>
      </c>
      <c r="G4" s="13">
        <v>169.01513193840199</v>
      </c>
      <c r="H4" s="13">
        <v>6.8741833333333302</v>
      </c>
      <c r="I4" s="13" t="s">
        <v>811</v>
      </c>
      <c r="J4" s="13">
        <v>169.01432</v>
      </c>
      <c r="K4" s="13">
        <f>((G4-J4)/(G4))*1000000</f>
        <v>4.8039391070073361</v>
      </c>
      <c r="L4" s="13"/>
      <c r="M4" s="26">
        <v>5.3845816694320099E-14</v>
      </c>
      <c r="N4" s="26">
        <v>8.9724602310602399E-11</v>
      </c>
      <c r="O4" s="13">
        <v>4.7143032201260304</v>
      </c>
      <c r="P4" s="13" t="s">
        <v>70</v>
      </c>
      <c r="Q4" s="13" t="s">
        <v>69</v>
      </c>
      <c r="R4" s="13" t="s">
        <v>816</v>
      </c>
      <c r="S4" s="20"/>
    </row>
    <row r="5" spans="1:24" x14ac:dyDescent="0.3">
      <c r="A5">
        <v>3</v>
      </c>
      <c r="F5" s="13" t="s">
        <v>817</v>
      </c>
      <c r="G5" s="13">
        <v>229.14542539362699</v>
      </c>
      <c r="H5" s="13">
        <v>20.853016666666701</v>
      </c>
      <c r="I5" s="13"/>
      <c r="J5" s="13"/>
      <c r="K5" s="13"/>
      <c r="L5" s="13"/>
      <c r="M5" s="26">
        <v>1.08246744900953E-13</v>
      </c>
      <c r="N5" s="26">
        <v>1.3281602315714201E-10</v>
      </c>
      <c r="O5" s="13">
        <v>2.2004637697560199</v>
      </c>
      <c r="P5" s="13" t="s">
        <v>69</v>
      </c>
      <c r="Q5" s="13" t="s">
        <v>70</v>
      </c>
      <c r="R5" s="13" t="s">
        <v>818</v>
      </c>
      <c r="S5" s="20"/>
    </row>
    <row r="6" spans="1:24" x14ac:dyDescent="0.3">
      <c r="A6">
        <v>4</v>
      </c>
      <c r="B6">
        <v>2</v>
      </c>
      <c r="C6" s="9" t="s">
        <v>74</v>
      </c>
      <c r="D6" t="s">
        <v>819</v>
      </c>
      <c r="E6" t="s">
        <v>76</v>
      </c>
      <c r="F6" s="13" t="s">
        <v>820</v>
      </c>
      <c r="G6" s="13">
        <v>331.06841198914998</v>
      </c>
      <c r="H6" s="13">
        <v>6.86351666666667</v>
      </c>
      <c r="I6" t="s">
        <v>811</v>
      </c>
      <c r="J6">
        <v>331.06706500000001</v>
      </c>
      <c r="K6" s="13">
        <f>((G6-J6)/(G6))*1000000</f>
        <v>4.0686127132221941</v>
      </c>
      <c r="L6" s="13">
        <v>88.47</v>
      </c>
      <c r="M6" s="26">
        <v>2.36721753310576E-12</v>
      </c>
      <c r="N6" s="26">
        <v>2.3236129195951399E-9</v>
      </c>
      <c r="O6" s="13">
        <v>4.6079588474383497</v>
      </c>
      <c r="P6" s="13" t="s">
        <v>70</v>
      </c>
      <c r="Q6" s="13" t="s">
        <v>69</v>
      </c>
      <c r="R6" s="13" t="s">
        <v>821</v>
      </c>
      <c r="S6" s="20" t="s">
        <v>822</v>
      </c>
      <c r="T6" s="9">
        <v>10</v>
      </c>
    </row>
    <row r="7" spans="1:24" x14ac:dyDescent="0.3">
      <c r="A7">
        <v>5</v>
      </c>
      <c r="F7" s="13" t="s">
        <v>823</v>
      </c>
      <c r="G7" s="13">
        <v>356.991330623404</v>
      </c>
      <c r="H7" s="13">
        <v>1.2504500000000001</v>
      </c>
      <c r="L7" s="13"/>
      <c r="M7" s="26">
        <v>7.24686977093825E-12</v>
      </c>
      <c r="N7" s="26">
        <v>4.4458631259278298E-9</v>
      </c>
      <c r="O7" s="13">
        <v>3.6459167560958901</v>
      </c>
      <c r="P7" s="13" t="s">
        <v>70</v>
      </c>
      <c r="Q7" s="13" t="s">
        <v>69</v>
      </c>
      <c r="R7" s="13" t="s">
        <v>824</v>
      </c>
      <c r="S7" s="20"/>
    </row>
    <row r="8" spans="1:24" x14ac:dyDescent="0.3">
      <c r="A8">
        <v>6</v>
      </c>
      <c r="B8">
        <v>3</v>
      </c>
      <c r="C8" s="9" t="s">
        <v>825</v>
      </c>
      <c r="D8" t="s">
        <v>826</v>
      </c>
      <c r="E8" t="s">
        <v>827</v>
      </c>
      <c r="F8" s="13" t="s">
        <v>828</v>
      </c>
      <c r="G8" s="13">
        <v>481.10017950103702</v>
      </c>
      <c r="H8" s="13">
        <v>14.2166833333333</v>
      </c>
      <c r="I8" s="13" t="s">
        <v>811</v>
      </c>
      <c r="J8" s="13">
        <v>481.09877299999999</v>
      </c>
      <c r="K8" s="13">
        <f>((G8-J8)/(G8))*1000000</f>
        <v>2.9235096908159077</v>
      </c>
      <c r="L8" s="13">
        <v>95.86</v>
      </c>
      <c r="M8" s="26">
        <v>5.1754711627438597E-11</v>
      </c>
      <c r="N8" s="26">
        <v>2.3091536199552099E-8</v>
      </c>
      <c r="O8" s="13">
        <v>3.62394434557421</v>
      </c>
      <c r="P8" s="13" t="s">
        <v>70</v>
      </c>
      <c r="Q8" s="13" t="s">
        <v>69</v>
      </c>
      <c r="R8" s="13" t="s">
        <v>829</v>
      </c>
      <c r="S8" s="20"/>
    </row>
    <row r="9" spans="1:24" x14ac:dyDescent="0.3">
      <c r="A9">
        <v>7</v>
      </c>
      <c r="F9" s="13" t="s">
        <v>830</v>
      </c>
      <c r="G9" s="13">
        <v>181.05152988569401</v>
      </c>
      <c r="H9" s="13">
        <v>6.5997333333333303</v>
      </c>
      <c r="I9" s="13"/>
      <c r="J9" s="13"/>
      <c r="K9" s="13"/>
      <c r="L9" s="13"/>
      <c r="M9" s="26">
        <v>1.19737220138916E-10</v>
      </c>
      <c r="N9" s="26">
        <v>4.5204475748136598E-8</v>
      </c>
      <c r="O9" s="13">
        <v>2.67177839449803</v>
      </c>
      <c r="P9" s="13" t="s">
        <v>70</v>
      </c>
      <c r="Q9" s="13" t="s">
        <v>69</v>
      </c>
      <c r="R9" s="13" t="s">
        <v>831</v>
      </c>
      <c r="S9" s="20"/>
    </row>
    <row r="10" spans="1:24" x14ac:dyDescent="0.3">
      <c r="A10">
        <v>8</v>
      </c>
      <c r="B10">
        <v>2</v>
      </c>
      <c r="C10" s="9" t="s">
        <v>74</v>
      </c>
      <c r="D10" t="s">
        <v>813</v>
      </c>
      <c r="E10" t="s">
        <v>832</v>
      </c>
      <c r="F10" s="13" t="s">
        <v>833</v>
      </c>
      <c r="G10" s="13">
        <v>125.02494562794701</v>
      </c>
      <c r="H10" s="13">
        <v>6.86351666666667</v>
      </c>
      <c r="I10" s="13" t="s">
        <v>811</v>
      </c>
      <c r="J10" s="13">
        <f>126.031693-1.007276</f>
        <v>125.024417</v>
      </c>
      <c r="K10" s="13">
        <f>((G10-J10)/(G10))*1000000</f>
        <v>4.2281797792473812</v>
      </c>
      <c r="L10" s="13">
        <v>94.99</v>
      </c>
      <c r="M10" s="26">
        <v>2.3513757607673798E-10</v>
      </c>
      <c r="N10" s="26">
        <v>8.2430819850909404E-8</v>
      </c>
      <c r="O10" s="13">
        <v>4.8726640603427196</v>
      </c>
      <c r="P10" s="13" t="s">
        <v>70</v>
      </c>
      <c r="Q10" s="13" t="s">
        <v>69</v>
      </c>
      <c r="R10" s="13" t="s">
        <v>616</v>
      </c>
      <c r="S10" s="20"/>
    </row>
    <row r="11" spans="1:24" x14ac:dyDescent="0.3">
      <c r="A11">
        <v>9</v>
      </c>
      <c r="F11" s="13" t="s">
        <v>834</v>
      </c>
      <c r="G11" s="13">
        <v>289.168446196552</v>
      </c>
      <c r="H11" s="13">
        <v>12.8236666666667</v>
      </c>
      <c r="I11" s="13"/>
      <c r="J11" s="13"/>
      <c r="K11" s="13"/>
      <c r="L11" s="13"/>
      <c r="M11" s="26">
        <v>3.92631149814804E-10</v>
      </c>
      <c r="N11" s="26">
        <v>1.01818104059219E-7</v>
      </c>
      <c r="O11" s="13">
        <v>2.2161009035333601</v>
      </c>
      <c r="P11" s="13" t="s">
        <v>69</v>
      </c>
      <c r="Q11" s="13" t="s">
        <v>70</v>
      </c>
      <c r="R11" s="13" t="s">
        <v>346</v>
      </c>
      <c r="S11" s="20"/>
    </row>
    <row r="12" spans="1:24" x14ac:dyDescent="0.3">
      <c r="A12">
        <v>10</v>
      </c>
      <c r="F12" s="13" t="s">
        <v>835</v>
      </c>
      <c r="G12" s="13">
        <v>425.19732980078697</v>
      </c>
      <c r="H12" s="13">
        <v>11.4836333333333</v>
      </c>
      <c r="I12" s="13"/>
      <c r="J12" s="13"/>
      <c r="K12" s="13"/>
      <c r="L12" s="13"/>
      <c r="M12" s="26">
        <v>3.94169474837724E-10</v>
      </c>
      <c r="N12" s="26">
        <v>1.01818104059219E-7</v>
      </c>
      <c r="O12" s="13">
        <v>3.55560631526154</v>
      </c>
      <c r="P12" s="13" t="s">
        <v>70</v>
      </c>
      <c r="Q12" s="13" t="s">
        <v>69</v>
      </c>
      <c r="R12" s="13" t="s">
        <v>836</v>
      </c>
      <c r="S12" s="20"/>
    </row>
    <row r="13" spans="1:24" x14ac:dyDescent="0.3">
      <c r="A13">
        <v>11</v>
      </c>
      <c r="B13">
        <v>3</v>
      </c>
      <c r="C13" s="9" t="s">
        <v>63</v>
      </c>
      <c r="D13" t="s">
        <v>837</v>
      </c>
      <c r="E13" t="s">
        <v>838</v>
      </c>
      <c r="F13" s="13" t="s">
        <v>839</v>
      </c>
      <c r="G13" s="13">
        <v>499.17747590339002</v>
      </c>
      <c r="H13" s="13">
        <v>19.913133333333299</v>
      </c>
      <c r="I13" s="13" t="s">
        <v>840</v>
      </c>
      <c r="J13" s="13">
        <v>499.17941999999994</v>
      </c>
      <c r="K13" s="13">
        <f>((G13-J13)/(G13))*1000000</f>
        <v>-3.8946000245702006</v>
      </c>
      <c r="L13" s="13">
        <v>91.04</v>
      </c>
      <c r="M13" s="26">
        <v>6.8385541673876601E-10</v>
      </c>
      <c r="N13" s="26">
        <v>1.6781466629563901E-7</v>
      </c>
      <c r="O13" s="13">
        <v>2.6155510289649402</v>
      </c>
      <c r="P13" s="13" t="s">
        <v>69</v>
      </c>
      <c r="Q13" s="13" t="s">
        <v>70</v>
      </c>
      <c r="R13" s="13" t="s">
        <v>841</v>
      </c>
      <c r="S13" s="9" t="s">
        <v>842</v>
      </c>
      <c r="T13" s="9">
        <v>15</v>
      </c>
    </row>
    <row r="14" spans="1:24" x14ac:dyDescent="0.3">
      <c r="A14">
        <v>12</v>
      </c>
      <c r="F14" s="13" t="s">
        <v>843</v>
      </c>
      <c r="G14" s="13">
        <v>327.09480851968902</v>
      </c>
      <c r="H14" s="13">
        <v>2.2310500000000002</v>
      </c>
      <c r="I14" s="13"/>
      <c r="J14" s="13"/>
      <c r="K14" s="13"/>
      <c r="L14" s="13"/>
      <c r="M14" s="26">
        <v>8.45112868574915E-10</v>
      </c>
      <c r="N14" s="26">
        <v>1.97510886422365E-7</v>
      </c>
      <c r="O14" s="13">
        <v>2.2120199170478601</v>
      </c>
      <c r="P14" s="13" t="s">
        <v>69</v>
      </c>
      <c r="Q14" s="13" t="s">
        <v>70</v>
      </c>
      <c r="R14" s="13" t="s">
        <v>844</v>
      </c>
      <c r="S14" s="20"/>
    </row>
    <row r="15" spans="1:24" x14ac:dyDescent="0.3">
      <c r="A15">
        <v>13</v>
      </c>
      <c r="F15" s="13" t="s">
        <v>845</v>
      </c>
      <c r="G15" s="13">
        <v>641.13774560503805</v>
      </c>
      <c r="H15" s="13">
        <v>17.2225</v>
      </c>
      <c r="I15" s="13"/>
      <c r="J15" s="13"/>
      <c r="K15" s="13"/>
      <c r="L15" s="13"/>
      <c r="M15" s="26">
        <v>9.16010822749058E-10</v>
      </c>
      <c r="N15" s="26">
        <v>2.0434948246796199E-7</v>
      </c>
      <c r="O15" s="13">
        <v>12.149556288626099</v>
      </c>
      <c r="P15" s="13" t="s">
        <v>70</v>
      </c>
      <c r="Q15" s="13" t="s">
        <v>69</v>
      </c>
      <c r="R15" s="13" t="s">
        <v>357</v>
      </c>
      <c r="S15" s="20"/>
    </row>
    <row r="16" spans="1:24" x14ac:dyDescent="0.3">
      <c r="A16">
        <v>14</v>
      </c>
      <c r="B16">
        <v>3</v>
      </c>
      <c r="C16" s="9" t="s">
        <v>846</v>
      </c>
      <c r="D16" t="s">
        <v>847</v>
      </c>
      <c r="E16" t="s">
        <v>848</v>
      </c>
      <c r="F16" s="13" t="s">
        <v>849</v>
      </c>
      <c r="G16" s="13">
        <v>481.064223028306</v>
      </c>
      <c r="H16" s="13">
        <v>3.5709833333333298</v>
      </c>
      <c r="I16" s="13" t="s">
        <v>811</v>
      </c>
      <c r="J16" s="13">
        <f>482.071838-1.007276</f>
        <v>481.06456200000002</v>
      </c>
      <c r="K16" s="13">
        <f>((G16-J16)/(G16))*1000000</f>
        <v>-0.70462877469186425</v>
      </c>
      <c r="L16" s="13">
        <v>94.41</v>
      </c>
      <c r="M16" s="26">
        <v>1.83590653790588E-9</v>
      </c>
      <c r="N16" s="26">
        <v>3.6041775552840203E-7</v>
      </c>
      <c r="O16" s="13">
        <v>9.4150228484273502</v>
      </c>
      <c r="P16" s="13" t="s">
        <v>70</v>
      </c>
      <c r="Q16" s="13" t="s">
        <v>69</v>
      </c>
      <c r="R16" s="13" t="s">
        <v>850</v>
      </c>
      <c r="S16" s="20"/>
    </row>
    <row r="17" spans="1:20" x14ac:dyDescent="0.3">
      <c r="A17">
        <v>15</v>
      </c>
      <c r="F17" s="13" t="s">
        <v>851</v>
      </c>
      <c r="G17" s="13">
        <v>395.19323932627702</v>
      </c>
      <c r="H17" s="13">
        <v>16.990649999999999</v>
      </c>
      <c r="I17" s="13"/>
      <c r="J17" s="13"/>
      <c r="K17" s="13"/>
      <c r="L17" s="13"/>
      <c r="M17" s="26">
        <v>2.3911348456806499E-9</v>
      </c>
      <c r="N17" s="26">
        <v>4.3464623528862599E-7</v>
      </c>
      <c r="O17" s="13">
        <v>2.4527653249097998</v>
      </c>
      <c r="P17" s="13" t="s">
        <v>70</v>
      </c>
      <c r="Q17" s="13" t="s">
        <v>69</v>
      </c>
      <c r="R17" s="13" t="s">
        <v>852</v>
      </c>
      <c r="S17" s="20"/>
    </row>
    <row r="18" spans="1:20" x14ac:dyDescent="0.3">
      <c r="A18">
        <v>16</v>
      </c>
      <c r="B18">
        <v>3</v>
      </c>
      <c r="C18" s="9" t="s">
        <v>63</v>
      </c>
      <c r="D18" t="s">
        <v>853</v>
      </c>
      <c r="E18" t="s">
        <v>112</v>
      </c>
      <c r="F18" s="13" t="s">
        <v>854</v>
      </c>
      <c r="G18" s="13">
        <v>327.13475491256497</v>
      </c>
      <c r="H18" s="13">
        <v>13.1829</v>
      </c>
      <c r="I18" s="13" t="s">
        <v>811</v>
      </c>
      <c r="J18">
        <v>327.13503100000003</v>
      </c>
      <c r="K18" s="13">
        <f>((G18-J18)/(G18))*1000000</f>
        <v>-0.8439562929595853</v>
      </c>
      <c r="L18" s="13">
        <v>82.24</v>
      </c>
      <c r="M18" s="26">
        <v>3.0972849840438198E-9</v>
      </c>
      <c r="N18" s="26">
        <v>5.1482458389476903E-7</v>
      </c>
      <c r="O18" s="13">
        <v>2.0643860464196502</v>
      </c>
      <c r="P18" s="13" t="s">
        <v>70</v>
      </c>
      <c r="Q18" s="13" t="s">
        <v>69</v>
      </c>
      <c r="R18" s="13" t="s">
        <v>855</v>
      </c>
      <c r="S18" s="20"/>
    </row>
    <row r="19" spans="1:20" x14ac:dyDescent="0.3">
      <c r="A19">
        <v>17</v>
      </c>
      <c r="B19">
        <v>3</v>
      </c>
      <c r="C19" s="9" t="s">
        <v>155</v>
      </c>
      <c r="D19" t="s">
        <v>856</v>
      </c>
      <c r="E19" t="s">
        <v>857</v>
      </c>
      <c r="F19" s="13" t="s">
        <v>858</v>
      </c>
      <c r="G19" s="13">
        <v>200.03989441529799</v>
      </c>
      <c r="H19" s="13">
        <v>12.3280166666667</v>
      </c>
      <c r="I19" s="13" t="s">
        <v>840</v>
      </c>
      <c r="J19" s="13">
        <f>(219.056534-1.007276-18.01056)</f>
        <v>200.03869800000001</v>
      </c>
      <c r="K19" s="13">
        <f>((G19-J19)/(G19))*1000000</f>
        <v>5.9808834706691956</v>
      </c>
      <c r="L19" s="13">
        <v>88.72</v>
      </c>
      <c r="M19" s="26">
        <v>3.3510579866557999E-9</v>
      </c>
      <c r="N19" s="26">
        <v>5.2163677819661595E-7</v>
      </c>
      <c r="O19" s="13">
        <v>2.5294016467464902</v>
      </c>
      <c r="P19" s="13" t="s">
        <v>70</v>
      </c>
      <c r="Q19" s="13" t="s">
        <v>69</v>
      </c>
      <c r="R19" s="13" t="s">
        <v>859</v>
      </c>
      <c r="S19" s="9" t="s">
        <v>860</v>
      </c>
      <c r="T19" s="9">
        <v>10</v>
      </c>
    </row>
    <row r="20" spans="1:20" x14ac:dyDescent="0.3">
      <c r="A20">
        <v>18</v>
      </c>
      <c r="F20" s="13" t="s">
        <v>861</v>
      </c>
      <c r="G20" s="13">
        <v>529.26583351513</v>
      </c>
      <c r="H20" s="13">
        <v>13.16165</v>
      </c>
      <c r="I20" s="13"/>
      <c r="J20" s="13"/>
      <c r="K20" s="13"/>
      <c r="L20" s="13"/>
      <c r="M20" s="26">
        <v>3.5074099180576501E-9</v>
      </c>
      <c r="N20" s="26">
        <v>5.2163677819661595E-7</v>
      </c>
      <c r="O20" s="13">
        <v>2.6501429073433802</v>
      </c>
      <c r="P20" s="13" t="s">
        <v>69</v>
      </c>
      <c r="Q20" s="13" t="s">
        <v>70</v>
      </c>
      <c r="R20" s="13" t="s">
        <v>862</v>
      </c>
      <c r="S20" s="20"/>
    </row>
    <row r="21" spans="1:20" ht="15.75" customHeight="1" x14ac:dyDescent="0.3">
      <c r="A21">
        <v>19</v>
      </c>
      <c r="F21" s="13" t="s">
        <v>863</v>
      </c>
      <c r="G21" s="13">
        <v>257.04578386131197</v>
      </c>
      <c r="H21" s="13">
        <v>2.5160833333333299</v>
      </c>
      <c r="I21" s="13"/>
      <c r="J21" s="13"/>
      <c r="K21" s="13"/>
      <c r="L21" s="13"/>
      <c r="M21" s="26">
        <v>5.7989175683559299E-9</v>
      </c>
      <c r="N21" s="26">
        <v>7.9056949497891299E-7</v>
      </c>
      <c r="O21" s="13">
        <v>5.7283765407661003</v>
      </c>
      <c r="P21" s="13" t="s">
        <v>70</v>
      </c>
      <c r="Q21" s="13" t="s">
        <v>69</v>
      </c>
      <c r="R21" s="13" t="s">
        <v>110</v>
      </c>
      <c r="S21" s="20"/>
    </row>
    <row r="22" spans="1:20" ht="16.5" customHeight="1" x14ac:dyDescent="0.3">
      <c r="A22">
        <v>20</v>
      </c>
      <c r="F22" s="13" t="s">
        <v>864</v>
      </c>
      <c r="G22" s="13">
        <v>284.02507591893499</v>
      </c>
      <c r="H22" s="13">
        <v>9.1205999999999996</v>
      </c>
      <c r="I22" s="13"/>
      <c r="J22" s="13"/>
      <c r="K22" s="13"/>
      <c r="L22" s="13"/>
      <c r="M22" s="26">
        <v>8.4672265865393098E-9</v>
      </c>
      <c r="N22" s="26">
        <v>1.09427585349436E-6</v>
      </c>
      <c r="O22" s="13">
        <v>5.0919648956915102</v>
      </c>
      <c r="P22" s="13" t="s">
        <v>69</v>
      </c>
      <c r="Q22" s="13" t="s">
        <v>70</v>
      </c>
      <c r="R22" s="13" t="s">
        <v>865</v>
      </c>
      <c r="S22" s="20"/>
    </row>
    <row r="23" spans="1:20" x14ac:dyDescent="0.3">
      <c r="A23">
        <v>21</v>
      </c>
      <c r="B23">
        <v>3</v>
      </c>
      <c r="C23" s="9" t="s">
        <v>825</v>
      </c>
      <c r="D23" t="s">
        <v>866</v>
      </c>
      <c r="E23" t="s">
        <v>287</v>
      </c>
      <c r="F23" s="13" t="s">
        <v>867</v>
      </c>
      <c r="G23" s="13">
        <v>447.09471333557798</v>
      </c>
      <c r="H23" s="13">
        <v>20.567966666666699</v>
      </c>
      <c r="I23" t="s">
        <v>811</v>
      </c>
      <c r="J23">
        <v>447.093279</v>
      </c>
      <c r="K23" s="13">
        <f>((G23-J23)/(G23))*1000000</f>
        <v>3.2081246662076199</v>
      </c>
      <c r="L23" s="13">
        <v>81.39</v>
      </c>
      <c r="M23" s="26">
        <v>8.9206638742567196E-9</v>
      </c>
      <c r="N23" s="26">
        <v>1.0945429359418399E-6</v>
      </c>
      <c r="O23" s="13">
        <v>2.7421913243399301</v>
      </c>
      <c r="P23" s="13" t="s">
        <v>70</v>
      </c>
      <c r="Q23" s="13" t="s">
        <v>69</v>
      </c>
      <c r="R23" s="13" t="s">
        <v>868</v>
      </c>
      <c r="S23" s="20" t="s">
        <v>869</v>
      </c>
      <c r="T23" s="9">
        <v>20</v>
      </c>
    </row>
    <row r="24" spans="1:20" x14ac:dyDescent="0.3">
      <c r="A24">
        <v>22</v>
      </c>
      <c r="B24">
        <v>3</v>
      </c>
      <c r="C24" s="9" t="s">
        <v>63</v>
      </c>
      <c r="D24" t="s">
        <v>870</v>
      </c>
      <c r="E24" t="s">
        <v>871</v>
      </c>
      <c r="F24" s="13" t="s">
        <v>872</v>
      </c>
      <c r="G24" s="13">
        <v>367.16181160636199</v>
      </c>
      <c r="H24" s="13">
        <v>9.4055333333333309</v>
      </c>
      <c r="I24" s="13" t="s">
        <v>873</v>
      </c>
      <c r="J24" s="13">
        <f>(386.180145-1.007276-18.01056)</f>
        <v>367.16230899999999</v>
      </c>
      <c r="K24" s="13">
        <f>((G24-J24)/(G24))*1000000</f>
        <v>-1.3546987248580802</v>
      </c>
      <c r="L24" s="13">
        <v>85.06</v>
      </c>
      <c r="M24" s="26">
        <v>1.03232842274537E-8</v>
      </c>
      <c r="N24" s="26">
        <v>1.2357472313884999E-6</v>
      </c>
      <c r="O24" s="13">
        <v>2.1676346262043902</v>
      </c>
      <c r="P24" s="13" t="s">
        <v>70</v>
      </c>
      <c r="Q24" s="13" t="s">
        <v>69</v>
      </c>
      <c r="R24" s="13" t="s">
        <v>874</v>
      </c>
      <c r="S24" s="9" t="s">
        <v>875</v>
      </c>
      <c r="T24" s="9">
        <v>15</v>
      </c>
    </row>
    <row r="25" spans="1:20" x14ac:dyDescent="0.3">
      <c r="A25">
        <v>23</v>
      </c>
      <c r="F25" s="13" t="s">
        <v>876</v>
      </c>
      <c r="G25" s="13">
        <v>343.10475036369201</v>
      </c>
      <c r="H25" s="13">
        <v>8.2338166666666694</v>
      </c>
      <c r="I25" s="13"/>
      <c r="J25" s="13"/>
      <c r="K25" s="13"/>
      <c r="L25" s="13"/>
      <c r="M25" s="26">
        <v>1.10616430459842E-8</v>
      </c>
      <c r="N25" s="26">
        <v>1.2926054048758399E-6</v>
      </c>
      <c r="O25" s="13">
        <v>3.2518509588070801</v>
      </c>
      <c r="P25" s="13" t="s">
        <v>70</v>
      </c>
      <c r="Q25" s="13" t="s">
        <v>69</v>
      </c>
      <c r="R25" s="13" t="s">
        <v>877</v>
      </c>
      <c r="S25" s="20"/>
    </row>
    <row r="26" spans="1:20" x14ac:dyDescent="0.3">
      <c r="A26">
        <v>24</v>
      </c>
      <c r="F26" s="13" t="s">
        <v>878</v>
      </c>
      <c r="G26" s="13">
        <v>655.11790718925499</v>
      </c>
      <c r="H26" s="13">
        <v>17.118016666666701</v>
      </c>
      <c r="I26" s="13"/>
      <c r="J26" s="13"/>
      <c r="K26" s="13"/>
      <c r="L26" s="13"/>
      <c r="M26" s="26">
        <v>1.60146891303725E-8</v>
      </c>
      <c r="N26" s="26">
        <v>1.7086625435090899E-6</v>
      </c>
      <c r="O26" s="13">
        <v>4.4325137069524203</v>
      </c>
      <c r="P26" s="13" t="s">
        <v>70</v>
      </c>
      <c r="Q26" s="13" t="s">
        <v>69</v>
      </c>
      <c r="R26" s="13" t="s">
        <v>879</v>
      </c>
      <c r="S26" s="20"/>
    </row>
    <row r="27" spans="1:20" x14ac:dyDescent="0.3">
      <c r="A27">
        <v>25</v>
      </c>
      <c r="F27" s="13" t="s">
        <v>880</v>
      </c>
      <c r="G27" s="13">
        <v>643.15355208204596</v>
      </c>
      <c r="H27" s="13">
        <v>8.7507000000000001</v>
      </c>
      <c r="I27" s="13"/>
      <c r="J27" s="13"/>
      <c r="K27" s="13"/>
      <c r="L27" s="13"/>
      <c r="M27" s="26">
        <v>4.8663153950911899E-8</v>
      </c>
      <c r="N27" s="26">
        <v>4.6830165749214898E-6</v>
      </c>
      <c r="O27" s="13">
        <v>3.9686968588425899</v>
      </c>
      <c r="P27" s="13" t="s">
        <v>70</v>
      </c>
      <c r="Q27" s="13" t="s">
        <v>69</v>
      </c>
      <c r="R27" s="13" t="s">
        <v>881</v>
      </c>
      <c r="S27" s="20"/>
    </row>
    <row r="28" spans="1:20" x14ac:dyDescent="0.3">
      <c r="A28">
        <v>26</v>
      </c>
      <c r="B28">
        <v>3</v>
      </c>
      <c r="C28" s="9" t="s">
        <v>825</v>
      </c>
      <c r="D28" t="s">
        <v>882</v>
      </c>
      <c r="E28" t="s">
        <v>883</v>
      </c>
      <c r="F28" s="13" t="s">
        <v>884</v>
      </c>
      <c r="G28" s="13">
        <v>451.125515403083</v>
      </c>
      <c r="H28" s="13">
        <v>7.3910666666666698</v>
      </c>
      <c r="I28" s="13" t="s">
        <v>811</v>
      </c>
      <c r="J28" s="13">
        <f>452.1319-1.007276</f>
        <v>451.12462399999998</v>
      </c>
      <c r="K28" s="9">
        <f t="shared" ref="K28" si="0">(G28-J28)/(J28)*1000000</f>
        <v>1.9759574973166163</v>
      </c>
      <c r="L28" s="13"/>
      <c r="M28" s="26">
        <v>5.4861696185959401E-8</v>
      </c>
      <c r="N28" s="26">
        <v>5.0802955593978403E-6</v>
      </c>
      <c r="O28" s="13">
        <v>3.45745133809372</v>
      </c>
      <c r="P28" s="13" t="s">
        <v>70</v>
      </c>
      <c r="Q28" s="13" t="s">
        <v>69</v>
      </c>
      <c r="R28" s="13" t="s">
        <v>885</v>
      </c>
      <c r="S28" s="20"/>
    </row>
    <row r="29" spans="1:20" x14ac:dyDescent="0.3">
      <c r="A29">
        <v>27</v>
      </c>
      <c r="B29">
        <v>1</v>
      </c>
      <c r="C29" s="9" t="s">
        <v>825</v>
      </c>
      <c r="D29" t="s">
        <v>886</v>
      </c>
      <c r="E29" t="s">
        <v>287</v>
      </c>
      <c r="F29" s="13" t="s">
        <v>887</v>
      </c>
      <c r="G29" s="13">
        <v>447.09544879179799</v>
      </c>
      <c r="H29" s="13">
        <v>20.261883333333301</v>
      </c>
      <c r="I29" s="13" t="s">
        <v>811</v>
      </c>
      <c r="J29" s="13">
        <v>447.093279</v>
      </c>
      <c r="K29" s="13">
        <f>((G29-J29)/(G29))*1000000</f>
        <v>4.8530840648453788</v>
      </c>
      <c r="L29" s="13">
        <v>90.9</v>
      </c>
      <c r="M29" s="26">
        <v>6.8839849376445299E-8</v>
      </c>
      <c r="N29" s="26">
        <v>6.14289143485493E-6</v>
      </c>
      <c r="O29" s="13">
        <v>4.2852318295601304</v>
      </c>
      <c r="P29" s="13" t="s">
        <v>70</v>
      </c>
      <c r="Q29" s="13" t="s">
        <v>69</v>
      </c>
      <c r="R29" s="13" t="s">
        <v>888</v>
      </c>
      <c r="S29" s="9" t="s">
        <v>889</v>
      </c>
      <c r="T29" s="9">
        <v>20</v>
      </c>
    </row>
    <row r="30" spans="1:20" x14ac:dyDescent="0.3">
      <c r="A30">
        <v>28</v>
      </c>
      <c r="F30" s="13" t="s">
        <v>890</v>
      </c>
      <c r="G30" s="13">
        <v>354.20455396017297</v>
      </c>
      <c r="H30" s="13">
        <v>20.230066666666701</v>
      </c>
      <c r="I30" s="13"/>
      <c r="J30" s="13"/>
      <c r="K30" s="13"/>
      <c r="L30" s="13"/>
      <c r="M30" s="26">
        <v>7.4747423695065205E-8</v>
      </c>
      <c r="N30" s="26">
        <v>6.3250483981691E-6</v>
      </c>
      <c r="O30" s="13">
        <v>2.0370507867966801</v>
      </c>
      <c r="P30" s="13" t="s">
        <v>70</v>
      </c>
      <c r="Q30" s="13" t="s">
        <v>69</v>
      </c>
      <c r="R30" s="13" t="s">
        <v>891</v>
      </c>
      <c r="S30" s="20"/>
    </row>
    <row r="31" spans="1:20" x14ac:dyDescent="0.3">
      <c r="A31">
        <v>29</v>
      </c>
      <c r="F31" s="13" t="s">
        <v>892</v>
      </c>
      <c r="G31" s="13">
        <v>441.19883948991202</v>
      </c>
      <c r="H31" s="13">
        <v>16.990649999999999</v>
      </c>
      <c r="I31" s="13"/>
      <c r="J31" s="13"/>
      <c r="K31" s="13"/>
      <c r="L31" s="13"/>
      <c r="M31" s="26">
        <v>1.4049693963791299E-7</v>
      </c>
      <c r="N31" s="26">
        <v>1.07741373687097E-5</v>
      </c>
      <c r="O31" s="13">
        <v>3.0544890139266601</v>
      </c>
      <c r="P31" s="13" t="s">
        <v>70</v>
      </c>
      <c r="Q31" s="13" t="s">
        <v>69</v>
      </c>
      <c r="R31" s="13" t="s">
        <v>893</v>
      </c>
      <c r="S31" s="20"/>
    </row>
    <row r="32" spans="1:20" x14ac:dyDescent="0.3">
      <c r="A32">
        <v>30</v>
      </c>
      <c r="F32" s="13" t="s">
        <v>894</v>
      </c>
      <c r="G32" s="13">
        <v>653.17406551666204</v>
      </c>
      <c r="H32" s="13">
        <v>20.4088666666667</v>
      </c>
      <c r="I32" s="13"/>
      <c r="J32" s="13"/>
      <c r="K32" s="13"/>
      <c r="L32" s="13"/>
      <c r="M32" s="26">
        <v>1.5809165532232301E-7</v>
      </c>
      <c r="N32" s="26">
        <v>1.14102629318585E-5</v>
      </c>
      <c r="O32" s="13">
        <v>2.3510111152061</v>
      </c>
      <c r="P32" s="13" t="s">
        <v>70</v>
      </c>
      <c r="Q32" s="13" t="s">
        <v>69</v>
      </c>
      <c r="R32" s="13" t="s">
        <v>408</v>
      </c>
      <c r="S32" s="20"/>
    </row>
    <row r="33" spans="1:20" x14ac:dyDescent="0.3">
      <c r="A33">
        <v>31</v>
      </c>
      <c r="B33">
        <v>3</v>
      </c>
      <c r="C33" s="9" t="s">
        <v>63</v>
      </c>
      <c r="D33" t="s">
        <v>895</v>
      </c>
      <c r="E33" t="s">
        <v>896</v>
      </c>
      <c r="F33" s="13" t="s">
        <v>897</v>
      </c>
      <c r="G33" s="13">
        <v>277.15674371108599</v>
      </c>
      <c r="H33" s="13">
        <v>16.358616666666698</v>
      </c>
      <c r="I33" s="13" t="s">
        <v>811</v>
      </c>
      <c r="J33" s="13">
        <v>277.15576658000003</v>
      </c>
      <c r="K33" s="13">
        <f>((G33-J33)/(G33))*1000000</f>
        <v>3.5255540705122383</v>
      </c>
      <c r="L33" s="13">
        <v>87.88</v>
      </c>
      <c r="M33" s="26">
        <v>1.6937860936039299E-7</v>
      </c>
      <c r="N33" s="26">
        <v>1.17565812594406E-5</v>
      </c>
      <c r="O33" s="13">
        <v>2.4268427601145701</v>
      </c>
      <c r="P33" s="13" t="s">
        <v>70</v>
      </c>
      <c r="Q33" s="13" t="s">
        <v>69</v>
      </c>
      <c r="R33" s="13" t="s">
        <v>898</v>
      </c>
      <c r="S33" s="20"/>
    </row>
    <row r="34" spans="1:20" x14ac:dyDescent="0.3">
      <c r="A34">
        <v>32</v>
      </c>
      <c r="F34" s="13" t="s">
        <v>899</v>
      </c>
      <c r="G34" s="13">
        <v>439.06847396836201</v>
      </c>
      <c r="H34" s="13">
        <v>19.902466666666701</v>
      </c>
      <c r="I34" s="13"/>
      <c r="J34" s="13"/>
      <c r="K34" s="13"/>
      <c r="L34" s="13"/>
      <c r="M34" s="26">
        <v>1.7007629271592601E-7</v>
      </c>
      <c r="N34" s="26">
        <v>1.17565812594406E-5</v>
      </c>
      <c r="O34" s="13">
        <v>3.0815665211258598</v>
      </c>
      <c r="P34" s="13" t="s">
        <v>70</v>
      </c>
      <c r="Q34" s="13" t="s">
        <v>69</v>
      </c>
      <c r="R34" s="13" t="s">
        <v>900</v>
      </c>
      <c r="S34" s="20"/>
    </row>
    <row r="35" spans="1:20" x14ac:dyDescent="0.3">
      <c r="A35">
        <v>33</v>
      </c>
      <c r="F35" s="13" t="s">
        <v>901</v>
      </c>
      <c r="G35" s="13">
        <v>415.10451710021903</v>
      </c>
      <c r="H35" s="13">
        <v>19.238516666666701</v>
      </c>
      <c r="I35" s="13"/>
      <c r="J35" s="13"/>
      <c r="K35" s="13"/>
      <c r="L35" s="13"/>
      <c r="M35" s="26">
        <v>2.03124090880635E-7</v>
      </c>
      <c r="N35" s="26">
        <v>1.32921670062159E-5</v>
      </c>
      <c r="O35" s="13">
        <v>2.2327213998736899</v>
      </c>
      <c r="P35" s="13" t="s">
        <v>69</v>
      </c>
      <c r="Q35" s="13" t="s">
        <v>70</v>
      </c>
      <c r="R35" s="13" t="s">
        <v>902</v>
      </c>
      <c r="S35" s="20"/>
    </row>
    <row r="36" spans="1:20" x14ac:dyDescent="0.3">
      <c r="A36">
        <v>34</v>
      </c>
      <c r="F36" s="13" t="s">
        <v>903</v>
      </c>
      <c r="G36" s="13">
        <v>253.057568842774</v>
      </c>
      <c r="H36" s="13">
        <v>1.2504500000000001</v>
      </c>
      <c r="I36" s="13"/>
      <c r="J36" s="13"/>
      <c r="K36" s="13"/>
      <c r="L36" s="13"/>
      <c r="M36" s="26">
        <v>2.4177389867929801E-7</v>
      </c>
      <c r="N36" s="26">
        <v>1.48541098791491E-5</v>
      </c>
      <c r="O36" s="13">
        <v>2.5281279873786802</v>
      </c>
      <c r="P36" s="13" t="s">
        <v>69</v>
      </c>
      <c r="Q36" s="13" t="s">
        <v>70</v>
      </c>
      <c r="R36" s="13" t="s">
        <v>110</v>
      </c>
      <c r="S36" s="20"/>
    </row>
    <row r="37" spans="1:20" x14ac:dyDescent="0.3">
      <c r="A37">
        <v>35</v>
      </c>
      <c r="B37">
        <v>3</v>
      </c>
      <c r="C37" s="9" t="s">
        <v>825</v>
      </c>
      <c r="D37" t="s">
        <v>904</v>
      </c>
      <c r="E37" t="s">
        <v>348</v>
      </c>
      <c r="F37" s="13" t="s">
        <v>905</v>
      </c>
      <c r="G37" s="13">
        <v>625.14199502432803</v>
      </c>
      <c r="H37" s="13">
        <v>19.111233333333299</v>
      </c>
      <c r="I37" s="13" t="s">
        <v>811</v>
      </c>
      <c r="J37" s="13">
        <f>(626.148315-1.007276)</f>
        <v>625.14103899999998</v>
      </c>
      <c r="K37" s="13">
        <f>((G37-J37)/(G37))*1000000</f>
        <v>1.5292914820261414</v>
      </c>
      <c r="L37" s="13">
        <v>88.66</v>
      </c>
      <c r="M37" s="26">
        <v>2.74683222611927E-7</v>
      </c>
      <c r="N37" s="26">
        <v>1.6011069142257999E-5</v>
      </c>
      <c r="O37" s="13">
        <v>3.9144146887773399</v>
      </c>
      <c r="P37" s="13" t="s">
        <v>70</v>
      </c>
      <c r="Q37" s="13" t="s">
        <v>69</v>
      </c>
      <c r="R37" s="13" t="s">
        <v>906</v>
      </c>
      <c r="S37" s="9">
        <v>301.04730000000001</v>
      </c>
      <c r="T37" s="9">
        <v>25</v>
      </c>
    </row>
    <row r="38" spans="1:20" x14ac:dyDescent="0.3">
      <c r="A38">
        <v>36</v>
      </c>
      <c r="F38" s="13" t="s">
        <v>907</v>
      </c>
      <c r="G38" s="13">
        <v>467.11984318996002</v>
      </c>
      <c r="H38" s="13">
        <v>8.8037666666666698</v>
      </c>
      <c r="I38" s="13"/>
      <c r="J38" s="13"/>
      <c r="K38" s="13"/>
      <c r="L38" s="13"/>
      <c r="M38" s="26">
        <v>2.7729602281034699E-7</v>
      </c>
      <c r="N38" s="26">
        <v>1.6011069142257999E-5</v>
      </c>
      <c r="O38" s="13">
        <v>3.1545717060168399</v>
      </c>
      <c r="P38" s="13" t="s">
        <v>70</v>
      </c>
      <c r="Q38" s="13" t="s">
        <v>69</v>
      </c>
      <c r="R38" s="13" t="s">
        <v>908</v>
      </c>
      <c r="S38" s="20"/>
    </row>
    <row r="39" spans="1:20" x14ac:dyDescent="0.3">
      <c r="A39">
        <v>37</v>
      </c>
      <c r="B39">
        <v>1</v>
      </c>
      <c r="C39" s="9" t="s">
        <v>825</v>
      </c>
      <c r="D39" t="s">
        <v>909</v>
      </c>
      <c r="E39" t="s">
        <v>910</v>
      </c>
      <c r="F39" s="13" t="s">
        <v>911</v>
      </c>
      <c r="G39" s="13">
        <v>301.03664871621902</v>
      </c>
      <c r="H39" s="13">
        <v>19.470466666666699</v>
      </c>
      <c r="I39" s="13" t="s">
        <v>811</v>
      </c>
      <c r="J39" s="13">
        <f>302.042664-1.007276</f>
        <v>301.03538800000001</v>
      </c>
      <c r="K39" s="13">
        <f>((G39-J39)/(G39))*1000000</f>
        <v>4.1879160706322134</v>
      </c>
      <c r="L39" s="13">
        <v>88.44</v>
      </c>
      <c r="M39" s="26">
        <v>3.1378518050573202E-7</v>
      </c>
      <c r="N39" s="26">
        <v>1.7582588739071799E-5</v>
      </c>
      <c r="O39" s="13">
        <v>3.2240392496413901</v>
      </c>
      <c r="P39" s="13" t="s">
        <v>70</v>
      </c>
      <c r="Q39" s="13" t="s">
        <v>69</v>
      </c>
      <c r="R39" s="13" t="s">
        <v>912</v>
      </c>
      <c r="S39" s="20"/>
    </row>
    <row r="40" spans="1:20" x14ac:dyDescent="0.3">
      <c r="A40">
        <v>38</v>
      </c>
      <c r="F40" s="13" t="s">
        <v>913</v>
      </c>
      <c r="G40" s="13">
        <v>169.015367777151</v>
      </c>
      <c r="H40" s="13">
        <v>6.0721666666666696</v>
      </c>
      <c r="I40" s="13"/>
      <c r="J40" s="13"/>
      <c r="K40" s="13"/>
      <c r="L40" s="13"/>
      <c r="M40" s="26">
        <v>3.1526072652443602E-7</v>
      </c>
      <c r="N40" s="26">
        <v>1.7582588739071799E-5</v>
      </c>
      <c r="O40" s="13">
        <v>6.5767687534025798</v>
      </c>
      <c r="P40" s="13" t="s">
        <v>69</v>
      </c>
      <c r="Q40" s="13" t="s">
        <v>70</v>
      </c>
      <c r="R40" s="13" t="s">
        <v>914</v>
      </c>
      <c r="S40" s="20"/>
    </row>
    <row r="41" spans="1:20" x14ac:dyDescent="0.3">
      <c r="A41">
        <v>39</v>
      </c>
      <c r="F41" s="13" t="s">
        <v>915</v>
      </c>
      <c r="G41" s="13">
        <v>503.041770159713</v>
      </c>
      <c r="H41" s="13">
        <v>2.1053166666666701</v>
      </c>
      <c r="I41" s="13"/>
      <c r="J41" s="13"/>
      <c r="K41" s="13"/>
      <c r="L41" s="13"/>
      <c r="M41" s="26">
        <v>3.2200612587463E-7</v>
      </c>
      <c r="N41" s="26">
        <v>1.7757006155752201E-5</v>
      </c>
      <c r="O41" s="13">
        <v>2.0210667020373898</v>
      </c>
      <c r="P41" s="13" t="s">
        <v>70</v>
      </c>
      <c r="Q41" s="13" t="s">
        <v>69</v>
      </c>
      <c r="R41" s="13" t="s">
        <v>916</v>
      </c>
      <c r="S41" s="20"/>
    </row>
    <row r="42" spans="1:20" x14ac:dyDescent="0.3">
      <c r="A42">
        <v>40</v>
      </c>
      <c r="F42" s="13" t="s">
        <v>917</v>
      </c>
      <c r="G42" s="13">
        <v>562.00893719037094</v>
      </c>
      <c r="H42" s="13">
        <v>19.470466666666699</v>
      </c>
      <c r="I42" s="13"/>
      <c r="J42" s="13"/>
      <c r="K42" s="13"/>
      <c r="L42" s="13"/>
      <c r="M42" s="26">
        <v>3.8931816648268798E-7</v>
      </c>
      <c r="N42" s="26">
        <v>2.0545529522905E-5</v>
      </c>
      <c r="O42" s="13">
        <v>3.5765534413206201</v>
      </c>
      <c r="P42" s="13" t="s">
        <v>70</v>
      </c>
      <c r="Q42" s="13" t="s">
        <v>69</v>
      </c>
      <c r="R42" s="13" t="s">
        <v>110</v>
      </c>
      <c r="S42" s="20"/>
    </row>
    <row r="43" spans="1:20" x14ac:dyDescent="0.3">
      <c r="A43">
        <v>41</v>
      </c>
      <c r="F43" s="13" t="s">
        <v>918</v>
      </c>
      <c r="G43" s="13">
        <v>397.07863775271198</v>
      </c>
      <c r="H43" s="13">
        <v>16.1994166666667</v>
      </c>
      <c r="I43" s="13"/>
      <c r="J43" s="13"/>
      <c r="K43" s="13"/>
      <c r="L43" s="13"/>
      <c r="M43" s="26">
        <v>4.6553305188545798E-7</v>
      </c>
      <c r="N43" s="26">
        <v>2.3524171934841399E-5</v>
      </c>
      <c r="O43" s="13">
        <v>2.14517336516702</v>
      </c>
      <c r="P43" s="13" t="s">
        <v>70</v>
      </c>
      <c r="Q43" s="13" t="s">
        <v>69</v>
      </c>
      <c r="R43" s="13" t="s">
        <v>919</v>
      </c>
      <c r="S43" s="20"/>
    </row>
    <row r="44" spans="1:20" x14ac:dyDescent="0.3">
      <c r="A44">
        <v>42</v>
      </c>
      <c r="B44">
        <v>3</v>
      </c>
      <c r="C44" s="9" t="s">
        <v>63</v>
      </c>
      <c r="D44" t="s">
        <v>666</v>
      </c>
      <c r="E44" t="s">
        <v>667</v>
      </c>
      <c r="F44" s="13" t="s">
        <v>920</v>
      </c>
      <c r="G44" s="13">
        <v>381.17759459758798</v>
      </c>
      <c r="H44" s="13">
        <v>13.266249999999999</v>
      </c>
      <c r="I44" s="13" t="s">
        <v>873</v>
      </c>
      <c r="J44" s="13">
        <f>400.195801-1.007276-18.01056</f>
        <v>381.17796500000003</v>
      </c>
      <c r="K44" s="13">
        <f>((G44-J44)/(G44))*1000000</f>
        <v>-0.9717318575249938</v>
      </c>
      <c r="L44" s="13">
        <v>86.2</v>
      </c>
      <c r="M44" s="26">
        <v>4.9496936638249199E-7</v>
      </c>
      <c r="N44" s="26">
        <v>2.42925966550535E-5</v>
      </c>
      <c r="O44" s="13">
        <v>2.0913074193611401</v>
      </c>
      <c r="P44" s="13" t="s">
        <v>70</v>
      </c>
      <c r="Q44" s="13" t="s">
        <v>69</v>
      </c>
      <c r="R44" s="13" t="s">
        <v>921</v>
      </c>
      <c r="S44" s="9" t="s">
        <v>922</v>
      </c>
      <c r="T44" s="9">
        <v>15</v>
      </c>
    </row>
    <row r="45" spans="1:20" x14ac:dyDescent="0.3">
      <c r="A45">
        <v>43</v>
      </c>
      <c r="F45" s="13" t="s">
        <v>923</v>
      </c>
      <c r="G45" s="13">
        <v>927.18744614426998</v>
      </c>
      <c r="H45" s="13">
        <v>19.481116666666701</v>
      </c>
      <c r="I45" s="13"/>
      <c r="J45" s="13"/>
      <c r="K45" s="13"/>
      <c r="L45" s="13"/>
      <c r="M45" s="26">
        <v>5.6704520290384895E-7</v>
      </c>
      <c r="N45" s="26">
        <v>2.72843195347255E-5</v>
      </c>
      <c r="O45" s="13">
        <v>33.222737833255302</v>
      </c>
      <c r="P45" s="13" t="s">
        <v>70</v>
      </c>
      <c r="Q45" s="13" t="s">
        <v>69</v>
      </c>
      <c r="R45" s="13" t="s">
        <v>924</v>
      </c>
      <c r="S45" s="20"/>
    </row>
    <row r="46" spans="1:20" x14ac:dyDescent="0.3">
      <c r="A46">
        <v>44</v>
      </c>
      <c r="F46" s="13" t="s">
        <v>925</v>
      </c>
      <c r="G46" s="13">
        <v>495.11307837067397</v>
      </c>
      <c r="H46" s="13">
        <v>1.51413333333333</v>
      </c>
      <c r="I46" s="13"/>
      <c r="J46" s="13"/>
      <c r="K46" s="13"/>
      <c r="L46" s="13"/>
      <c r="M46" s="26">
        <v>6.0752365471650204E-7</v>
      </c>
      <c r="N46" s="26">
        <v>2.86698533298479E-5</v>
      </c>
      <c r="O46" s="13">
        <v>5.0634996506489802</v>
      </c>
      <c r="P46" s="13" t="s">
        <v>70</v>
      </c>
      <c r="Q46" s="13" t="s">
        <v>69</v>
      </c>
      <c r="R46" s="13" t="s">
        <v>926</v>
      </c>
      <c r="S46" s="20"/>
    </row>
    <row r="47" spans="1:20" x14ac:dyDescent="0.3">
      <c r="A47">
        <v>45</v>
      </c>
      <c r="F47" s="13" t="s">
        <v>927</v>
      </c>
      <c r="G47" s="13">
        <v>437.107814238027</v>
      </c>
      <c r="H47" s="13">
        <v>1.5778666666666701</v>
      </c>
      <c r="I47" s="13"/>
      <c r="J47" s="13"/>
      <c r="K47" s="13"/>
      <c r="L47" s="13"/>
      <c r="M47" s="26">
        <v>7.8366489797421203E-7</v>
      </c>
      <c r="N47" s="26">
        <v>3.6629982671541298E-5</v>
      </c>
      <c r="O47" s="13">
        <v>2.3702779791422102</v>
      </c>
      <c r="P47" s="13" t="s">
        <v>70</v>
      </c>
      <c r="Q47" s="13" t="s">
        <v>69</v>
      </c>
      <c r="R47" s="13" t="s">
        <v>928</v>
      </c>
      <c r="S47" s="20"/>
    </row>
    <row r="48" spans="1:20" x14ac:dyDescent="0.3">
      <c r="A48">
        <v>46</v>
      </c>
      <c r="F48" s="13" t="s">
        <v>929</v>
      </c>
      <c r="G48" s="13">
        <v>209.11886825447499</v>
      </c>
      <c r="H48" s="13">
        <v>12.5598833333333</v>
      </c>
      <c r="I48" s="13"/>
      <c r="J48" s="13"/>
      <c r="K48" s="13"/>
      <c r="L48" s="13"/>
      <c r="M48" s="26">
        <v>8.6179421510124101E-7</v>
      </c>
      <c r="N48" s="26">
        <v>3.9162953509701103E-5</v>
      </c>
      <c r="O48" s="13">
        <v>3.43247425460748</v>
      </c>
      <c r="P48" s="13" t="s">
        <v>69</v>
      </c>
      <c r="Q48" s="13" t="s">
        <v>70</v>
      </c>
      <c r="R48" s="13" t="s">
        <v>930</v>
      </c>
      <c r="S48" s="20"/>
    </row>
    <row r="49" spans="1:20" x14ac:dyDescent="0.3">
      <c r="A49">
        <v>47</v>
      </c>
      <c r="F49" s="13" t="s">
        <v>931</v>
      </c>
      <c r="G49" s="13">
        <v>287.05398484049198</v>
      </c>
      <c r="H49" s="13">
        <v>1.5990166666666701</v>
      </c>
      <c r="I49" s="13"/>
      <c r="J49" s="13"/>
      <c r="K49" s="13"/>
      <c r="L49" s="13"/>
      <c r="M49" s="26">
        <v>9.5751447248826296E-7</v>
      </c>
      <c r="N49" s="26">
        <v>4.1738093113561897E-5</v>
      </c>
      <c r="O49" s="13">
        <v>2.75763392875785</v>
      </c>
      <c r="P49" s="13" t="s">
        <v>70</v>
      </c>
      <c r="Q49" s="13" t="s">
        <v>69</v>
      </c>
      <c r="R49" s="13" t="s">
        <v>932</v>
      </c>
      <c r="S49" s="20"/>
    </row>
    <row r="50" spans="1:20" x14ac:dyDescent="0.3">
      <c r="A50">
        <v>48</v>
      </c>
      <c r="F50" s="13" t="s">
        <v>933</v>
      </c>
      <c r="G50" s="13">
        <v>300.04979792816101</v>
      </c>
      <c r="H50" s="13">
        <v>1.2610333333333299</v>
      </c>
      <c r="I50" s="13"/>
      <c r="J50" s="13"/>
      <c r="K50" s="13"/>
      <c r="L50" s="13"/>
      <c r="M50" s="26">
        <v>9.7508147123281909E-7</v>
      </c>
      <c r="N50" s="26">
        <v>4.1738093113561897E-5</v>
      </c>
      <c r="O50" s="13">
        <v>2.0144879751144402</v>
      </c>
      <c r="P50" s="13" t="s">
        <v>70</v>
      </c>
      <c r="Q50" s="13" t="s">
        <v>69</v>
      </c>
      <c r="R50" s="13" t="s">
        <v>934</v>
      </c>
      <c r="S50" s="20"/>
    </row>
    <row r="51" spans="1:20" x14ac:dyDescent="0.3">
      <c r="A51">
        <v>49</v>
      </c>
      <c r="F51" s="13" t="s">
        <v>935</v>
      </c>
      <c r="G51" s="13">
        <v>507.079614347762</v>
      </c>
      <c r="H51" s="13">
        <v>19.681183333333301</v>
      </c>
      <c r="I51" s="13"/>
      <c r="J51" s="13"/>
      <c r="K51" s="13"/>
      <c r="L51" s="13"/>
      <c r="M51" s="26">
        <v>9.7799092724226711E-7</v>
      </c>
      <c r="N51" s="26">
        <v>4.1738093113561897E-5</v>
      </c>
      <c r="O51" s="13">
        <v>2.0253260574554401</v>
      </c>
      <c r="P51" s="13" t="s">
        <v>70</v>
      </c>
      <c r="Q51" s="13" t="s">
        <v>69</v>
      </c>
      <c r="R51" s="13" t="s">
        <v>936</v>
      </c>
      <c r="S51" s="20"/>
    </row>
    <row r="52" spans="1:20" x14ac:dyDescent="0.3">
      <c r="A52">
        <v>50</v>
      </c>
      <c r="F52" s="13" t="s">
        <v>937</v>
      </c>
      <c r="G52" s="13">
        <v>477.09176640165703</v>
      </c>
      <c r="H52" s="13">
        <v>20.092033333333301</v>
      </c>
      <c r="I52" s="13"/>
      <c r="J52" s="13"/>
      <c r="K52" s="13"/>
      <c r="L52" s="13"/>
      <c r="M52" s="26">
        <v>1.02448633731989E-6</v>
      </c>
      <c r="N52" s="26">
        <v>4.3345478322078098E-5</v>
      </c>
      <c r="O52" s="13">
        <v>2.1703419658017098</v>
      </c>
      <c r="P52" s="13" t="s">
        <v>70</v>
      </c>
      <c r="Q52" s="13" t="s">
        <v>69</v>
      </c>
      <c r="R52" s="13" t="s">
        <v>110</v>
      </c>
      <c r="S52" s="20"/>
    </row>
    <row r="53" spans="1:20" x14ac:dyDescent="0.3">
      <c r="A53">
        <v>51</v>
      </c>
      <c r="F53" s="13" t="s">
        <v>938</v>
      </c>
      <c r="G53" s="13">
        <v>309.03980250047101</v>
      </c>
      <c r="H53" s="13">
        <v>7.4849833333333304</v>
      </c>
      <c r="I53" s="13"/>
      <c r="J53" s="13"/>
      <c r="K53" s="13"/>
      <c r="L53" s="13"/>
      <c r="M53" s="26">
        <v>1.04179611026822E-6</v>
      </c>
      <c r="N53" s="26">
        <v>4.3701111991080703E-5</v>
      </c>
      <c r="O53" s="13">
        <v>2.6446626223243501</v>
      </c>
      <c r="P53" s="13" t="s">
        <v>70</v>
      </c>
      <c r="Q53" s="13" t="s">
        <v>69</v>
      </c>
      <c r="R53" s="13" t="s">
        <v>110</v>
      </c>
      <c r="S53" s="20"/>
    </row>
    <row r="54" spans="1:20" x14ac:dyDescent="0.3">
      <c r="A54">
        <v>52</v>
      </c>
      <c r="B54">
        <v>3</v>
      </c>
      <c r="C54" s="9" t="s">
        <v>155</v>
      </c>
      <c r="D54" t="s">
        <v>939</v>
      </c>
      <c r="E54" t="s">
        <v>940</v>
      </c>
      <c r="F54" s="13" t="s">
        <v>941</v>
      </c>
      <c r="G54" s="13">
        <v>493.12210871965402</v>
      </c>
      <c r="H54" s="13">
        <v>7.0105833333333303</v>
      </c>
      <c r="I54" s="13" t="s">
        <v>811</v>
      </c>
      <c r="J54" s="13">
        <f>494.1315-1.007276</f>
        <v>493.12422400000003</v>
      </c>
      <c r="K54" s="13">
        <f>((G54-J54)/(G54))*1000000</f>
        <v>-4.289567043538538</v>
      </c>
      <c r="L54" s="13">
        <v>93.33</v>
      </c>
      <c r="M54" s="26">
        <v>1.06943879851773E-6</v>
      </c>
      <c r="N54" s="26">
        <v>4.4480488350643603E-5</v>
      </c>
      <c r="O54" s="13">
        <v>4.07798569021113</v>
      </c>
      <c r="P54" s="13" t="s">
        <v>70</v>
      </c>
      <c r="Q54" s="13" t="s">
        <v>69</v>
      </c>
      <c r="R54" s="13" t="s">
        <v>942</v>
      </c>
      <c r="S54" s="9" t="s">
        <v>943</v>
      </c>
      <c r="T54" s="9">
        <v>15</v>
      </c>
    </row>
    <row r="55" spans="1:20" x14ac:dyDescent="0.3">
      <c r="A55">
        <v>53</v>
      </c>
      <c r="F55" s="13" t="s">
        <v>944</v>
      </c>
      <c r="G55" s="13">
        <v>632.20053603106396</v>
      </c>
      <c r="H55" s="13">
        <v>11.7474166666667</v>
      </c>
      <c r="I55" s="13"/>
      <c r="J55" s="13"/>
      <c r="K55" s="13"/>
      <c r="L55" s="13"/>
      <c r="M55" s="26">
        <v>1.1404975880369199E-6</v>
      </c>
      <c r="N55" s="26">
        <v>4.6609348181223701E-5</v>
      </c>
      <c r="O55" s="13">
        <v>3.1554479230546102</v>
      </c>
      <c r="P55" s="13" t="s">
        <v>70</v>
      </c>
      <c r="Q55" s="13" t="s">
        <v>69</v>
      </c>
      <c r="R55" s="13" t="s">
        <v>945</v>
      </c>
      <c r="S55" s="20"/>
    </row>
    <row r="56" spans="1:20" x14ac:dyDescent="0.3">
      <c r="A56">
        <v>54</v>
      </c>
      <c r="F56" s="13" t="s">
        <v>946</v>
      </c>
      <c r="G56" s="13">
        <v>641.13813302261303</v>
      </c>
      <c r="H56" s="13">
        <v>17.486283333333301</v>
      </c>
      <c r="I56" s="13"/>
      <c r="J56" s="13"/>
      <c r="K56" s="13"/>
      <c r="L56" s="13"/>
      <c r="M56" s="26">
        <v>1.15660441990517E-6</v>
      </c>
      <c r="N56" s="26">
        <v>4.6609348181223701E-5</v>
      </c>
      <c r="O56" s="13">
        <v>4.5844687415188403</v>
      </c>
      <c r="P56" s="13" t="s">
        <v>70</v>
      </c>
      <c r="Q56" s="13" t="s">
        <v>69</v>
      </c>
      <c r="R56" s="13" t="s">
        <v>947</v>
      </c>
      <c r="S56" s="20"/>
    </row>
    <row r="57" spans="1:20" x14ac:dyDescent="0.3">
      <c r="A57">
        <v>55</v>
      </c>
      <c r="F57" s="13" t="s">
        <v>948</v>
      </c>
      <c r="G57" s="13">
        <v>817.16598705177</v>
      </c>
      <c r="H57" s="13">
        <v>17.739383333333301</v>
      </c>
      <c r="I57" s="13"/>
      <c r="J57" s="13"/>
      <c r="K57" s="13"/>
      <c r="L57" s="13"/>
      <c r="M57" s="26">
        <v>1.26078761231163E-6</v>
      </c>
      <c r="N57" s="26">
        <v>5.0307465691317097E-5</v>
      </c>
      <c r="O57" s="13">
        <v>2.1857021960917802</v>
      </c>
      <c r="P57" s="13" t="s">
        <v>70</v>
      </c>
      <c r="Q57" s="13" t="s">
        <v>69</v>
      </c>
      <c r="R57" s="13" t="s">
        <v>949</v>
      </c>
      <c r="S57" s="20"/>
    </row>
    <row r="58" spans="1:20" x14ac:dyDescent="0.3">
      <c r="A58">
        <v>56</v>
      </c>
      <c r="B58">
        <v>3</v>
      </c>
      <c r="C58" s="9" t="s">
        <v>825</v>
      </c>
      <c r="D58" t="s">
        <v>950</v>
      </c>
      <c r="E58" t="s">
        <v>294</v>
      </c>
      <c r="F58" s="13" t="s">
        <v>951</v>
      </c>
      <c r="G58" s="13">
        <v>477.10472781543803</v>
      </c>
      <c r="H58" s="13">
        <v>20.619499999999999</v>
      </c>
      <c r="I58" s="13" t="s">
        <v>811</v>
      </c>
      <c r="J58" s="13">
        <v>477.10385000000002</v>
      </c>
      <c r="K58" s="13">
        <f>((G58-J58)/(G58))*1000000</f>
        <v>1.8398799819523977</v>
      </c>
      <c r="L58" s="13">
        <v>79.92</v>
      </c>
      <c r="M58" s="26">
        <v>1.2771022476210101E-6</v>
      </c>
      <c r="N58" s="26">
        <v>5.0346191228181702E-5</v>
      </c>
      <c r="O58" s="13">
        <v>2.1020791018973402</v>
      </c>
      <c r="P58" s="13" t="s">
        <v>70</v>
      </c>
      <c r="Q58" s="13" t="s">
        <v>69</v>
      </c>
      <c r="R58" s="13" t="s">
        <v>952</v>
      </c>
      <c r="S58" s="9" t="s">
        <v>953</v>
      </c>
      <c r="T58" s="9">
        <v>15</v>
      </c>
    </row>
    <row r="59" spans="1:20" x14ac:dyDescent="0.3">
      <c r="A59">
        <v>57</v>
      </c>
      <c r="F59" s="13" t="s">
        <v>954</v>
      </c>
      <c r="G59" s="13">
        <v>632.20046514102296</v>
      </c>
      <c r="H59" s="13">
        <v>12.042999999999999</v>
      </c>
      <c r="I59" s="13"/>
      <c r="J59" s="13"/>
      <c r="K59" s="13"/>
      <c r="L59" s="13"/>
      <c r="M59" s="26">
        <v>1.29253272651564E-6</v>
      </c>
      <c r="N59" s="26">
        <v>5.0346191228181702E-5</v>
      </c>
      <c r="O59" s="13">
        <v>4.1823371116630099</v>
      </c>
      <c r="P59" s="13" t="s">
        <v>70</v>
      </c>
      <c r="Q59" s="13" t="s">
        <v>69</v>
      </c>
      <c r="R59" s="13" t="s">
        <v>955</v>
      </c>
      <c r="S59" s="20"/>
    </row>
    <row r="60" spans="1:20" x14ac:dyDescent="0.3">
      <c r="A60">
        <v>58</v>
      </c>
      <c r="B60">
        <v>1</v>
      </c>
      <c r="C60" s="9" t="s">
        <v>825</v>
      </c>
      <c r="D60" t="s">
        <v>956</v>
      </c>
      <c r="E60" t="s">
        <v>209</v>
      </c>
      <c r="F60" s="13" t="s">
        <v>957</v>
      </c>
      <c r="G60" s="13">
        <v>609.14776556660695</v>
      </c>
      <c r="H60" s="13">
        <v>19.470466666666699</v>
      </c>
      <c r="I60" t="s">
        <v>811</v>
      </c>
      <c r="J60">
        <v>609.14572399999997</v>
      </c>
      <c r="K60" s="13">
        <f>((G60-J60)/(G60))*1000000</f>
        <v>3.3515129208060701</v>
      </c>
      <c r="L60" s="13">
        <v>90.25</v>
      </c>
      <c r="M60" s="26">
        <v>1.35160137537671E-6</v>
      </c>
      <c r="N60" s="26">
        <v>5.1824398892870798E-5</v>
      </c>
      <c r="O60" s="13">
        <v>227.06629318908901</v>
      </c>
      <c r="P60" s="13" t="s">
        <v>70</v>
      </c>
      <c r="Q60" s="13" t="s">
        <v>69</v>
      </c>
      <c r="R60" s="13" t="s">
        <v>958</v>
      </c>
      <c r="S60" s="20"/>
    </row>
    <row r="61" spans="1:20" x14ac:dyDescent="0.3">
      <c r="A61">
        <v>59</v>
      </c>
      <c r="F61" s="13" t="s">
        <v>959</v>
      </c>
      <c r="G61" s="13">
        <v>386.81103245776501</v>
      </c>
      <c r="H61" s="13">
        <v>1.1973833333333299</v>
      </c>
      <c r="I61" s="13"/>
      <c r="J61" s="13"/>
      <c r="K61" s="13"/>
      <c r="L61" s="13"/>
      <c r="M61" s="26">
        <v>1.49870561128029E-6</v>
      </c>
      <c r="N61" s="26">
        <v>5.6542713964382097E-5</v>
      </c>
      <c r="O61" s="13">
        <v>2.9434943337756598</v>
      </c>
      <c r="P61" s="13" t="s">
        <v>69</v>
      </c>
      <c r="Q61" s="13" t="s">
        <v>70</v>
      </c>
      <c r="R61" s="13" t="s">
        <v>960</v>
      </c>
      <c r="S61" s="20"/>
    </row>
    <row r="62" spans="1:20" x14ac:dyDescent="0.3">
      <c r="A62">
        <v>60</v>
      </c>
      <c r="B62">
        <v>3</v>
      </c>
      <c r="C62" s="9" t="s">
        <v>63</v>
      </c>
      <c r="D62" t="s">
        <v>961</v>
      </c>
      <c r="E62" t="s">
        <v>565</v>
      </c>
      <c r="F62" s="13" t="s">
        <v>962</v>
      </c>
      <c r="G62" s="13">
        <v>244.13100607265099</v>
      </c>
      <c r="H62" s="13">
        <v>4.9958999999999998</v>
      </c>
      <c r="I62" s="13" t="s">
        <v>811</v>
      </c>
      <c r="J62" s="13">
        <f>245.137558-1.007276</f>
        <v>244.13028200000002</v>
      </c>
      <c r="K62" s="13">
        <f>((G62-J62)/(G62))*1000000</f>
        <v>2.9659184329596315</v>
      </c>
      <c r="L62" s="13">
        <v>90.91</v>
      </c>
      <c r="M62" s="26">
        <v>1.57204087003482E-6</v>
      </c>
      <c r="N62" s="26">
        <v>5.8450135127953001E-5</v>
      </c>
      <c r="O62" s="13">
        <v>7.0668988885183897</v>
      </c>
      <c r="P62" s="13" t="s">
        <v>69</v>
      </c>
      <c r="Q62" s="13" t="s">
        <v>70</v>
      </c>
      <c r="R62" s="13" t="s">
        <v>963</v>
      </c>
      <c r="S62" s="20"/>
    </row>
    <row r="63" spans="1:20" x14ac:dyDescent="0.3">
      <c r="A63">
        <v>61</v>
      </c>
      <c r="F63" s="13" t="s">
        <v>964</v>
      </c>
      <c r="G63" s="13">
        <v>563.01410871419796</v>
      </c>
      <c r="H63" s="13">
        <v>19.481116666666701</v>
      </c>
      <c r="I63" s="13"/>
      <c r="J63" s="13"/>
      <c r="K63" s="13"/>
      <c r="L63" s="13"/>
      <c r="M63" s="26">
        <v>1.69174238728864E-6</v>
      </c>
      <c r="N63" s="26">
        <v>6.2427825529782002E-5</v>
      </c>
      <c r="O63" s="13">
        <v>4.6675713379569199</v>
      </c>
      <c r="P63" s="13" t="s">
        <v>70</v>
      </c>
      <c r="Q63" s="13" t="s">
        <v>69</v>
      </c>
      <c r="R63" s="13" t="s">
        <v>965</v>
      </c>
      <c r="S63" s="20"/>
    </row>
    <row r="64" spans="1:20" x14ac:dyDescent="0.3">
      <c r="A64">
        <v>62</v>
      </c>
      <c r="B64">
        <v>1</v>
      </c>
      <c r="C64" s="9" t="s">
        <v>825</v>
      </c>
      <c r="D64" t="s">
        <v>293</v>
      </c>
      <c r="E64" t="s">
        <v>294</v>
      </c>
      <c r="F64" s="13" t="s">
        <v>966</v>
      </c>
      <c r="G64" s="13">
        <v>477.10710211442301</v>
      </c>
      <c r="H64" s="13">
        <v>20.325516666666701</v>
      </c>
      <c r="I64" s="13" t="s">
        <v>811</v>
      </c>
      <c r="J64" s="13">
        <v>477.10385000000002</v>
      </c>
      <c r="K64" s="13">
        <f>((G64-J64)/(G64))*1000000</f>
        <v>6.8163194565312439</v>
      </c>
      <c r="L64" s="13">
        <v>90.78</v>
      </c>
      <c r="M64" s="26">
        <v>1.7181052546222401E-6</v>
      </c>
      <c r="N64" s="26">
        <v>6.2927515567675401E-5</v>
      </c>
      <c r="O64" s="13">
        <v>2.42264917845326</v>
      </c>
      <c r="P64" s="13" t="s">
        <v>70</v>
      </c>
      <c r="Q64" s="13" t="s">
        <v>69</v>
      </c>
      <c r="R64" s="13" t="s">
        <v>967</v>
      </c>
      <c r="S64" s="20"/>
    </row>
    <row r="65" spans="1:19" x14ac:dyDescent="0.3">
      <c r="A65">
        <v>63</v>
      </c>
      <c r="F65" s="13" t="s">
        <v>968</v>
      </c>
      <c r="G65" s="13">
        <v>383.88728745378199</v>
      </c>
      <c r="H65" s="13">
        <v>1.5778666666666701</v>
      </c>
      <c r="I65" s="13"/>
      <c r="J65" s="13"/>
      <c r="K65" s="13"/>
      <c r="L65" s="13"/>
      <c r="M65" s="26">
        <v>1.8940889092711199E-6</v>
      </c>
      <c r="N65" s="26">
        <v>6.7362297763030293E-5</v>
      </c>
      <c r="O65" s="13">
        <v>5.2114824299662699</v>
      </c>
      <c r="P65" s="13" t="s">
        <v>70</v>
      </c>
      <c r="Q65" s="13" t="s">
        <v>69</v>
      </c>
      <c r="R65" s="13" t="s">
        <v>110</v>
      </c>
      <c r="S65" s="20"/>
    </row>
    <row r="66" spans="1:19" x14ac:dyDescent="0.3">
      <c r="A66">
        <v>64</v>
      </c>
      <c r="F66" s="13" t="s">
        <v>969</v>
      </c>
      <c r="G66" s="13">
        <v>210.999344308036</v>
      </c>
      <c r="H66" s="13">
        <v>2.15683333333333</v>
      </c>
      <c r="I66" s="13"/>
      <c r="J66" s="13"/>
      <c r="K66" s="13"/>
      <c r="L66" s="13"/>
      <c r="M66" s="26">
        <v>2.0852086115574802E-6</v>
      </c>
      <c r="N66" s="26">
        <v>7.2301172043386696E-5</v>
      </c>
      <c r="O66" s="13">
        <v>2.4309835566776399</v>
      </c>
      <c r="P66" s="13" t="s">
        <v>70</v>
      </c>
      <c r="Q66" s="13" t="s">
        <v>69</v>
      </c>
      <c r="R66" s="13" t="s">
        <v>970</v>
      </c>
      <c r="S66" s="20"/>
    </row>
    <row r="67" spans="1:19" x14ac:dyDescent="0.3">
      <c r="A67">
        <v>65</v>
      </c>
      <c r="F67" s="13" t="s">
        <v>971</v>
      </c>
      <c r="G67" s="13">
        <v>307.11970271188602</v>
      </c>
      <c r="H67" s="13">
        <v>21.2531833333333</v>
      </c>
      <c r="I67" s="13"/>
      <c r="J67" s="13"/>
      <c r="K67" s="13"/>
      <c r="L67" s="13"/>
      <c r="M67" s="26">
        <v>2.1807964424302999E-6</v>
      </c>
      <c r="N67" s="26">
        <v>7.43272827135879E-5</v>
      </c>
      <c r="O67" s="13">
        <v>17.085574353977002</v>
      </c>
      <c r="P67" s="13" t="s">
        <v>69</v>
      </c>
      <c r="Q67" s="13" t="s">
        <v>70</v>
      </c>
      <c r="R67" s="13" t="s">
        <v>664</v>
      </c>
      <c r="S67" s="20"/>
    </row>
    <row r="68" spans="1:19" x14ac:dyDescent="0.3">
      <c r="A68">
        <v>66</v>
      </c>
      <c r="F68" s="13" t="s">
        <v>972</v>
      </c>
      <c r="G68" s="13">
        <v>342.99861481874802</v>
      </c>
      <c r="H68" s="13">
        <v>17.65605</v>
      </c>
      <c r="I68" s="13"/>
      <c r="J68" s="13"/>
      <c r="K68" s="13"/>
      <c r="L68" s="13"/>
      <c r="M68" s="26">
        <v>2.8607234368038799E-6</v>
      </c>
      <c r="N68" s="26">
        <v>9.4865822543341701E-5</v>
      </c>
      <c r="O68" s="13">
        <v>3.7313022914715499</v>
      </c>
      <c r="P68" s="13" t="s">
        <v>69</v>
      </c>
      <c r="Q68" s="13" t="s">
        <v>70</v>
      </c>
      <c r="R68" s="13" t="s">
        <v>973</v>
      </c>
      <c r="S68" s="20"/>
    </row>
    <row r="69" spans="1:19" x14ac:dyDescent="0.3">
      <c r="A69">
        <v>67</v>
      </c>
      <c r="F69" s="13" t="s">
        <v>974</v>
      </c>
      <c r="G69" s="13">
        <v>169.014935687307</v>
      </c>
      <c r="H69" s="13">
        <v>17.65605</v>
      </c>
      <c r="I69" s="13"/>
      <c r="J69" s="13"/>
      <c r="K69" s="13"/>
      <c r="L69" s="13"/>
      <c r="M69" s="26">
        <v>2.9721936812832101E-6</v>
      </c>
      <c r="N69" s="26">
        <v>9.72481762629819E-5</v>
      </c>
      <c r="O69" s="13">
        <v>2.3170053900623202</v>
      </c>
      <c r="P69" s="13" t="s">
        <v>69</v>
      </c>
      <c r="Q69" s="13" t="s">
        <v>70</v>
      </c>
      <c r="R69" s="13" t="s">
        <v>975</v>
      </c>
      <c r="S69" s="20"/>
    </row>
    <row r="70" spans="1:19" x14ac:dyDescent="0.3">
      <c r="A70">
        <v>68</v>
      </c>
      <c r="F70" s="13" t="s">
        <v>976</v>
      </c>
      <c r="G70" s="13">
        <v>365.07372078268901</v>
      </c>
      <c r="H70" s="13">
        <v>3.7816999999999998</v>
      </c>
      <c r="I70" s="13"/>
      <c r="J70" s="13"/>
      <c r="K70" s="13"/>
      <c r="L70" s="13"/>
      <c r="M70" s="26">
        <v>2.9969533841267502E-6</v>
      </c>
      <c r="N70" s="26">
        <v>9.7408904375058904E-5</v>
      </c>
      <c r="O70" s="13">
        <v>2.1628304590907601</v>
      </c>
      <c r="P70" s="13" t="s">
        <v>70</v>
      </c>
      <c r="Q70" s="13" t="s">
        <v>69</v>
      </c>
      <c r="R70" s="13" t="s">
        <v>977</v>
      </c>
      <c r="S70" s="20"/>
    </row>
    <row r="71" spans="1:19" x14ac:dyDescent="0.3">
      <c r="A71">
        <v>69</v>
      </c>
      <c r="F71" s="13" t="s">
        <v>978</v>
      </c>
      <c r="G71" s="13">
        <v>471.14620104000301</v>
      </c>
      <c r="H71" s="13">
        <v>11.198700000000001</v>
      </c>
      <c r="I71" s="13"/>
      <c r="J71" s="13"/>
      <c r="K71" s="13"/>
      <c r="L71" s="13"/>
      <c r="M71" s="26">
        <v>3.3140331698877599E-6</v>
      </c>
      <c r="N71" s="26">
        <v>1.06278074031653E-4</v>
      </c>
      <c r="O71" s="13">
        <v>4.7982302877265104</v>
      </c>
      <c r="P71" s="13" t="s">
        <v>69</v>
      </c>
      <c r="Q71" s="13" t="s">
        <v>70</v>
      </c>
      <c r="R71" s="13" t="s">
        <v>593</v>
      </c>
      <c r="S71" s="20"/>
    </row>
    <row r="72" spans="1:19" x14ac:dyDescent="0.3">
      <c r="A72">
        <v>70</v>
      </c>
      <c r="F72" s="13" t="s">
        <v>979</v>
      </c>
      <c r="G72" s="13">
        <v>455.21396369670401</v>
      </c>
      <c r="H72" s="13">
        <v>20.3663833333333</v>
      </c>
      <c r="I72" s="13"/>
      <c r="J72" s="13"/>
      <c r="K72" s="13"/>
      <c r="L72" s="13"/>
      <c r="M72" s="26">
        <v>3.43036796368601E-6</v>
      </c>
      <c r="N72" s="26">
        <v>1.07922433003513E-4</v>
      </c>
      <c r="O72" s="13">
        <v>2.1657513529347501</v>
      </c>
      <c r="P72" s="13" t="s">
        <v>70</v>
      </c>
      <c r="Q72" s="13" t="s">
        <v>69</v>
      </c>
      <c r="R72" s="13" t="s">
        <v>980</v>
      </c>
      <c r="S72" s="20"/>
    </row>
    <row r="73" spans="1:19" x14ac:dyDescent="0.3">
      <c r="A73">
        <v>71</v>
      </c>
      <c r="F73" s="13" t="s">
        <v>981</v>
      </c>
      <c r="G73" s="13">
        <v>83.013432883145896</v>
      </c>
      <c r="H73" s="13">
        <v>17.645483333333299</v>
      </c>
      <c r="I73" s="13"/>
      <c r="J73" s="13"/>
      <c r="K73" s="13"/>
      <c r="L73" s="13"/>
      <c r="M73" s="26">
        <v>3.5590596100254501E-6</v>
      </c>
      <c r="N73" s="26">
        <v>1.1034593106029301E-4</v>
      </c>
      <c r="O73" s="13">
        <v>3.8950825908871201</v>
      </c>
      <c r="P73" s="13" t="s">
        <v>69</v>
      </c>
      <c r="Q73" s="13" t="s">
        <v>70</v>
      </c>
      <c r="R73" s="13" t="s">
        <v>982</v>
      </c>
      <c r="S73" s="20"/>
    </row>
    <row r="74" spans="1:19" x14ac:dyDescent="0.3">
      <c r="A74">
        <v>72</v>
      </c>
      <c r="F74" s="13" t="s">
        <v>983</v>
      </c>
      <c r="G74" s="13">
        <v>397.17235143167602</v>
      </c>
      <c r="H74" s="13">
        <v>7.3804999999999996</v>
      </c>
      <c r="I74" s="13"/>
      <c r="J74" s="13"/>
      <c r="K74" s="13"/>
      <c r="L74" s="13"/>
      <c r="M74" s="26">
        <v>4.4833902280716504E-6</v>
      </c>
      <c r="N74" s="26">
        <v>1.3176063761817199E-4</v>
      </c>
      <c r="O74" s="13">
        <v>2.2830884163432601</v>
      </c>
      <c r="P74" s="13" t="s">
        <v>70</v>
      </c>
      <c r="Q74" s="13" t="s">
        <v>69</v>
      </c>
      <c r="R74" s="13" t="s">
        <v>984</v>
      </c>
      <c r="S74" s="20"/>
    </row>
    <row r="75" spans="1:19" x14ac:dyDescent="0.3">
      <c r="A75">
        <v>73</v>
      </c>
      <c r="F75" s="13" t="s">
        <v>985</v>
      </c>
      <c r="G75" s="13">
        <v>419.09791210681999</v>
      </c>
      <c r="H75" s="13">
        <v>12.264283333333299</v>
      </c>
      <c r="I75" s="13"/>
      <c r="J75" s="13"/>
      <c r="K75" s="13"/>
      <c r="L75" s="13"/>
      <c r="M75" s="26">
        <v>4.91411103020756E-6</v>
      </c>
      <c r="N75" s="26">
        <v>1.41040705746125E-4</v>
      </c>
      <c r="O75" s="13">
        <v>4.0669644825139102</v>
      </c>
      <c r="P75" s="13" t="s">
        <v>70</v>
      </c>
      <c r="Q75" s="13" t="s">
        <v>69</v>
      </c>
      <c r="R75" s="13" t="s">
        <v>110</v>
      </c>
      <c r="S75" s="20"/>
    </row>
    <row r="76" spans="1:19" x14ac:dyDescent="0.3">
      <c r="A76">
        <v>74</v>
      </c>
      <c r="F76" s="13" t="s">
        <v>986</v>
      </c>
      <c r="G76" s="13">
        <v>355.08353079908397</v>
      </c>
      <c r="H76" s="13">
        <v>10.481683333333301</v>
      </c>
      <c r="I76" s="13"/>
      <c r="J76" s="13"/>
      <c r="K76" s="13"/>
      <c r="L76" s="13"/>
      <c r="M76" s="26">
        <v>5.0152800616931597E-6</v>
      </c>
      <c r="N76" s="26">
        <v>1.4265209937008901E-4</v>
      </c>
      <c r="O76" s="13">
        <v>2.74945754541349</v>
      </c>
      <c r="P76" s="13" t="s">
        <v>70</v>
      </c>
      <c r="Q76" s="13" t="s">
        <v>69</v>
      </c>
      <c r="R76" s="13" t="s">
        <v>145</v>
      </c>
      <c r="S76" s="20"/>
    </row>
    <row r="77" spans="1:19" x14ac:dyDescent="0.3">
      <c r="A77">
        <v>75</v>
      </c>
      <c r="B77">
        <v>3</v>
      </c>
      <c r="C77" s="9" t="s">
        <v>63</v>
      </c>
      <c r="D77" t="s">
        <v>987</v>
      </c>
      <c r="E77" t="s">
        <v>988</v>
      </c>
      <c r="F77" s="13" t="s">
        <v>989</v>
      </c>
      <c r="G77" s="13">
        <v>493.19644218897002</v>
      </c>
      <c r="H77" s="13">
        <v>6.91503333333333</v>
      </c>
      <c r="I77" s="13" t="s">
        <v>873</v>
      </c>
      <c r="J77" s="13">
        <f>(512.211853-1.007276-18.01056)</f>
        <v>493.19401700000003</v>
      </c>
      <c r="K77" s="13">
        <f>((G77-J77)/(G77))*1000000</f>
        <v>4.9172880469903637</v>
      </c>
      <c r="L77" s="13">
        <v>87.91</v>
      </c>
      <c r="M77" s="26">
        <v>5.19750278304976E-6</v>
      </c>
      <c r="N77" s="26">
        <v>1.46602406822389E-4</v>
      </c>
      <c r="O77" s="13">
        <v>2.3105852083307901</v>
      </c>
      <c r="P77" s="13" t="s">
        <v>70</v>
      </c>
      <c r="Q77" s="13" t="s">
        <v>69</v>
      </c>
      <c r="R77" s="13" t="s">
        <v>990</v>
      </c>
      <c r="S77" s="20"/>
    </row>
    <row r="78" spans="1:19" x14ac:dyDescent="0.3">
      <c r="A78">
        <v>76</v>
      </c>
      <c r="F78" s="13" t="s">
        <v>991</v>
      </c>
      <c r="G78" s="13">
        <v>403.948810535424</v>
      </c>
      <c r="H78" s="13">
        <v>17.645483333333299</v>
      </c>
      <c r="I78" s="13"/>
      <c r="J78" s="13"/>
      <c r="K78" s="13"/>
      <c r="L78" s="13"/>
      <c r="M78" s="26">
        <v>5.7529695212110701E-6</v>
      </c>
      <c r="N78" s="26">
        <v>1.5951973697140001E-4</v>
      </c>
      <c r="O78" s="13">
        <v>3.55920512780766</v>
      </c>
      <c r="P78" s="13" t="s">
        <v>69</v>
      </c>
      <c r="Q78" s="13" t="s">
        <v>70</v>
      </c>
      <c r="R78" s="13" t="s">
        <v>110</v>
      </c>
      <c r="S78" s="20"/>
    </row>
    <row r="79" spans="1:19" x14ac:dyDescent="0.3">
      <c r="A79">
        <v>77</v>
      </c>
      <c r="F79" s="13" t="s">
        <v>992</v>
      </c>
      <c r="G79" s="13">
        <v>267.07473596272399</v>
      </c>
      <c r="H79" s="13">
        <v>4.9640833333333303</v>
      </c>
      <c r="I79" s="13"/>
      <c r="J79" s="13"/>
      <c r="K79" s="13"/>
      <c r="L79" s="13"/>
      <c r="M79" s="26">
        <v>6.1032770641844502E-6</v>
      </c>
      <c r="N79" s="26">
        <v>1.6808101979859101E-4</v>
      </c>
      <c r="O79" s="13">
        <v>68.047778560226604</v>
      </c>
      <c r="P79" s="13" t="s">
        <v>70</v>
      </c>
      <c r="Q79" s="13" t="s">
        <v>69</v>
      </c>
      <c r="R79" s="13" t="s">
        <v>993</v>
      </c>
      <c r="S79" s="20"/>
    </row>
    <row r="80" spans="1:19" x14ac:dyDescent="0.3">
      <c r="A80">
        <v>78</v>
      </c>
      <c r="F80" s="13" t="s">
        <v>994</v>
      </c>
      <c r="G80" s="13">
        <v>259.02616056147502</v>
      </c>
      <c r="H80" s="13">
        <v>17.666716666666701</v>
      </c>
      <c r="I80" s="13"/>
      <c r="J80" s="13"/>
      <c r="K80" s="13"/>
      <c r="L80" s="13"/>
      <c r="M80" s="26">
        <v>6.3651009705178998E-6</v>
      </c>
      <c r="N80" s="26">
        <v>1.72592667297078E-4</v>
      </c>
      <c r="O80" s="13">
        <v>3.9224599787564198</v>
      </c>
      <c r="P80" s="13" t="s">
        <v>69</v>
      </c>
      <c r="Q80" s="13" t="s">
        <v>70</v>
      </c>
      <c r="R80" s="13" t="s">
        <v>995</v>
      </c>
      <c r="S80" s="20"/>
    </row>
    <row r="81" spans="1:20" x14ac:dyDescent="0.3">
      <c r="A81">
        <v>79</v>
      </c>
      <c r="F81" s="13" t="s">
        <v>996</v>
      </c>
      <c r="G81" s="13">
        <v>203.10861763412399</v>
      </c>
      <c r="H81" s="13">
        <v>20.725633333333299</v>
      </c>
      <c r="I81" s="13"/>
      <c r="J81" s="13"/>
      <c r="K81" s="13"/>
      <c r="L81" s="13"/>
      <c r="M81" s="26">
        <v>6.6363035474692501E-6</v>
      </c>
      <c r="N81" s="26">
        <v>1.7895773429085901E-4</v>
      </c>
      <c r="O81" s="13">
        <v>2.2861333250146298</v>
      </c>
      <c r="P81" s="13" t="s">
        <v>69</v>
      </c>
      <c r="Q81" s="13" t="s">
        <v>70</v>
      </c>
      <c r="R81" s="13" t="s">
        <v>997</v>
      </c>
      <c r="S81" s="20"/>
    </row>
    <row r="82" spans="1:20" x14ac:dyDescent="0.3">
      <c r="A82">
        <v>80</v>
      </c>
      <c r="F82" s="13" t="s">
        <v>998</v>
      </c>
      <c r="G82" s="13">
        <v>663.201577368519</v>
      </c>
      <c r="H82" s="13">
        <v>3.8560166666666702</v>
      </c>
      <c r="I82" s="13"/>
      <c r="J82" s="13"/>
      <c r="K82" s="13"/>
      <c r="L82" s="13"/>
      <c r="M82" s="26">
        <v>7.24144408448257E-6</v>
      </c>
      <c r="N82" s="26">
        <v>1.8913206715665399E-4</v>
      </c>
      <c r="O82" s="13">
        <v>31.728330214627199</v>
      </c>
      <c r="P82" s="13" t="s">
        <v>70</v>
      </c>
      <c r="Q82" s="13" t="s">
        <v>69</v>
      </c>
      <c r="R82" s="13" t="s">
        <v>999</v>
      </c>
      <c r="S82" s="20"/>
    </row>
    <row r="83" spans="1:20" x14ac:dyDescent="0.3">
      <c r="A83">
        <v>81</v>
      </c>
      <c r="F83" s="13" t="s">
        <v>1000</v>
      </c>
      <c r="G83" s="13">
        <v>289.07396372430401</v>
      </c>
      <c r="H83" s="13">
        <v>7.3910666666666698</v>
      </c>
      <c r="I83" s="13"/>
      <c r="J83" s="13"/>
      <c r="K83" s="13"/>
      <c r="L83" s="13"/>
      <c r="M83" s="26">
        <v>7.2448166761329702E-6</v>
      </c>
      <c r="N83" s="26">
        <v>1.8913206715665399E-4</v>
      </c>
      <c r="O83" s="13">
        <v>2.5550970378115401</v>
      </c>
      <c r="P83" s="13" t="s">
        <v>70</v>
      </c>
      <c r="Q83" s="13" t="s">
        <v>69</v>
      </c>
      <c r="R83" s="13" t="s">
        <v>1001</v>
      </c>
      <c r="S83" s="20"/>
    </row>
    <row r="84" spans="1:20" x14ac:dyDescent="0.3">
      <c r="A84">
        <v>82</v>
      </c>
      <c r="F84" s="13" t="s">
        <v>1002</v>
      </c>
      <c r="G84" s="13">
        <v>114.05603364943001</v>
      </c>
      <c r="H84" s="13">
        <v>2.08408333333333</v>
      </c>
      <c r="I84" s="13"/>
      <c r="J84" s="13"/>
      <c r="K84" s="13"/>
      <c r="L84" s="13"/>
      <c r="M84" s="26">
        <v>8.4502119150897704E-6</v>
      </c>
      <c r="N84" s="26">
        <v>2.1159585066775899E-4</v>
      </c>
      <c r="O84" s="13">
        <v>3.3526950821367199</v>
      </c>
      <c r="P84" s="13" t="s">
        <v>70</v>
      </c>
      <c r="Q84" s="13" t="s">
        <v>69</v>
      </c>
      <c r="R84" s="13" t="s">
        <v>1003</v>
      </c>
      <c r="S84" s="20"/>
    </row>
    <row r="85" spans="1:20" x14ac:dyDescent="0.3">
      <c r="A85">
        <v>83</v>
      </c>
      <c r="F85" s="13" t="s">
        <v>1004</v>
      </c>
      <c r="G85" s="13">
        <v>658.10831832736596</v>
      </c>
      <c r="H85" s="13">
        <v>2.5478999999999998</v>
      </c>
      <c r="I85" s="13"/>
      <c r="J85" s="13"/>
      <c r="K85" s="13"/>
      <c r="L85" s="13"/>
      <c r="M85" s="26">
        <v>8.6734346487204999E-6</v>
      </c>
      <c r="N85" s="26">
        <v>2.14403193101279E-4</v>
      </c>
      <c r="O85" s="13">
        <v>2.0619691231872999</v>
      </c>
      <c r="P85" s="13" t="s">
        <v>69</v>
      </c>
      <c r="Q85" s="13" t="s">
        <v>70</v>
      </c>
      <c r="R85" s="13" t="s">
        <v>1005</v>
      </c>
      <c r="S85" s="20"/>
    </row>
    <row r="86" spans="1:20" x14ac:dyDescent="0.3">
      <c r="A86">
        <v>84</v>
      </c>
      <c r="F86" s="13" t="s">
        <v>1006</v>
      </c>
      <c r="G86" s="13">
        <v>393.17843894377398</v>
      </c>
      <c r="H86" s="13">
        <v>14.3212666666667</v>
      </c>
      <c r="I86" s="13"/>
      <c r="J86" s="13"/>
      <c r="K86" s="13"/>
      <c r="L86" s="13"/>
      <c r="M86" s="26">
        <v>9.3841758606050297E-6</v>
      </c>
      <c r="N86" s="26">
        <v>2.28101853455269E-4</v>
      </c>
      <c r="O86" s="13">
        <v>3.3093925369039501</v>
      </c>
      <c r="P86" s="13" t="s">
        <v>70</v>
      </c>
      <c r="Q86" s="13" t="s">
        <v>69</v>
      </c>
      <c r="R86" s="13" t="s">
        <v>706</v>
      </c>
      <c r="S86" s="20"/>
    </row>
    <row r="87" spans="1:20" x14ac:dyDescent="0.3">
      <c r="A87">
        <v>85</v>
      </c>
      <c r="B87">
        <v>1</v>
      </c>
      <c r="C87" s="9" t="s">
        <v>1007</v>
      </c>
      <c r="D87" t="s">
        <v>1008</v>
      </c>
      <c r="E87" t="s">
        <v>287</v>
      </c>
      <c r="F87" s="13" t="s">
        <v>1009</v>
      </c>
      <c r="G87" s="13">
        <v>447.09450577899099</v>
      </c>
      <c r="H87" s="13">
        <v>20.1132833333333</v>
      </c>
      <c r="I87" t="s">
        <v>811</v>
      </c>
      <c r="J87">
        <v>447.093279</v>
      </c>
      <c r="K87" s="13">
        <f>((G87-J87)/(G87))*1000000</f>
        <v>2.7438918956508389</v>
      </c>
      <c r="L87" s="13">
        <v>92.27</v>
      </c>
      <c r="M87" s="26">
        <v>1.04510702857441E-5</v>
      </c>
      <c r="N87" s="26">
        <v>2.5020876856822699E-4</v>
      </c>
      <c r="O87" s="13">
        <v>2.88225283300216</v>
      </c>
      <c r="P87" s="13" t="s">
        <v>70</v>
      </c>
      <c r="Q87" s="13" t="s">
        <v>69</v>
      </c>
      <c r="R87" s="13" t="s">
        <v>1010</v>
      </c>
      <c r="S87" s="20" t="s">
        <v>1011</v>
      </c>
      <c r="T87" s="9">
        <v>20</v>
      </c>
    </row>
    <row r="88" spans="1:20" x14ac:dyDescent="0.3">
      <c r="A88">
        <v>86</v>
      </c>
      <c r="F88" s="13" t="s">
        <v>1012</v>
      </c>
      <c r="G88" s="13">
        <v>365.07369322735599</v>
      </c>
      <c r="H88" s="13">
        <v>3.6453000000000002</v>
      </c>
      <c r="I88" s="13"/>
      <c r="J88" s="13"/>
      <c r="K88" s="13"/>
      <c r="L88" s="13"/>
      <c r="M88" s="26">
        <v>1.0845431568040601E-5</v>
      </c>
      <c r="N88" s="26">
        <v>2.54680779450956E-4</v>
      </c>
      <c r="O88" s="13">
        <v>2.0958539446911502</v>
      </c>
      <c r="P88" s="13" t="s">
        <v>70</v>
      </c>
      <c r="Q88" s="13" t="s">
        <v>69</v>
      </c>
      <c r="R88" s="13" t="s">
        <v>759</v>
      </c>
      <c r="S88" s="20"/>
    </row>
    <row r="89" spans="1:20" x14ac:dyDescent="0.3">
      <c r="A89">
        <v>87</v>
      </c>
      <c r="F89" s="13" t="s">
        <v>1013</v>
      </c>
      <c r="G89" s="13">
        <v>333.06298446844897</v>
      </c>
      <c r="H89" s="13">
        <v>18.256266666666701</v>
      </c>
      <c r="I89" s="13"/>
      <c r="J89" s="13"/>
      <c r="K89" s="13"/>
      <c r="L89" s="13"/>
      <c r="M89" s="26">
        <v>1.09375642741716E-5</v>
      </c>
      <c r="N89" s="26">
        <v>2.5562124248989799E-4</v>
      </c>
      <c r="O89" s="13">
        <v>2.75935412536476</v>
      </c>
      <c r="P89" s="13" t="s">
        <v>70</v>
      </c>
      <c r="Q89" s="13" t="s">
        <v>69</v>
      </c>
      <c r="R89" s="13" t="s">
        <v>1014</v>
      </c>
      <c r="S89" s="20"/>
    </row>
    <row r="90" spans="1:20" x14ac:dyDescent="0.3">
      <c r="A90">
        <v>88</v>
      </c>
      <c r="F90" s="13" t="s">
        <v>1015</v>
      </c>
      <c r="G90" s="13">
        <v>327.01375337634801</v>
      </c>
      <c r="H90" s="13">
        <v>17.645483333333299</v>
      </c>
      <c r="I90" s="13"/>
      <c r="J90" s="13"/>
      <c r="K90" s="13"/>
      <c r="L90" s="13"/>
      <c r="M90" s="26">
        <v>1.1342445728423899E-5</v>
      </c>
      <c r="N90" s="26">
        <v>2.6258291610007799E-4</v>
      </c>
      <c r="O90" s="13">
        <v>2.8408275634589901</v>
      </c>
      <c r="P90" s="13" t="s">
        <v>69</v>
      </c>
      <c r="Q90" s="13" t="s">
        <v>70</v>
      </c>
      <c r="R90" s="13" t="s">
        <v>1016</v>
      </c>
      <c r="S90" s="20"/>
    </row>
    <row r="91" spans="1:20" x14ac:dyDescent="0.3">
      <c r="A91">
        <v>89</v>
      </c>
      <c r="F91" s="13" t="s">
        <v>1017</v>
      </c>
      <c r="G91" s="13">
        <v>394.94843776964501</v>
      </c>
      <c r="H91" s="13">
        <v>1.2397833333333299</v>
      </c>
      <c r="I91" s="13"/>
      <c r="J91" s="13"/>
      <c r="K91" s="13"/>
      <c r="L91" s="13"/>
      <c r="M91" s="26">
        <v>1.1699068378390201E-5</v>
      </c>
      <c r="N91" s="26">
        <v>2.69567352889931E-4</v>
      </c>
      <c r="O91" s="13">
        <v>2.64155737564101</v>
      </c>
      <c r="P91" s="13" t="s">
        <v>70</v>
      </c>
      <c r="Q91" s="13" t="s">
        <v>69</v>
      </c>
      <c r="R91" s="13" t="s">
        <v>1018</v>
      </c>
      <c r="S91" s="20"/>
    </row>
    <row r="92" spans="1:20" x14ac:dyDescent="0.3">
      <c r="A92">
        <v>90</v>
      </c>
      <c r="B92">
        <v>1</v>
      </c>
      <c r="C92" s="9" t="s">
        <v>825</v>
      </c>
      <c r="D92" t="s">
        <v>1019</v>
      </c>
      <c r="E92" s="30" t="s">
        <v>410</v>
      </c>
      <c r="F92" s="13" t="s">
        <v>1020</v>
      </c>
      <c r="G92" s="13">
        <v>463.093111744157</v>
      </c>
      <c r="H92" s="13">
        <v>19.470466666666699</v>
      </c>
      <c r="I92" s="13" t="s">
        <v>811</v>
      </c>
      <c r="J92" s="13">
        <v>463.08820000000003</v>
      </c>
      <c r="K92" s="13">
        <f>((G92-J92)/(G92))*1000000</f>
        <v>10.606385697406287</v>
      </c>
      <c r="L92" s="13"/>
      <c r="M92" s="26">
        <v>1.22226584926555E-5</v>
      </c>
      <c r="N92" s="26">
        <v>2.7772024801569697E-4</v>
      </c>
      <c r="O92" s="13">
        <v>2.87546232109678</v>
      </c>
      <c r="P92" s="13" t="s">
        <v>70</v>
      </c>
      <c r="Q92" s="13" t="s">
        <v>69</v>
      </c>
      <c r="R92" s="13" t="s">
        <v>1021</v>
      </c>
      <c r="S92" s="20"/>
    </row>
    <row r="93" spans="1:20" x14ac:dyDescent="0.3">
      <c r="A93">
        <v>91</v>
      </c>
      <c r="F93" s="13" t="s">
        <v>1022</v>
      </c>
      <c r="G93" s="13">
        <v>247.02578807840001</v>
      </c>
      <c r="H93" s="13">
        <v>12.1900833333333</v>
      </c>
      <c r="I93" s="13"/>
      <c r="J93" s="13"/>
      <c r="K93" s="13"/>
      <c r="L93" s="13"/>
      <c r="M93" s="26">
        <v>1.29067569517582E-5</v>
      </c>
      <c r="N93" s="26">
        <v>2.8924684805790998E-4</v>
      </c>
      <c r="O93" s="13">
        <v>2.3915311028207999</v>
      </c>
      <c r="P93" s="13" t="s">
        <v>70</v>
      </c>
      <c r="Q93" s="13" t="s">
        <v>69</v>
      </c>
      <c r="R93" s="13" t="s">
        <v>1023</v>
      </c>
      <c r="S93" s="20"/>
    </row>
    <row r="94" spans="1:20" x14ac:dyDescent="0.3">
      <c r="A94">
        <v>92</v>
      </c>
      <c r="F94" s="13" t="s">
        <v>1024</v>
      </c>
      <c r="G94" s="13">
        <v>367.56592917750498</v>
      </c>
      <c r="H94" s="13">
        <v>1.51413333333333</v>
      </c>
      <c r="I94" s="13"/>
      <c r="J94" s="13"/>
      <c r="K94" s="13"/>
      <c r="L94" s="13"/>
      <c r="M94" s="26">
        <v>1.49275112518721E-5</v>
      </c>
      <c r="N94" s="26">
        <v>3.2417131753484997E-4</v>
      </c>
      <c r="O94" s="13">
        <v>6.54797275750723</v>
      </c>
      <c r="P94" s="13" t="s">
        <v>70</v>
      </c>
      <c r="Q94" s="13" t="s">
        <v>69</v>
      </c>
      <c r="R94" s="13" t="s">
        <v>110</v>
      </c>
      <c r="S94" s="20"/>
    </row>
    <row r="95" spans="1:20" x14ac:dyDescent="0.3">
      <c r="A95">
        <v>93</v>
      </c>
      <c r="B95">
        <v>3</v>
      </c>
      <c r="C95" s="9" t="s">
        <v>63</v>
      </c>
      <c r="D95" t="s">
        <v>1025</v>
      </c>
      <c r="E95" t="s">
        <v>1026</v>
      </c>
      <c r="F95" s="13" t="s">
        <v>1027</v>
      </c>
      <c r="G95" s="13">
        <v>392.18500390857298</v>
      </c>
      <c r="H95" s="13">
        <v>12.6660166666667</v>
      </c>
      <c r="I95" s="13" t="s">
        <v>811</v>
      </c>
      <c r="J95" s="13">
        <f>393.189972-1.007276</f>
        <v>392.18269600000002</v>
      </c>
      <c r="K95" s="13">
        <f>((G95-J95)/(G95))*1000000</f>
        <v>5.8847445719703613</v>
      </c>
      <c r="L95" s="13">
        <v>85.31</v>
      </c>
      <c r="M95" s="26">
        <v>1.5348429038164499E-5</v>
      </c>
      <c r="N95" s="26">
        <v>3.3038833224311701E-4</v>
      </c>
      <c r="O95" s="13">
        <v>10.4693102043076</v>
      </c>
      <c r="P95" s="13" t="s">
        <v>70</v>
      </c>
      <c r="Q95" s="13" t="s">
        <v>69</v>
      </c>
      <c r="R95" s="13" t="s">
        <v>1028</v>
      </c>
      <c r="S95" s="20"/>
    </row>
    <row r="96" spans="1:20" x14ac:dyDescent="0.3">
      <c r="A96">
        <v>94</v>
      </c>
      <c r="F96" s="13" t="s">
        <v>1029</v>
      </c>
      <c r="G96" s="13">
        <v>479.181586175532</v>
      </c>
      <c r="H96" s="13">
        <v>17.149833333333302</v>
      </c>
      <c r="I96" s="13"/>
      <c r="J96" s="13"/>
      <c r="K96" s="13"/>
      <c r="L96" s="13"/>
      <c r="M96" s="26">
        <v>1.5924266788869298E-5</v>
      </c>
      <c r="N96" s="26">
        <v>3.3687367793388097E-4</v>
      </c>
      <c r="O96" s="13">
        <v>2.2851632881617499</v>
      </c>
      <c r="P96" s="13" t="s">
        <v>70</v>
      </c>
      <c r="Q96" s="13" t="s">
        <v>69</v>
      </c>
      <c r="R96" s="13" t="s">
        <v>110</v>
      </c>
      <c r="S96" s="20"/>
    </row>
    <row r="97" spans="1:20" x14ac:dyDescent="0.3">
      <c r="A97">
        <v>95</v>
      </c>
      <c r="F97" s="13" t="s">
        <v>1030</v>
      </c>
      <c r="G97" s="13">
        <v>404.95654766852198</v>
      </c>
      <c r="H97" s="13">
        <v>17.645483333333299</v>
      </c>
      <c r="I97" s="13"/>
      <c r="J97" s="13"/>
      <c r="K97" s="13"/>
      <c r="L97" s="13"/>
      <c r="M97" s="26">
        <v>1.6293104639020201E-5</v>
      </c>
      <c r="N97" s="26">
        <v>3.4319704807703102E-4</v>
      </c>
      <c r="O97" s="13">
        <v>3.0919343391677998</v>
      </c>
      <c r="P97" s="13" t="s">
        <v>69</v>
      </c>
      <c r="Q97" s="13" t="s">
        <v>70</v>
      </c>
      <c r="R97" s="13" t="s">
        <v>1031</v>
      </c>
      <c r="S97" s="20"/>
    </row>
    <row r="98" spans="1:20" x14ac:dyDescent="0.3">
      <c r="A98">
        <v>96</v>
      </c>
      <c r="B98">
        <v>1</v>
      </c>
      <c r="C98" s="9" t="s">
        <v>825</v>
      </c>
      <c r="D98" t="s">
        <v>1032</v>
      </c>
      <c r="E98" t="s">
        <v>410</v>
      </c>
      <c r="F98" s="13" t="s">
        <v>1033</v>
      </c>
      <c r="G98" s="13">
        <v>463.090238039035</v>
      </c>
      <c r="H98" s="13">
        <v>19.174883333333302</v>
      </c>
      <c r="I98" s="13" t="s">
        <v>811</v>
      </c>
      <c r="J98" s="13">
        <v>463.08820000000003</v>
      </c>
      <c r="K98" s="13">
        <f>((G98-J98)/(G98))*1000000</f>
        <v>4.4009544308288149</v>
      </c>
      <c r="L98" s="13"/>
      <c r="M98" s="26">
        <v>1.7268333491693399E-5</v>
      </c>
      <c r="N98" s="26">
        <v>3.6218477319210299E-4</v>
      </c>
      <c r="O98" s="13">
        <v>2.0346738924382</v>
      </c>
      <c r="P98" s="13" t="s">
        <v>70</v>
      </c>
      <c r="Q98" s="13" t="s">
        <v>69</v>
      </c>
      <c r="R98" s="13" t="s">
        <v>1034</v>
      </c>
      <c r="S98" s="20" t="s">
        <v>1035</v>
      </c>
      <c r="T98" s="9">
        <v>20</v>
      </c>
    </row>
    <row r="99" spans="1:20" x14ac:dyDescent="0.3">
      <c r="A99">
        <v>97</v>
      </c>
      <c r="F99" s="13" t="s">
        <v>1036</v>
      </c>
      <c r="G99" s="13">
        <v>291.12541469426299</v>
      </c>
      <c r="H99" s="13">
        <v>21.548683333333301</v>
      </c>
      <c r="I99" s="13"/>
      <c r="J99" s="13"/>
      <c r="K99" s="13"/>
      <c r="L99" s="13"/>
      <c r="M99" s="26">
        <v>1.8269039692375699E-5</v>
      </c>
      <c r="N99" s="26">
        <v>3.8154298682188702E-4</v>
      </c>
      <c r="O99" s="13">
        <v>10.5530533467134</v>
      </c>
      <c r="P99" s="13" t="s">
        <v>69</v>
      </c>
      <c r="Q99" s="13" t="s">
        <v>70</v>
      </c>
      <c r="R99" s="13" t="s">
        <v>1037</v>
      </c>
      <c r="S99" s="20"/>
    </row>
    <row r="100" spans="1:20" x14ac:dyDescent="0.3">
      <c r="A100">
        <v>98</v>
      </c>
      <c r="F100" s="13" t="s">
        <v>1038</v>
      </c>
      <c r="G100" s="13">
        <v>369.104506168483</v>
      </c>
      <c r="H100" s="13">
        <v>11.272916666666699</v>
      </c>
      <c r="I100" s="13"/>
      <c r="J100" s="13"/>
      <c r="K100" s="13"/>
      <c r="L100" s="13"/>
      <c r="M100" s="26">
        <v>1.8730401005306901E-5</v>
      </c>
      <c r="N100" s="26">
        <v>3.89520833204381E-4</v>
      </c>
      <c r="O100" s="13">
        <v>2.6233946627528502</v>
      </c>
      <c r="P100" s="13" t="s">
        <v>70</v>
      </c>
      <c r="Q100" s="13" t="s">
        <v>69</v>
      </c>
      <c r="R100" s="13" t="s">
        <v>1039</v>
      </c>
      <c r="S100" s="20"/>
    </row>
    <row r="101" spans="1:20" x14ac:dyDescent="0.3">
      <c r="A101">
        <v>99</v>
      </c>
      <c r="B101">
        <v>3</v>
      </c>
      <c r="C101" s="9" t="s">
        <v>63</v>
      </c>
      <c r="D101" t="s">
        <v>870</v>
      </c>
      <c r="E101" t="s">
        <v>871</v>
      </c>
      <c r="F101" s="13" t="s">
        <v>1040</v>
      </c>
      <c r="G101" s="13">
        <v>367.16251049666897</v>
      </c>
      <c r="H101" s="13">
        <v>8.9311333333333298</v>
      </c>
      <c r="I101" s="13" t="s">
        <v>873</v>
      </c>
      <c r="J101" s="13">
        <f>386.180145-1.007276-18.01056</f>
        <v>367.16230899999999</v>
      </c>
      <c r="K101" s="13">
        <f>((G101-J101)/(G101))*1000000</f>
        <v>0.54879423475435407</v>
      </c>
      <c r="L101" s="13">
        <v>87.68</v>
      </c>
      <c r="M101" s="26">
        <v>1.92666133513875E-5</v>
      </c>
      <c r="N101" s="26">
        <v>3.95642647201493E-4</v>
      </c>
      <c r="O101" s="13">
        <v>2.21136811829202</v>
      </c>
      <c r="P101" s="13" t="s">
        <v>70</v>
      </c>
      <c r="Q101" s="13" t="s">
        <v>69</v>
      </c>
      <c r="R101" s="13" t="s">
        <v>464</v>
      </c>
      <c r="S101" s="20" t="s">
        <v>195</v>
      </c>
      <c r="T101" s="9">
        <v>6</v>
      </c>
    </row>
    <row r="102" spans="1:20" x14ac:dyDescent="0.3">
      <c r="A102">
        <v>100</v>
      </c>
      <c r="B102">
        <v>3</v>
      </c>
      <c r="C102" s="9" t="s">
        <v>63</v>
      </c>
      <c r="D102" t="s">
        <v>1041</v>
      </c>
      <c r="E102" t="s">
        <v>1042</v>
      </c>
      <c r="F102" s="13" t="s">
        <v>1043</v>
      </c>
      <c r="G102" s="13">
        <v>286.17863946481901</v>
      </c>
      <c r="H102" s="13">
        <v>11.789899999999999</v>
      </c>
      <c r="I102" s="13" t="s">
        <v>811</v>
      </c>
      <c r="J102" s="13">
        <f>287.184509-1.007276</f>
        <v>286.177233</v>
      </c>
      <c r="K102" s="13">
        <f>((G102-J102)/(G102))*1000000</f>
        <v>4.9146394072006041</v>
      </c>
      <c r="L102" s="13">
        <v>91.11</v>
      </c>
      <c r="M102" s="26">
        <v>2.0484098827044901E-5</v>
      </c>
      <c r="N102" s="26">
        <v>4.1202413298104798E-4</v>
      </c>
      <c r="O102" s="13">
        <v>166.803662922755</v>
      </c>
      <c r="P102" s="13" t="s">
        <v>69</v>
      </c>
      <c r="Q102" s="13" t="s">
        <v>70</v>
      </c>
      <c r="R102" s="13" t="s">
        <v>1044</v>
      </c>
      <c r="S102" s="20"/>
    </row>
    <row r="103" spans="1:20" x14ac:dyDescent="0.3">
      <c r="A103">
        <v>101</v>
      </c>
      <c r="F103" s="13" t="s">
        <v>1045</v>
      </c>
      <c r="G103" s="13">
        <v>327.05224554137499</v>
      </c>
      <c r="H103" s="13">
        <v>20.883283333333299</v>
      </c>
      <c r="I103" s="13"/>
      <c r="J103" s="13"/>
      <c r="K103" s="13"/>
      <c r="L103" s="13"/>
      <c r="M103" s="26">
        <v>2.1036650517891598E-5</v>
      </c>
      <c r="N103" s="26">
        <v>4.1969819652997901E-4</v>
      </c>
      <c r="O103" s="13">
        <v>2.49396741366317</v>
      </c>
      <c r="P103" s="13" t="s">
        <v>70</v>
      </c>
      <c r="Q103" s="13" t="s">
        <v>69</v>
      </c>
      <c r="R103" s="13" t="s">
        <v>1046</v>
      </c>
      <c r="S103" s="20"/>
    </row>
    <row r="104" spans="1:20" x14ac:dyDescent="0.3">
      <c r="A104">
        <v>102</v>
      </c>
      <c r="F104" s="13" t="s">
        <v>1047</v>
      </c>
      <c r="G104" s="13">
        <v>315.16800825250903</v>
      </c>
      <c r="H104" s="13">
        <v>8.3293666666666706</v>
      </c>
      <c r="I104" s="13"/>
      <c r="J104" s="13"/>
      <c r="K104" s="13"/>
      <c r="L104" s="13"/>
      <c r="M104" s="26">
        <v>2.1424127267688501E-5</v>
      </c>
      <c r="N104" s="26">
        <v>4.2398166574543299E-4</v>
      </c>
      <c r="O104" s="13">
        <v>2.02371521075698</v>
      </c>
      <c r="P104" s="13" t="s">
        <v>70</v>
      </c>
      <c r="Q104" s="13" t="s">
        <v>69</v>
      </c>
      <c r="R104" s="13" t="s">
        <v>110</v>
      </c>
      <c r="S104" s="20"/>
    </row>
    <row r="105" spans="1:20" x14ac:dyDescent="0.3">
      <c r="A105">
        <v>103</v>
      </c>
      <c r="F105" s="13" t="s">
        <v>1048</v>
      </c>
      <c r="G105" s="13">
        <v>607.21111295567198</v>
      </c>
      <c r="H105" s="13">
        <v>3.3391333333333302</v>
      </c>
      <c r="I105" s="13"/>
      <c r="J105" s="13"/>
      <c r="K105" s="13"/>
      <c r="L105" s="13"/>
      <c r="M105" s="26">
        <v>2.1716736358534701E-5</v>
      </c>
      <c r="N105" s="26">
        <v>4.2804638141960701E-4</v>
      </c>
      <c r="O105" s="13">
        <v>3.6990836233130402</v>
      </c>
      <c r="P105" s="13" t="s">
        <v>70</v>
      </c>
      <c r="Q105" s="13" t="s">
        <v>69</v>
      </c>
      <c r="R105" s="13" t="s">
        <v>1049</v>
      </c>
      <c r="S105" s="20"/>
    </row>
    <row r="106" spans="1:20" x14ac:dyDescent="0.3">
      <c r="A106">
        <v>104</v>
      </c>
      <c r="B106">
        <v>1</v>
      </c>
      <c r="C106" s="9" t="s">
        <v>825</v>
      </c>
      <c r="D106" t="s">
        <v>1050</v>
      </c>
      <c r="E106" t="s">
        <v>1051</v>
      </c>
      <c r="F106" s="13" t="s">
        <v>1052</v>
      </c>
      <c r="G106" s="13">
        <v>461.07369036828601</v>
      </c>
      <c r="H106" s="13">
        <v>19.185449999999999</v>
      </c>
      <c r="I106" s="13" t="s">
        <v>811</v>
      </c>
      <c r="J106" s="13">
        <v>461.07255000000004</v>
      </c>
      <c r="K106" s="13">
        <f>((G106-J106)/(G106))*1000000</f>
        <v>2.4732885649206287</v>
      </c>
      <c r="L106" s="13">
        <v>82</v>
      </c>
      <c r="M106" s="26">
        <v>2.1903037101589399E-5</v>
      </c>
      <c r="N106" s="26">
        <v>4.29991576826927E-4</v>
      </c>
      <c r="O106" s="13">
        <v>2.0752160401675499</v>
      </c>
      <c r="P106" s="13" t="s">
        <v>70</v>
      </c>
      <c r="Q106" s="13" t="s">
        <v>69</v>
      </c>
      <c r="R106" s="13" t="s">
        <v>1053</v>
      </c>
      <c r="S106" s="9" t="s">
        <v>1054</v>
      </c>
      <c r="T106" s="9">
        <v>20</v>
      </c>
    </row>
    <row r="107" spans="1:20" x14ac:dyDescent="0.3">
      <c r="A107">
        <v>105</v>
      </c>
      <c r="F107" s="13" t="s">
        <v>1055</v>
      </c>
      <c r="G107" s="13">
        <v>282.08656649964001</v>
      </c>
      <c r="H107" s="13">
        <v>4.9958999999999998</v>
      </c>
      <c r="I107" s="13"/>
      <c r="J107" s="13"/>
      <c r="K107" s="13"/>
      <c r="L107" s="13"/>
      <c r="M107" s="26">
        <v>2.2636078174431699E-5</v>
      </c>
      <c r="N107" s="26">
        <v>4.3911298721646501E-4</v>
      </c>
      <c r="O107" s="13">
        <v>50.713928558099298</v>
      </c>
      <c r="P107" s="13" t="s">
        <v>70</v>
      </c>
      <c r="Q107" s="13" t="s">
        <v>69</v>
      </c>
      <c r="R107" s="13" t="s">
        <v>110</v>
      </c>
      <c r="S107" s="20"/>
    </row>
    <row r="108" spans="1:20" x14ac:dyDescent="0.3">
      <c r="A108">
        <v>106</v>
      </c>
      <c r="F108" s="13" t="s">
        <v>1056</v>
      </c>
      <c r="G108" s="13">
        <v>632.19951287491199</v>
      </c>
      <c r="H108" s="13">
        <v>8.3293666666666706</v>
      </c>
      <c r="I108" s="13"/>
      <c r="J108" s="13"/>
      <c r="K108" s="13"/>
      <c r="L108" s="13"/>
      <c r="M108" s="26">
        <v>2.3213163358293299E-5</v>
      </c>
      <c r="N108" s="26">
        <v>4.44288132820123E-4</v>
      </c>
      <c r="O108" s="13">
        <v>3.0272481578575898</v>
      </c>
      <c r="P108" s="13" t="s">
        <v>70</v>
      </c>
      <c r="Q108" s="13" t="s">
        <v>69</v>
      </c>
      <c r="R108" s="13" t="s">
        <v>1057</v>
      </c>
      <c r="S108" s="20"/>
    </row>
    <row r="109" spans="1:20" x14ac:dyDescent="0.3">
      <c r="A109">
        <v>107</v>
      </c>
      <c r="F109" s="13" t="s">
        <v>1058</v>
      </c>
      <c r="G109" s="13">
        <v>641.13840431325298</v>
      </c>
      <c r="H109" s="13">
        <v>16.896633333333298</v>
      </c>
      <c r="I109" s="13"/>
      <c r="J109" s="13"/>
      <c r="K109" s="13"/>
      <c r="L109" s="13"/>
      <c r="M109" s="26">
        <v>2.3264955084867401E-5</v>
      </c>
      <c r="N109" s="26">
        <v>4.44288132820123E-4</v>
      </c>
      <c r="O109" s="13">
        <v>2.5347505157333798</v>
      </c>
      <c r="P109" s="13" t="s">
        <v>70</v>
      </c>
      <c r="Q109" s="13" t="s">
        <v>69</v>
      </c>
      <c r="R109" s="13" t="s">
        <v>1059</v>
      </c>
      <c r="S109" s="20"/>
    </row>
    <row r="110" spans="1:20" x14ac:dyDescent="0.3">
      <c r="A110">
        <v>108</v>
      </c>
      <c r="B110">
        <v>3</v>
      </c>
      <c r="C110" s="9" t="s">
        <v>63</v>
      </c>
      <c r="D110" t="s">
        <v>1060</v>
      </c>
      <c r="E110" t="s">
        <v>515</v>
      </c>
      <c r="F110" s="13" t="s">
        <v>1061</v>
      </c>
      <c r="G110" s="13">
        <v>251.114408872616</v>
      </c>
      <c r="H110" s="13">
        <v>5.1004833333333304</v>
      </c>
      <c r="I110" s="13" t="s">
        <v>811</v>
      </c>
      <c r="J110" s="13">
        <f>252.122238-1.007276</f>
        <v>251.11496200000002</v>
      </c>
      <c r="K110" s="13">
        <f>((G110-J110)/(G110))*1000000</f>
        <v>-2.2026907436599656</v>
      </c>
      <c r="L110" s="13">
        <v>90.57</v>
      </c>
      <c r="M110" s="26">
        <v>2.4125038818434399E-5</v>
      </c>
      <c r="N110" s="26">
        <v>4.53652315107982E-4</v>
      </c>
      <c r="O110" s="13">
        <v>2.4713165287932601</v>
      </c>
      <c r="P110" s="13" t="s">
        <v>70</v>
      </c>
      <c r="Q110" s="13" t="s">
        <v>69</v>
      </c>
      <c r="R110" s="13" t="s">
        <v>505</v>
      </c>
      <c r="S110" s="20"/>
    </row>
    <row r="111" spans="1:20" x14ac:dyDescent="0.3">
      <c r="A111">
        <v>109</v>
      </c>
      <c r="F111" s="13" t="s">
        <v>1062</v>
      </c>
      <c r="G111" s="13">
        <v>107.01382913576801</v>
      </c>
      <c r="H111" s="13">
        <v>17.645483333333299</v>
      </c>
      <c r="I111" s="13"/>
      <c r="J111" s="13"/>
      <c r="K111" s="13"/>
      <c r="L111" s="13"/>
      <c r="M111" s="26">
        <v>2.4455016798485799E-5</v>
      </c>
      <c r="N111" s="26">
        <v>4.5636027698214301E-4</v>
      </c>
      <c r="O111" s="13">
        <v>3.1798197595158402</v>
      </c>
      <c r="P111" s="13" t="s">
        <v>69</v>
      </c>
      <c r="Q111" s="13" t="s">
        <v>70</v>
      </c>
      <c r="R111" s="13" t="s">
        <v>1063</v>
      </c>
      <c r="S111" s="20"/>
    </row>
    <row r="112" spans="1:20" x14ac:dyDescent="0.3">
      <c r="A112">
        <v>110</v>
      </c>
      <c r="F112" s="13" t="s">
        <v>1064</v>
      </c>
      <c r="G112" s="13">
        <v>641.13827566628299</v>
      </c>
      <c r="H112" s="13">
        <v>15.75685</v>
      </c>
      <c r="I112" s="13"/>
      <c r="J112" s="13"/>
      <c r="K112" s="13"/>
      <c r="L112" s="13"/>
      <c r="M112" s="26">
        <v>2.46186280306038E-5</v>
      </c>
      <c r="N112" s="26">
        <v>4.5672649617591401E-4</v>
      </c>
      <c r="O112" s="13">
        <v>2.0736391064979598</v>
      </c>
      <c r="P112" s="13" t="s">
        <v>70</v>
      </c>
      <c r="Q112" s="13" t="s">
        <v>69</v>
      </c>
      <c r="R112" s="13" t="s">
        <v>1065</v>
      </c>
      <c r="S112" s="20"/>
    </row>
    <row r="113" spans="1:20" x14ac:dyDescent="0.3">
      <c r="A113">
        <v>111</v>
      </c>
      <c r="F113" s="13" t="s">
        <v>1066</v>
      </c>
      <c r="G113" s="13">
        <v>303.01754878067499</v>
      </c>
      <c r="H113" s="13">
        <v>17.666716666666701</v>
      </c>
      <c r="I113" s="13"/>
      <c r="J113" s="13"/>
      <c r="K113" s="13"/>
      <c r="L113" s="13"/>
      <c r="M113" s="26">
        <v>2.46618228826323E-5</v>
      </c>
      <c r="N113" s="26">
        <v>4.5672649617591401E-4</v>
      </c>
      <c r="O113" s="13">
        <v>6.5719006672164397</v>
      </c>
      <c r="P113" s="13" t="s">
        <v>69</v>
      </c>
      <c r="Q113" s="13" t="s">
        <v>70</v>
      </c>
      <c r="R113" s="13" t="s">
        <v>1067</v>
      </c>
      <c r="S113" s="20"/>
    </row>
    <row r="114" spans="1:20" x14ac:dyDescent="0.3">
      <c r="A114">
        <v>112</v>
      </c>
      <c r="F114" s="13" t="s">
        <v>1068</v>
      </c>
      <c r="G114" s="13">
        <v>313.02357677683</v>
      </c>
      <c r="H114" s="13">
        <v>21.706333333333301</v>
      </c>
      <c r="I114" s="13"/>
      <c r="J114" s="13"/>
      <c r="K114" s="13"/>
      <c r="L114" s="13"/>
      <c r="M114" s="26">
        <v>2.4824618642616001E-5</v>
      </c>
      <c r="N114" s="26">
        <v>4.5672649617591401E-4</v>
      </c>
      <c r="O114" s="13">
        <v>163.42053610153499</v>
      </c>
      <c r="P114" s="13" t="s">
        <v>70</v>
      </c>
      <c r="Q114" s="13" t="s">
        <v>69</v>
      </c>
      <c r="R114" s="13" t="s">
        <v>110</v>
      </c>
      <c r="S114" s="20"/>
    </row>
    <row r="115" spans="1:20" x14ac:dyDescent="0.3">
      <c r="A115">
        <v>113</v>
      </c>
      <c r="F115" s="13" t="s">
        <v>1069</v>
      </c>
      <c r="G115" s="13">
        <v>450.22626778957903</v>
      </c>
      <c r="H115" s="13">
        <v>17.413516666666698</v>
      </c>
      <c r="I115" s="13"/>
      <c r="J115" s="13"/>
      <c r="K115" s="13"/>
      <c r="L115" s="13"/>
      <c r="M115" s="26">
        <v>2.49621499522901E-5</v>
      </c>
      <c r="N115" s="26">
        <v>4.5672649617591401E-4</v>
      </c>
      <c r="O115" s="13">
        <v>5.7165905695748496</v>
      </c>
      <c r="P115" s="13" t="s">
        <v>70</v>
      </c>
      <c r="Q115" s="13" t="s">
        <v>69</v>
      </c>
      <c r="R115" s="13" t="s">
        <v>110</v>
      </c>
      <c r="S115" s="20"/>
    </row>
    <row r="116" spans="1:20" x14ac:dyDescent="0.3">
      <c r="A116">
        <v>114</v>
      </c>
      <c r="F116" s="13" t="s">
        <v>1070</v>
      </c>
      <c r="G116" s="13">
        <v>857.19693063049704</v>
      </c>
      <c r="H116" s="13">
        <v>20.451266666666701</v>
      </c>
      <c r="I116" s="13"/>
      <c r="J116" s="13"/>
      <c r="K116" s="13"/>
      <c r="L116" s="13"/>
      <c r="M116" s="26">
        <v>2.5788128314663298E-5</v>
      </c>
      <c r="N116" s="26">
        <v>4.67031474327851E-4</v>
      </c>
      <c r="O116" s="13">
        <v>2.6124641013060299</v>
      </c>
      <c r="P116" s="13" t="s">
        <v>70</v>
      </c>
      <c r="Q116" s="13" t="s">
        <v>69</v>
      </c>
      <c r="R116" s="13" t="s">
        <v>1071</v>
      </c>
      <c r="S116" s="20"/>
    </row>
    <row r="117" spans="1:20" x14ac:dyDescent="0.3">
      <c r="A117">
        <v>115</v>
      </c>
      <c r="F117" s="13" t="s">
        <v>1072</v>
      </c>
      <c r="G117" s="13">
        <v>315.05313631833502</v>
      </c>
      <c r="H117" s="13">
        <v>8.3293666666666706</v>
      </c>
      <c r="I117" s="13"/>
      <c r="J117" s="13"/>
      <c r="K117" s="13"/>
      <c r="L117" s="13"/>
      <c r="M117" s="26">
        <v>2.71949609379485E-5</v>
      </c>
      <c r="N117" s="26">
        <v>4.8744937410352701E-4</v>
      </c>
      <c r="O117" s="13">
        <v>2.1513168631520698</v>
      </c>
      <c r="P117" s="13" t="s">
        <v>70</v>
      </c>
      <c r="Q117" s="13" t="s">
        <v>69</v>
      </c>
      <c r="R117" s="13" t="s">
        <v>757</v>
      </c>
      <c r="S117" s="20"/>
    </row>
    <row r="118" spans="1:20" x14ac:dyDescent="0.3">
      <c r="A118">
        <v>116</v>
      </c>
      <c r="F118" s="13" t="s">
        <v>1073</v>
      </c>
      <c r="G118" s="13">
        <v>307.17755868356801</v>
      </c>
      <c r="H118" s="13">
        <v>9.2267333333333301</v>
      </c>
      <c r="I118" s="13"/>
      <c r="J118" s="13"/>
      <c r="K118" s="13"/>
      <c r="L118" s="13"/>
      <c r="M118" s="26">
        <v>2.7213503804413002E-5</v>
      </c>
      <c r="N118" s="26">
        <v>4.8744937410352701E-4</v>
      </c>
      <c r="O118" s="13">
        <v>3.2350066119511198</v>
      </c>
      <c r="P118" s="13" t="s">
        <v>70</v>
      </c>
      <c r="Q118" s="13" t="s">
        <v>69</v>
      </c>
      <c r="R118" s="13" t="s">
        <v>1074</v>
      </c>
      <c r="S118" s="20"/>
    </row>
    <row r="119" spans="1:20" x14ac:dyDescent="0.3">
      <c r="A119">
        <v>117</v>
      </c>
      <c r="B119">
        <v>3</v>
      </c>
      <c r="C119" s="9" t="s">
        <v>825</v>
      </c>
      <c r="D119" t="s">
        <v>1075</v>
      </c>
      <c r="E119" t="s">
        <v>1076</v>
      </c>
      <c r="F119" s="13" t="s">
        <v>1077</v>
      </c>
      <c r="G119" s="13">
        <v>433.078775716081</v>
      </c>
      <c r="H119" s="13">
        <v>19.766066666666699</v>
      </c>
      <c r="I119" t="s">
        <v>811</v>
      </c>
      <c r="J119">
        <v>433.07763499999999</v>
      </c>
      <c r="K119">
        <f>((G119-J119)/(G119))*1000000</f>
        <v>2.6339690259000008</v>
      </c>
      <c r="L119" s="13">
        <v>87.8</v>
      </c>
      <c r="M119" s="26">
        <v>2.8905112867683199E-5</v>
      </c>
      <c r="N119" s="26">
        <v>5.1399773535872604E-4</v>
      </c>
      <c r="O119" s="13">
        <v>2.6154451627522399</v>
      </c>
      <c r="P119" s="13" t="s">
        <v>70</v>
      </c>
      <c r="Q119" s="13" t="s">
        <v>69</v>
      </c>
      <c r="R119" s="13" t="s">
        <v>1078</v>
      </c>
      <c r="S119" s="9" t="s">
        <v>1079</v>
      </c>
      <c r="T119" s="9">
        <v>20</v>
      </c>
    </row>
    <row r="120" spans="1:20" x14ac:dyDescent="0.3">
      <c r="A120">
        <v>118</v>
      </c>
      <c r="F120" s="13" t="s">
        <v>1080</v>
      </c>
      <c r="G120" s="13">
        <v>397.06159375628101</v>
      </c>
      <c r="H120" s="13">
        <v>17.011883333333301</v>
      </c>
      <c r="I120" s="13"/>
      <c r="J120" s="13"/>
      <c r="K120" s="13"/>
      <c r="L120" s="13"/>
      <c r="M120" s="26">
        <v>2.9210428922121799E-5</v>
      </c>
      <c r="N120" s="26">
        <v>5.1569005511408904E-4</v>
      </c>
      <c r="O120" s="13">
        <v>2.25132597080693</v>
      </c>
      <c r="P120" s="13" t="s">
        <v>70</v>
      </c>
      <c r="Q120" s="13" t="s">
        <v>69</v>
      </c>
      <c r="R120" s="13" t="s">
        <v>1081</v>
      </c>
      <c r="S120" s="20"/>
    </row>
    <row r="121" spans="1:20" x14ac:dyDescent="0.3">
      <c r="A121">
        <v>119</v>
      </c>
      <c r="F121" s="13" t="s">
        <v>1082</v>
      </c>
      <c r="G121" s="13">
        <v>691.17540177057299</v>
      </c>
      <c r="H121" s="13">
        <v>5.2172833333333299</v>
      </c>
      <c r="I121" s="13"/>
      <c r="J121" s="13"/>
      <c r="K121" s="13"/>
      <c r="L121" s="13"/>
      <c r="M121" s="26">
        <v>3.0063624240184199E-5</v>
      </c>
      <c r="N121" s="26">
        <v>5.2696154208021801E-4</v>
      </c>
      <c r="O121" s="13">
        <v>2.2242010075133898</v>
      </c>
      <c r="P121" s="13" t="s">
        <v>70</v>
      </c>
      <c r="Q121" s="13" t="s">
        <v>69</v>
      </c>
      <c r="R121" s="13" t="s">
        <v>1083</v>
      </c>
      <c r="S121" s="20"/>
    </row>
    <row r="122" spans="1:20" x14ac:dyDescent="0.3">
      <c r="A122">
        <v>120</v>
      </c>
      <c r="F122" s="13" t="s">
        <v>1084</v>
      </c>
      <c r="G122" s="13">
        <v>587.17809939566905</v>
      </c>
      <c r="H122" s="13">
        <v>4.2668499999999998</v>
      </c>
      <c r="I122" s="13"/>
      <c r="J122" s="13"/>
      <c r="K122" s="13"/>
      <c r="L122" s="13"/>
      <c r="M122" s="26">
        <v>3.0521746288148E-5</v>
      </c>
      <c r="N122" s="26">
        <v>5.3308771718936097E-4</v>
      </c>
      <c r="O122" s="13">
        <v>4.83892784257805</v>
      </c>
      <c r="P122" s="13" t="s">
        <v>70</v>
      </c>
      <c r="Q122" s="13" t="s">
        <v>69</v>
      </c>
      <c r="R122" s="13" t="s">
        <v>1085</v>
      </c>
      <c r="S122" s="20"/>
    </row>
    <row r="123" spans="1:20" x14ac:dyDescent="0.3">
      <c r="A123">
        <v>121</v>
      </c>
      <c r="B123">
        <v>3</v>
      </c>
      <c r="C123" s="9" t="s">
        <v>63</v>
      </c>
      <c r="D123" t="s">
        <v>1086</v>
      </c>
      <c r="E123" t="s">
        <v>565</v>
      </c>
      <c r="F123" s="13" t="s">
        <v>1087</v>
      </c>
      <c r="G123" s="13">
        <v>244.13190859935901</v>
      </c>
      <c r="H123" s="13">
        <v>5.4492333333333303</v>
      </c>
      <c r="I123" s="13" t="s">
        <v>811</v>
      </c>
      <c r="J123" s="13">
        <f>245.137558-1.007276</f>
        <v>244.13028200000002</v>
      </c>
      <c r="K123" s="13">
        <f>((G123-J123)/(G123))*1000000</f>
        <v>6.6627888518040672</v>
      </c>
      <c r="L123" s="13">
        <v>87.78</v>
      </c>
      <c r="M123" s="26">
        <v>3.08833044506684E-5</v>
      </c>
      <c r="N123" s="26">
        <v>5.3370471647799398E-4</v>
      </c>
      <c r="O123" s="13">
        <v>9.9007337558198394</v>
      </c>
      <c r="P123" s="13" t="s">
        <v>69</v>
      </c>
      <c r="Q123" s="13" t="s">
        <v>70</v>
      </c>
      <c r="R123" s="13" t="s">
        <v>110</v>
      </c>
      <c r="S123" s="20"/>
    </row>
    <row r="124" spans="1:20" x14ac:dyDescent="0.3">
      <c r="A124">
        <v>122</v>
      </c>
      <c r="F124" s="13" t="s">
        <v>1088</v>
      </c>
      <c r="G124" s="13">
        <v>425.02290084367098</v>
      </c>
      <c r="H124" s="13">
        <v>12.402333333333299</v>
      </c>
      <c r="I124" s="13"/>
      <c r="J124" s="13"/>
      <c r="K124" s="13"/>
      <c r="L124" s="13"/>
      <c r="M124" s="26">
        <v>3.1465354199733397E-5</v>
      </c>
      <c r="N124" s="26">
        <v>5.4185537147231596E-4</v>
      </c>
      <c r="O124" s="13">
        <v>2.2820390588583699</v>
      </c>
      <c r="P124" s="13" t="s">
        <v>69</v>
      </c>
      <c r="Q124" s="13" t="s">
        <v>70</v>
      </c>
      <c r="R124" s="13" t="s">
        <v>1089</v>
      </c>
      <c r="S124" s="20"/>
    </row>
    <row r="125" spans="1:20" x14ac:dyDescent="0.3">
      <c r="A125">
        <v>123</v>
      </c>
      <c r="F125" s="13" t="s">
        <v>1090</v>
      </c>
      <c r="G125" s="13">
        <v>609.14792422885898</v>
      </c>
      <c r="H125" s="13">
        <v>16.6738</v>
      </c>
      <c r="I125" s="13"/>
      <c r="J125" s="13"/>
      <c r="K125" s="13"/>
      <c r="L125" s="13"/>
      <c r="M125" s="26">
        <v>3.2074185316255402E-5</v>
      </c>
      <c r="N125" s="26">
        <v>5.4857400414727901E-4</v>
      </c>
      <c r="O125" s="13">
        <v>2.02588432060768</v>
      </c>
      <c r="P125" s="13" t="s">
        <v>70</v>
      </c>
      <c r="Q125" s="13" t="s">
        <v>69</v>
      </c>
      <c r="R125" s="13" t="s">
        <v>1091</v>
      </c>
      <c r="S125" s="20"/>
    </row>
    <row r="126" spans="1:20" x14ac:dyDescent="0.3">
      <c r="A126">
        <v>124</v>
      </c>
      <c r="F126" s="13" t="s">
        <v>1092</v>
      </c>
      <c r="G126" s="13">
        <v>562.00728351531302</v>
      </c>
      <c r="H126" s="13">
        <v>19.164300000000001</v>
      </c>
      <c r="I126" s="13"/>
      <c r="J126" s="13"/>
      <c r="K126" s="13"/>
      <c r="L126" s="13"/>
      <c r="M126" s="26">
        <v>3.2079050266364803E-5</v>
      </c>
      <c r="N126" s="26">
        <v>5.4857400414727901E-4</v>
      </c>
      <c r="O126" s="13">
        <v>2.1013668975987398</v>
      </c>
      <c r="P126" s="13" t="s">
        <v>70</v>
      </c>
      <c r="Q126" s="13" t="s">
        <v>69</v>
      </c>
      <c r="R126" s="13" t="s">
        <v>110</v>
      </c>
      <c r="S126" s="20"/>
    </row>
    <row r="127" spans="1:20" x14ac:dyDescent="0.3">
      <c r="A127">
        <v>125</v>
      </c>
      <c r="F127" s="13" t="s">
        <v>1093</v>
      </c>
      <c r="G127" s="13">
        <v>627.03500952253398</v>
      </c>
      <c r="H127" s="13">
        <v>6.5891666666666699</v>
      </c>
      <c r="I127" s="13"/>
      <c r="J127" s="13"/>
      <c r="K127" s="13"/>
      <c r="L127" s="13"/>
      <c r="M127" s="26">
        <v>3.2322222940361897E-5</v>
      </c>
      <c r="N127" s="26">
        <v>5.5081321568523295E-4</v>
      </c>
      <c r="O127" s="13">
        <v>9.9092635378799692</v>
      </c>
      <c r="P127" s="13" t="s">
        <v>70</v>
      </c>
      <c r="Q127" s="13" t="s">
        <v>69</v>
      </c>
      <c r="R127" s="13" t="s">
        <v>1094</v>
      </c>
      <c r="S127" s="20"/>
    </row>
    <row r="128" spans="1:20" x14ac:dyDescent="0.3">
      <c r="A128">
        <v>126</v>
      </c>
      <c r="F128" s="13" t="s">
        <v>1095</v>
      </c>
      <c r="G128" s="13">
        <v>291.01641842369997</v>
      </c>
      <c r="H128" s="13">
        <v>12.20065</v>
      </c>
      <c r="I128" s="13"/>
      <c r="J128" s="13"/>
      <c r="K128" s="13"/>
      <c r="L128" s="13"/>
      <c r="M128" s="26">
        <v>3.2769034068347302E-5</v>
      </c>
      <c r="N128" s="26">
        <v>5.5555616317576198E-4</v>
      </c>
      <c r="O128" s="13">
        <v>2.7489548533988302</v>
      </c>
      <c r="P128" s="13" t="s">
        <v>70</v>
      </c>
      <c r="Q128" s="13" t="s">
        <v>69</v>
      </c>
      <c r="R128" s="13" t="s">
        <v>757</v>
      </c>
      <c r="S128" s="20"/>
    </row>
    <row r="129" spans="1:19" x14ac:dyDescent="0.3">
      <c r="A129">
        <v>127</v>
      </c>
      <c r="F129" s="13" t="s">
        <v>1096</v>
      </c>
      <c r="G129" s="13">
        <v>273.17202132555502</v>
      </c>
      <c r="H129" s="13">
        <v>20.6300833333333</v>
      </c>
      <c r="I129" s="13"/>
      <c r="J129" s="13"/>
      <c r="K129" s="13"/>
      <c r="L129" s="13"/>
      <c r="M129" s="26">
        <v>3.3512109372635399E-5</v>
      </c>
      <c r="N129" s="26">
        <v>5.6134487565098496E-4</v>
      </c>
      <c r="O129" s="13">
        <v>2.0932007625582401</v>
      </c>
      <c r="P129" s="13" t="s">
        <v>69</v>
      </c>
      <c r="Q129" s="13" t="s">
        <v>70</v>
      </c>
      <c r="R129" s="13" t="s">
        <v>1097</v>
      </c>
      <c r="S129" s="20"/>
    </row>
    <row r="130" spans="1:19" x14ac:dyDescent="0.3">
      <c r="A130">
        <v>128</v>
      </c>
      <c r="F130" s="13" t="s">
        <v>1098</v>
      </c>
      <c r="G130" s="13">
        <v>248.11510627978001</v>
      </c>
      <c r="H130" s="13">
        <v>4.8686166666666697</v>
      </c>
      <c r="I130" s="13"/>
      <c r="J130" s="13"/>
      <c r="K130" s="13"/>
      <c r="L130" s="13"/>
      <c r="M130" s="26">
        <v>3.5497512803073201E-5</v>
      </c>
      <c r="N130" s="26">
        <v>5.8857502738339799E-4</v>
      </c>
      <c r="O130" s="13">
        <v>2.49003268865992</v>
      </c>
      <c r="P130" s="13" t="s">
        <v>69</v>
      </c>
      <c r="Q130" s="13" t="s">
        <v>70</v>
      </c>
      <c r="R130" s="13" t="s">
        <v>1099</v>
      </c>
      <c r="S130" s="20"/>
    </row>
    <row r="131" spans="1:19" x14ac:dyDescent="0.3">
      <c r="A131">
        <v>129</v>
      </c>
      <c r="B131">
        <v>3</v>
      </c>
      <c r="C131" s="9" t="s">
        <v>63</v>
      </c>
      <c r="D131" t="s">
        <v>1100</v>
      </c>
      <c r="E131" t="s">
        <v>1101</v>
      </c>
      <c r="F131" s="13" t="s">
        <v>1102</v>
      </c>
      <c r="G131" s="13">
        <v>284.163495136547</v>
      </c>
      <c r="H131" s="13">
        <v>9.14175</v>
      </c>
      <c r="I131" s="13" t="s">
        <v>811</v>
      </c>
      <c r="J131" s="13">
        <f>(285.168854-1.007276)</f>
        <v>284.16157800000002</v>
      </c>
      <c r="K131" s="13">
        <f>((G131-J131)/(G131))*1000000</f>
        <v>6.7465968704303627</v>
      </c>
      <c r="L131" s="13">
        <v>84.96</v>
      </c>
      <c r="M131" s="26">
        <v>3.9032602238808798E-5</v>
      </c>
      <c r="N131" s="26">
        <v>6.2603944465199003E-4</v>
      </c>
      <c r="O131" s="13">
        <v>9.3670082443522098</v>
      </c>
      <c r="P131" s="13" t="s">
        <v>69</v>
      </c>
      <c r="Q131" s="13" t="s">
        <v>70</v>
      </c>
      <c r="R131" s="13" t="s">
        <v>110</v>
      </c>
      <c r="S131" s="20"/>
    </row>
    <row r="132" spans="1:19" x14ac:dyDescent="0.3">
      <c r="A132">
        <v>130</v>
      </c>
      <c r="F132" s="13" t="s">
        <v>1103</v>
      </c>
      <c r="G132" s="13">
        <v>667.14668721118198</v>
      </c>
      <c r="H132" s="13">
        <v>20.853016666666701</v>
      </c>
      <c r="I132" s="13"/>
      <c r="J132" s="13"/>
      <c r="K132" s="13"/>
      <c r="L132" s="13"/>
      <c r="M132" s="26">
        <v>4.0105376456933697E-5</v>
      </c>
      <c r="N132" s="26">
        <v>6.4115028531429405E-4</v>
      </c>
      <c r="O132" s="13">
        <v>4.68301533212564</v>
      </c>
      <c r="P132" s="13" t="s">
        <v>70</v>
      </c>
      <c r="Q132" s="13" t="s">
        <v>69</v>
      </c>
      <c r="R132" s="13" t="s">
        <v>1104</v>
      </c>
      <c r="S132" s="20"/>
    </row>
    <row r="133" spans="1:19" x14ac:dyDescent="0.3">
      <c r="A133">
        <v>131</v>
      </c>
      <c r="B133">
        <v>3</v>
      </c>
      <c r="C133" s="9" t="s">
        <v>825</v>
      </c>
      <c r="D133" t="s">
        <v>1105</v>
      </c>
      <c r="E133" t="s">
        <v>1106</v>
      </c>
      <c r="F133" s="13" t="s">
        <v>1107</v>
      </c>
      <c r="G133" s="13">
        <v>489.10468881384202</v>
      </c>
      <c r="H133" s="13">
        <v>20.640750000000001</v>
      </c>
      <c r="I133" s="13" t="s">
        <v>811</v>
      </c>
      <c r="J133" s="13">
        <f>(490.111115-1.007276)</f>
        <v>489.10383899999999</v>
      </c>
      <c r="K133" s="13">
        <f>((G133-J133)/(G133))*1000000</f>
        <v>1.7374886429418333</v>
      </c>
      <c r="L133" s="13">
        <v>80.06</v>
      </c>
      <c r="M133" s="26">
        <v>4.2657983454263997E-5</v>
      </c>
      <c r="N133" s="26">
        <v>6.7318673620013199E-4</v>
      </c>
      <c r="O133" s="13">
        <v>14.4533286326566</v>
      </c>
      <c r="P133" s="13" t="s">
        <v>70</v>
      </c>
      <c r="Q133" s="13" t="s">
        <v>69</v>
      </c>
      <c r="R133" s="13" t="s">
        <v>1108</v>
      </c>
      <c r="S133" s="20"/>
    </row>
    <row r="134" spans="1:19" x14ac:dyDescent="0.3">
      <c r="A134">
        <v>132</v>
      </c>
      <c r="F134" s="13" t="s">
        <v>1109</v>
      </c>
      <c r="G134" s="13">
        <v>432.020452289947</v>
      </c>
      <c r="H134" s="13">
        <v>4.0667166666666699</v>
      </c>
      <c r="I134" s="13"/>
      <c r="J134" s="13"/>
      <c r="K134" s="13"/>
      <c r="L134" s="13"/>
      <c r="M134" s="26">
        <v>4.3306707406265403E-5</v>
      </c>
      <c r="N134" s="26">
        <v>6.7905733738974304E-4</v>
      </c>
      <c r="O134" s="13">
        <v>2.1442705914915599</v>
      </c>
      <c r="P134" s="13" t="s">
        <v>69</v>
      </c>
      <c r="Q134" s="13" t="s">
        <v>70</v>
      </c>
      <c r="R134" s="13" t="s">
        <v>1110</v>
      </c>
      <c r="S134" s="20"/>
    </row>
    <row r="135" spans="1:19" x14ac:dyDescent="0.3">
      <c r="A135">
        <v>133</v>
      </c>
      <c r="F135" s="13" t="s">
        <v>1111</v>
      </c>
      <c r="G135" s="13">
        <v>568.149153982808</v>
      </c>
      <c r="H135" s="13">
        <v>4.0243333333333302</v>
      </c>
      <c r="I135" s="13"/>
      <c r="J135" s="13"/>
      <c r="K135" s="13"/>
      <c r="L135" s="13"/>
      <c r="M135" s="26">
        <v>4.6437207799399103E-5</v>
      </c>
      <c r="N135" s="26">
        <v>7.0999727849696504E-4</v>
      </c>
      <c r="O135" s="13">
        <v>12.5559600900443</v>
      </c>
      <c r="P135" s="13" t="s">
        <v>70</v>
      </c>
      <c r="Q135" s="13" t="s">
        <v>69</v>
      </c>
      <c r="R135" s="13" t="s">
        <v>1112</v>
      </c>
      <c r="S135" s="20"/>
    </row>
    <row r="136" spans="1:19" x14ac:dyDescent="0.3">
      <c r="A136">
        <v>134</v>
      </c>
      <c r="F136" s="13" t="s">
        <v>1113</v>
      </c>
      <c r="G136" s="13">
        <v>817.16489588000195</v>
      </c>
      <c r="H136" s="13">
        <v>13.6254833333333</v>
      </c>
      <c r="I136" s="13"/>
      <c r="J136" s="13"/>
      <c r="K136" s="13"/>
      <c r="L136" s="13"/>
      <c r="M136" s="26">
        <v>4.9936018092777701E-5</v>
      </c>
      <c r="N136" s="26">
        <v>7.5876450151246501E-4</v>
      </c>
      <c r="O136" s="13">
        <v>2.0748965754359499</v>
      </c>
      <c r="P136" s="13" t="s">
        <v>70</v>
      </c>
      <c r="Q136" s="13" t="s">
        <v>69</v>
      </c>
      <c r="R136" s="13" t="s">
        <v>855</v>
      </c>
      <c r="S136" s="20"/>
    </row>
    <row r="137" spans="1:19" x14ac:dyDescent="0.3">
      <c r="A137">
        <v>135</v>
      </c>
      <c r="F137" s="13" t="s">
        <v>1114</v>
      </c>
      <c r="G137" s="13">
        <v>289.16659682783302</v>
      </c>
      <c r="H137" s="13">
        <v>12.0749166666667</v>
      </c>
      <c r="I137" s="13"/>
      <c r="J137" s="13"/>
      <c r="K137" s="13"/>
      <c r="L137" s="13"/>
      <c r="M137" s="26">
        <v>5.2787088886785398E-5</v>
      </c>
      <c r="N137" s="26">
        <v>7.9714985085807305E-4</v>
      </c>
      <c r="O137" s="13">
        <v>2.7881519266744101</v>
      </c>
      <c r="P137" s="13" t="s">
        <v>69</v>
      </c>
      <c r="Q137" s="13" t="s">
        <v>70</v>
      </c>
      <c r="R137" s="13" t="s">
        <v>110</v>
      </c>
      <c r="S137" s="20"/>
    </row>
    <row r="138" spans="1:19" x14ac:dyDescent="0.3">
      <c r="A138">
        <v>136</v>
      </c>
      <c r="F138" s="13" t="s">
        <v>1115</v>
      </c>
      <c r="G138" s="13">
        <v>185.119238525702</v>
      </c>
      <c r="H138" s="13">
        <v>18.6474166666667</v>
      </c>
      <c r="I138" s="13"/>
      <c r="J138" s="13"/>
      <c r="K138" s="13"/>
      <c r="L138" s="13"/>
      <c r="M138" s="26">
        <v>5.3181146130509797E-5</v>
      </c>
      <c r="N138" s="26">
        <v>8.0063710026695802E-4</v>
      </c>
      <c r="O138" s="13">
        <v>4.0047921808427303</v>
      </c>
      <c r="P138" s="13" t="s">
        <v>69</v>
      </c>
      <c r="Q138" s="13" t="s">
        <v>70</v>
      </c>
      <c r="R138" s="13" t="s">
        <v>226</v>
      </c>
      <c r="S138" s="20"/>
    </row>
    <row r="139" spans="1:19" x14ac:dyDescent="0.3">
      <c r="A139">
        <v>137</v>
      </c>
      <c r="F139" s="13" t="s">
        <v>1116</v>
      </c>
      <c r="G139" s="13">
        <v>289.07482891949297</v>
      </c>
      <c r="H139" s="13">
        <v>18.266933333333299</v>
      </c>
      <c r="I139" s="13"/>
      <c r="J139" s="13"/>
      <c r="K139" s="13"/>
      <c r="L139" s="13"/>
      <c r="M139" s="26">
        <v>5.67487456877291E-5</v>
      </c>
      <c r="N139" s="26">
        <v>8.38906966982665E-4</v>
      </c>
      <c r="O139" s="13">
        <v>3.7126356930501498</v>
      </c>
      <c r="P139" s="13" t="s">
        <v>70</v>
      </c>
      <c r="Q139" s="13" t="s">
        <v>69</v>
      </c>
      <c r="R139" s="13" t="s">
        <v>1117</v>
      </c>
      <c r="S139" s="20"/>
    </row>
    <row r="140" spans="1:19" x14ac:dyDescent="0.3">
      <c r="A140">
        <v>138</v>
      </c>
      <c r="F140" s="13" t="s">
        <v>1118</v>
      </c>
      <c r="G140" s="13">
        <v>377.13376869713801</v>
      </c>
      <c r="H140" s="13">
        <v>1.8203</v>
      </c>
      <c r="I140" s="13"/>
      <c r="J140" s="13"/>
      <c r="K140" s="13"/>
      <c r="L140" s="13"/>
      <c r="M140" s="26">
        <v>5.8245373586451903E-5</v>
      </c>
      <c r="N140" s="26">
        <v>8.5095599926372897E-4</v>
      </c>
      <c r="O140" s="13">
        <v>2.6147802784588299</v>
      </c>
      <c r="P140" s="13" t="s">
        <v>69</v>
      </c>
      <c r="Q140" s="13" t="s">
        <v>70</v>
      </c>
      <c r="R140" s="13" t="s">
        <v>641</v>
      </c>
      <c r="S140" s="20"/>
    </row>
    <row r="141" spans="1:19" x14ac:dyDescent="0.3">
      <c r="A141">
        <v>139</v>
      </c>
      <c r="F141" s="13" t="s">
        <v>1119</v>
      </c>
      <c r="G141" s="13">
        <v>334.178531824142</v>
      </c>
      <c r="H141" s="13">
        <v>17.275566666666698</v>
      </c>
      <c r="I141" s="13"/>
      <c r="J141" s="13"/>
      <c r="K141" s="13"/>
      <c r="L141" s="13"/>
      <c r="M141" s="26">
        <v>5.8257355113555703E-5</v>
      </c>
      <c r="N141" s="26">
        <v>8.5095599926372897E-4</v>
      </c>
      <c r="O141" s="13">
        <v>47.785473966664298</v>
      </c>
      <c r="P141" s="13" t="s">
        <v>69</v>
      </c>
      <c r="Q141" s="13" t="s">
        <v>70</v>
      </c>
      <c r="R141" s="13" t="s">
        <v>1120</v>
      </c>
      <c r="S141" s="20"/>
    </row>
    <row r="142" spans="1:19" x14ac:dyDescent="0.3">
      <c r="A142">
        <v>140</v>
      </c>
      <c r="F142" s="13" t="s">
        <v>1121</v>
      </c>
      <c r="G142" s="13">
        <v>301.01811132989098</v>
      </c>
      <c r="H142" s="13">
        <v>1.5990166666666701</v>
      </c>
      <c r="I142" s="13"/>
      <c r="J142" s="13"/>
      <c r="K142" s="13"/>
      <c r="L142" s="13"/>
      <c r="M142" s="26">
        <v>5.9671249324377799E-5</v>
      </c>
      <c r="N142" s="26">
        <v>8.6902215358040697E-4</v>
      </c>
      <c r="O142" s="13">
        <v>3.00619130377236</v>
      </c>
      <c r="P142" s="13" t="s">
        <v>69</v>
      </c>
      <c r="Q142" s="13" t="s">
        <v>70</v>
      </c>
      <c r="R142" s="13" t="s">
        <v>1122</v>
      </c>
      <c r="S142" s="20"/>
    </row>
    <row r="143" spans="1:19" x14ac:dyDescent="0.3">
      <c r="A143">
        <v>141</v>
      </c>
      <c r="F143" s="13" t="s">
        <v>1123</v>
      </c>
      <c r="G143" s="13">
        <v>299.12592228115</v>
      </c>
      <c r="H143" s="13">
        <v>8.0124333333333304</v>
      </c>
      <c r="I143" s="13"/>
      <c r="J143" s="13"/>
      <c r="K143" s="13"/>
      <c r="L143" s="13"/>
      <c r="M143" s="26">
        <v>6.11211574922388E-5</v>
      </c>
      <c r="N143" s="26">
        <v>8.8228373124953595E-4</v>
      </c>
      <c r="O143" s="13">
        <v>2.26460861081314</v>
      </c>
      <c r="P143" s="13" t="s">
        <v>70</v>
      </c>
      <c r="Q143" s="13" t="s">
        <v>69</v>
      </c>
      <c r="R143" s="13" t="s">
        <v>995</v>
      </c>
      <c r="S143" s="20"/>
    </row>
    <row r="144" spans="1:19" x14ac:dyDescent="0.3">
      <c r="A144">
        <v>142</v>
      </c>
      <c r="F144" s="13" t="s">
        <v>1124</v>
      </c>
      <c r="G144" s="13">
        <v>639.15703804218401</v>
      </c>
      <c r="H144" s="13">
        <v>19.870650000000001</v>
      </c>
      <c r="I144" s="13"/>
      <c r="J144" s="13"/>
      <c r="K144" s="13"/>
      <c r="L144" s="13"/>
      <c r="M144" s="26">
        <v>6.1353958189402897E-5</v>
      </c>
      <c r="N144" s="26">
        <v>8.8304701154558001E-4</v>
      </c>
      <c r="O144" s="13">
        <v>4.00322348573241</v>
      </c>
      <c r="P144" s="13" t="s">
        <v>70</v>
      </c>
      <c r="Q144" s="13" t="s">
        <v>69</v>
      </c>
      <c r="R144" s="13" t="s">
        <v>836</v>
      </c>
      <c r="S144" s="20"/>
    </row>
    <row r="145" spans="1:20" x14ac:dyDescent="0.3">
      <c r="A145">
        <v>143</v>
      </c>
      <c r="B145">
        <v>3</v>
      </c>
      <c r="C145" s="9" t="s">
        <v>825</v>
      </c>
      <c r="D145" t="s">
        <v>1125</v>
      </c>
      <c r="E145" t="s">
        <v>1126</v>
      </c>
      <c r="F145" s="13" t="s">
        <v>1127</v>
      </c>
      <c r="G145" s="13">
        <v>461.07379410871403</v>
      </c>
      <c r="H145" s="13">
        <v>19.470466666666699</v>
      </c>
      <c r="I145" s="13" t="s">
        <v>811</v>
      </c>
      <c r="J145" s="13">
        <f>462.079834-1.007276</f>
        <v>461.07255800000001</v>
      </c>
      <c r="K145" s="13">
        <f>((G145-J145)/(G145))*1000000</f>
        <v>2.6809346568919121</v>
      </c>
      <c r="L145" s="13">
        <v>86.35</v>
      </c>
      <c r="M145" s="26">
        <v>6.2242679606971899E-5</v>
      </c>
      <c r="N145" s="26">
        <v>8.9321867224136499E-4</v>
      </c>
      <c r="O145" s="13">
        <v>2.9384198297675002</v>
      </c>
      <c r="P145" s="13" t="s">
        <v>70</v>
      </c>
      <c r="Q145" s="13" t="s">
        <v>69</v>
      </c>
      <c r="R145" s="13" t="s">
        <v>836</v>
      </c>
      <c r="S145" s="9" t="s">
        <v>1128</v>
      </c>
      <c r="T145" s="9">
        <v>25</v>
      </c>
    </row>
    <row r="146" spans="1:20" x14ac:dyDescent="0.3">
      <c r="A146">
        <v>144</v>
      </c>
      <c r="F146" s="13" t="s">
        <v>1129</v>
      </c>
      <c r="G146" s="13">
        <v>229.00361009593499</v>
      </c>
      <c r="H146" s="13">
        <v>1.4398166666666701</v>
      </c>
      <c r="I146" s="13"/>
      <c r="J146" s="13"/>
      <c r="K146" s="13"/>
      <c r="L146" s="13"/>
      <c r="M146" s="26">
        <v>6.3607368791074301E-5</v>
      </c>
      <c r="N146" s="26">
        <v>9.0749576339645903E-4</v>
      </c>
      <c r="O146" s="13">
        <v>2.1502138748961399</v>
      </c>
      <c r="P146" s="13" t="s">
        <v>69</v>
      </c>
      <c r="Q146" s="13" t="s">
        <v>70</v>
      </c>
      <c r="R146" s="13" t="s">
        <v>110</v>
      </c>
      <c r="S146" s="20"/>
    </row>
    <row r="147" spans="1:20" x14ac:dyDescent="0.3">
      <c r="A147">
        <v>145</v>
      </c>
      <c r="B147">
        <v>3</v>
      </c>
      <c r="C147" s="9" t="s">
        <v>63</v>
      </c>
      <c r="D147" t="s">
        <v>1130</v>
      </c>
      <c r="E147" t="s">
        <v>1131</v>
      </c>
      <c r="F147" s="13" t="s">
        <v>1132</v>
      </c>
      <c r="G147" s="13">
        <v>229.109351957662</v>
      </c>
      <c r="H147" s="13">
        <v>18.658000000000001</v>
      </c>
      <c r="I147" s="13" t="s">
        <v>873</v>
      </c>
      <c r="J147" s="13">
        <f>(248.127319-1.007276-18.01056)</f>
        <v>229.10948300000001</v>
      </c>
      <c r="K147" s="13">
        <f>((G147-J147)/(G147))*1000000</f>
        <v>-0.57196415987454852</v>
      </c>
      <c r="L147" s="13">
        <v>92.19</v>
      </c>
      <c r="M147" s="26">
        <v>6.4414011886837499E-5</v>
      </c>
      <c r="N147" s="26">
        <v>9.1634047960341598E-4</v>
      </c>
      <c r="O147" s="13">
        <v>4.09155281691128</v>
      </c>
      <c r="P147" s="13" t="s">
        <v>69</v>
      </c>
      <c r="Q147" s="13" t="s">
        <v>70</v>
      </c>
      <c r="R147" s="13" t="s">
        <v>140</v>
      </c>
      <c r="S147" s="20" t="s">
        <v>195</v>
      </c>
      <c r="T147" s="9">
        <v>15</v>
      </c>
    </row>
    <row r="148" spans="1:20" x14ac:dyDescent="0.3">
      <c r="A148">
        <v>146</v>
      </c>
      <c r="B148">
        <v>3</v>
      </c>
      <c r="C148" s="9" t="s">
        <v>63</v>
      </c>
      <c r="D148" t="s">
        <v>2491</v>
      </c>
      <c r="E148" t="s">
        <v>1134</v>
      </c>
      <c r="F148" s="13" t="s">
        <v>1135</v>
      </c>
      <c r="G148" s="13">
        <v>306.077693748353</v>
      </c>
      <c r="H148" s="13">
        <v>1.7460833333333301</v>
      </c>
      <c r="I148" s="13" t="s">
        <v>811</v>
      </c>
      <c r="J148" s="13">
        <v>306.07652999999999</v>
      </c>
      <c r="K148" s="13">
        <v>3.8021482830063178</v>
      </c>
      <c r="L148" s="13"/>
      <c r="M148" s="26">
        <v>6.7571320526704795E-5</v>
      </c>
      <c r="N148" s="26">
        <v>9.50238445345102E-4</v>
      </c>
      <c r="O148" s="13">
        <v>5.5398656303620504</v>
      </c>
      <c r="P148" s="13" t="s">
        <v>70</v>
      </c>
      <c r="Q148" s="13" t="s">
        <v>69</v>
      </c>
      <c r="R148" s="13" t="s">
        <v>1136</v>
      </c>
      <c r="S148" s="20"/>
    </row>
    <row r="149" spans="1:20" x14ac:dyDescent="0.3">
      <c r="A149">
        <v>147</v>
      </c>
      <c r="F149" s="13" t="s">
        <v>1137</v>
      </c>
      <c r="G149" s="13">
        <v>807.21528703789204</v>
      </c>
      <c r="H149" s="13">
        <v>19.8919</v>
      </c>
      <c r="I149" s="13"/>
      <c r="J149" s="13"/>
      <c r="K149" s="13"/>
      <c r="L149" s="13"/>
      <c r="M149" s="26">
        <v>7.1432624396683395E-5</v>
      </c>
      <c r="N149" s="26">
        <v>9.9597757637448904E-4</v>
      </c>
      <c r="O149" s="13">
        <v>4.6837614645101402</v>
      </c>
      <c r="P149" s="13" t="s">
        <v>70</v>
      </c>
      <c r="Q149" s="13" t="s">
        <v>69</v>
      </c>
      <c r="R149" s="13" t="s">
        <v>1138</v>
      </c>
      <c r="S149" s="20"/>
    </row>
    <row r="150" spans="1:20" x14ac:dyDescent="0.3">
      <c r="A150">
        <v>148</v>
      </c>
      <c r="F150" s="13" t="s">
        <v>1139</v>
      </c>
      <c r="G150" s="13">
        <v>805.33372141980203</v>
      </c>
      <c r="H150" s="13">
        <v>21.021233333333299</v>
      </c>
      <c r="I150" s="13"/>
      <c r="J150" s="13"/>
      <c r="K150" s="13"/>
      <c r="L150" s="13"/>
      <c r="M150" s="26">
        <v>7.26547059854976E-5</v>
      </c>
      <c r="N150" s="26">
        <v>1.0072936720600899E-3</v>
      </c>
      <c r="O150" s="13">
        <v>3.02129676576096</v>
      </c>
      <c r="P150" s="13" t="s">
        <v>70</v>
      </c>
      <c r="Q150" s="13" t="s">
        <v>69</v>
      </c>
      <c r="R150" s="13" t="s">
        <v>1140</v>
      </c>
      <c r="S150" s="20"/>
    </row>
    <row r="151" spans="1:20" x14ac:dyDescent="0.3">
      <c r="A151">
        <v>149</v>
      </c>
      <c r="F151" s="13" t="s">
        <v>1141</v>
      </c>
      <c r="G151" s="13">
        <v>735.15029452142096</v>
      </c>
      <c r="H151" s="13">
        <v>1.4823166666666701</v>
      </c>
      <c r="I151" s="13"/>
      <c r="J151" s="13"/>
      <c r="K151" s="13"/>
      <c r="L151" s="13"/>
      <c r="M151" s="26">
        <v>7.4005719317038503E-5</v>
      </c>
      <c r="N151" s="26">
        <v>1.0202601036735899E-3</v>
      </c>
      <c r="O151" s="13">
        <v>4.2017701723222496</v>
      </c>
      <c r="P151" s="13" t="s">
        <v>70</v>
      </c>
      <c r="Q151" s="13" t="s">
        <v>69</v>
      </c>
      <c r="R151" s="13" t="s">
        <v>1142</v>
      </c>
      <c r="S151" s="20"/>
    </row>
    <row r="152" spans="1:20" x14ac:dyDescent="0.3">
      <c r="A152">
        <v>150</v>
      </c>
      <c r="F152" s="13" t="s">
        <v>1143</v>
      </c>
      <c r="G152" s="13">
        <v>813.189515730685</v>
      </c>
      <c r="H152" s="13">
        <v>18.3518333333333</v>
      </c>
      <c r="I152" s="13"/>
      <c r="J152" s="13"/>
      <c r="K152" s="13"/>
      <c r="L152" s="13"/>
      <c r="M152" s="26">
        <v>7.9188547179809304E-5</v>
      </c>
      <c r="N152" s="26">
        <v>1.0795816463003199E-3</v>
      </c>
      <c r="O152" s="13">
        <v>6.0428001766858701</v>
      </c>
      <c r="P152" s="13" t="s">
        <v>70</v>
      </c>
      <c r="Q152" s="13" t="s">
        <v>69</v>
      </c>
      <c r="R152" s="13" t="s">
        <v>1144</v>
      </c>
      <c r="S152" s="20"/>
    </row>
    <row r="153" spans="1:20" x14ac:dyDescent="0.3">
      <c r="A153">
        <v>151</v>
      </c>
      <c r="F153" s="13" t="s">
        <v>1145</v>
      </c>
      <c r="G153" s="13">
        <v>471.14642335635301</v>
      </c>
      <c r="H153" s="13">
        <v>11.568516666666699</v>
      </c>
      <c r="I153" s="13"/>
      <c r="J153" s="13"/>
      <c r="K153" s="13"/>
      <c r="L153" s="13"/>
      <c r="M153" s="26">
        <v>8.1049934881782804E-5</v>
      </c>
      <c r="N153" s="26">
        <v>1.09885330258659E-3</v>
      </c>
      <c r="O153" s="13">
        <v>3.3652434276863099</v>
      </c>
      <c r="P153" s="13" t="s">
        <v>69</v>
      </c>
      <c r="Q153" s="13" t="s">
        <v>70</v>
      </c>
      <c r="R153" s="13" t="s">
        <v>344</v>
      </c>
      <c r="S153" s="20"/>
    </row>
    <row r="154" spans="1:20" x14ac:dyDescent="0.3">
      <c r="A154">
        <v>152</v>
      </c>
      <c r="F154" s="13" t="s">
        <v>1146</v>
      </c>
      <c r="G154" s="13">
        <v>647.170423613259</v>
      </c>
      <c r="H154" s="13">
        <v>1.72485</v>
      </c>
      <c r="I154" s="13"/>
      <c r="J154" s="13"/>
      <c r="K154" s="13"/>
      <c r="L154" s="13"/>
      <c r="M154" s="26">
        <v>8.9616768867650798E-5</v>
      </c>
      <c r="N154" s="26">
        <v>1.1752152351128199E-3</v>
      </c>
      <c r="O154" s="13">
        <v>30.664420276013399</v>
      </c>
      <c r="P154" s="13" t="s">
        <v>69</v>
      </c>
      <c r="Q154" s="13" t="s">
        <v>70</v>
      </c>
      <c r="R154" s="13" t="s">
        <v>1147</v>
      </c>
      <c r="S154" s="20"/>
    </row>
    <row r="155" spans="1:20" x14ac:dyDescent="0.3">
      <c r="A155">
        <v>153</v>
      </c>
      <c r="B155">
        <v>3</v>
      </c>
      <c r="C155" s="9" t="s">
        <v>825</v>
      </c>
      <c r="D155" t="s">
        <v>1148</v>
      </c>
      <c r="E155" s="31" t="s">
        <v>1149</v>
      </c>
      <c r="F155" s="13" t="s">
        <v>1150</v>
      </c>
      <c r="G155" s="13">
        <v>535.11190768451297</v>
      </c>
      <c r="H155" s="13">
        <v>20.304366666666699</v>
      </c>
      <c r="I155" s="13" t="s">
        <v>811</v>
      </c>
      <c r="J155" s="31">
        <v>535.10933</v>
      </c>
      <c r="K155" s="13">
        <f>((G155-J155)/(G155))*1000000</f>
        <v>4.8170942861749522</v>
      </c>
      <c r="L155" s="13"/>
      <c r="M155" s="26">
        <v>8.9795187688257504E-5</v>
      </c>
      <c r="N155" s="26">
        <v>1.1752152351128199E-3</v>
      </c>
      <c r="O155" s="13">
        <v>2.0135617206734602</v>
      </c>
      <c r="P155" s="13" t="s">
        <v>70</v>
      </c>
      <c r="Q155" s="13" t="s">
        <v>69</v>
      </c>
      <c r="R155" s="13" t="s">
        <v>300</v>
      </c>
      <c r="S155" s="9" t="s">
        <v>1151</v>
      </c>
      <c r="T155" s="9">
        <v>20</v>
      </c>
    </row>
    <row r="156" spans="1:20" x14ac:dyDescent="0.3">
      <c r="A156">
        <v>154</v>
      </c>
      <c r="F156" s="13" t="s">
        <v>1152</v>
      </c>
      <c r="G156" s="13">
        <v>231.103544362327</v>
      </c>
      <c r="H156" s="13">
        <v>21.2531833333333</v>
      </c>
      <c r="I156" s="13"/>
      <c r="J156" s="13"/>
      <c r="K156" s="13"/>
      <c r="L156" s="13"/>
      <c r="M156" s="26">
        <v>9.0857663879284595E-5</v>
      </c>
      <c r="N156" s="26">
        <v>1.18595808249532E-3</v>
      </c>
      <c r="O156" s="13">
        <v>2.7285505752803898</v>
      </c>
      <c r="P156" s="13" t="s">
        <v>69</v>
      </c>
      <c r="Q156" s="13" t="s">
        <v>70</v>
      </c>
      <c r="R156" s="13" t="s">
        <v>1153</v>
      </c>
      <c r="S156" s="20"/>
    </row>
    <row r="157" spans="1:20" x14ac:dyDescent="0.3">
      <c r="A157">
        <v>155</v>
      </c>
      <c r="F157" s="13" t="s">
        <v>1154</v>
      </c>
      <c r="G157" s="13">
        <v>498.125717704858</v>
      </c>
      <c r="H157" s="13">
        <v>13.1404</v>
      </c>
      <c r="I157" s="13"/>
      <c r="J157" s="13"/>
      <c r="K157" s="13"/>
      <c r="L157" s="13"/>
      <c r="M157" s="26">
        <v>9.3677740493736103E-5</v>
      </c>
      <c r="N157" s="26">
        <v>1.21275744053151E-3</v>
      </c>
      <c r="O157" s="13">
        <v>7.0451622492299704</v>
      </c>
      <c r="P157" s="13" t="s">
        <v>69</v>
      </c>
      <c r="Q157" s="13" t="s">
        <v>70</v>
      </c>
      <c r="R157" s="13" t="s">
        <v>1085</v>
      </c>
      <c r="S157" s="20"/>
    </row>
    <row r="158" spans="1:20" x14ac:dyDescent="0.3">
      <c r="A158">
        <v>156</v>
      </c>
      <c r="F158" s="13" t="s">
        <v>1155</v>
      </c>
      <c r="G158" s="13">
        <v>251.93808425308501</v>
      </c>
      <c r="H158" s="13">
        <v>17.634799999999998</v>
      </c>
      <c r="I158" s="13"/>
      <c r="J158" s="13"/>
      <c r="K158" s="13"/>
      <c r="L158" s="13"/>
      <c r="M158" s="26">
        <v>9.6403471498640605E-5</v>
      </c>
      <c r="N158" s="26">
        <v>1.2321315176255501E-3</v>
      </c>
      <c r="O158" s="13">
        <v>2.4284542035105399</v>
      </c>
      <c r="P158" s="13" t="s">
        <v>69</v>
      </c>
      <c r="Q158" s="13" t="s">
        <v>70</v>
      </c>
      <c r="R158" s="13" t="s">
        <v>1156</v>
      </c>
      <c r="S158" s="20"/>
    </row>
    <row r="159" spans="1:20" x14ac:dyDescent="0.3">
      <c r="A159">
        <v>157</v>
      </c>
      <c r="F159" s="13" t="s">
        <v>1157</v>
      </c>
      <c r="G159" s="13">
        <v>185.119302642154</v>
      </c>
      <c r="H159" s="13">
        <v>17.9925</v>
      </c>
      <c r="I159" s="13"/>
      <c r="J159" s="13"/>
      <c r="K159" s="13"/>
      <c r="L159" s="13"/>
      <c r="M159" s="26">
        <v>1.08422543509179E-4</v>
      </c>
      <c r="N159" s="26">
        <v>1.3609383489632801E-3</v>
      </c>
      <c r="O159" s="13">
        <v>4.0221567498557098</v>
      </c>
      <c r="P159" s="13" t="s">
        <v>69</v>
      </c>
      <c r="Q159" s="13" t="s">
        <v>70</v>
      </c>
      <c r="R159" s="13" t="s">
        <v>1158</v>
      </c>
      <c r="S159" s="20"/>
    </row>
    <row r="160" spans="1:20" x14ac:dyDescent="0.3">
      <c r="A160">
        <v>158</v>
      </c>
      <c r="F160" s="13" t="s">
        <v>1159</v>
      </c>
      <c r="G160" s="13">
        <v>442.13375178447302</v>
      </c>
      <c r="H160" s="13">
        <v>12.49625</v>
      </c>
      <c r="I160" s="13"/>
      <c r="J160" s="13"/>
      <c r="K160" s="13"/>
      <c r="L160" s="13"/>
      <c r="M160" s="26">
        <v>1.0999328295668901E-4</v>
      </c>
      <c r="N160" s="26">
        <v>1.37362830796743E-3</v>
      </c>
      <c r="O160" s="13">
        <v>8.2267608398698506</v>
      </c>
      <c r="P160" s="13" t="s">
        <v>69</v>
      </c>
      <c r="Q160" s="13" t="s">
        <v>70</v>
      </c>
      <c r="R160" s="13" t="s">
        <v>1160</v>
      </c>
      <c r="S160" s="20"/>
    </row>
    <row r="161" spans="1:20" x14ac:dyDescent="0.3">
      <c r="A161">
        <v>159</v>
      </c>
      <c r="F161" s="13" t="s">
        <v>1161</v>
      </c>
      <c r="G161" s="13">
        <v>399.20438757208501</v>
      </c>
      <c r="H161" s="13">
        <v>17.149833333333302</v>
      </c>
      <c r="I161" s="13"/>
      <c r="J161" s="13"/>
      <c r="K161" s="13"/>
      <c r="L161" s="13"/>
      <c r="M161" s="26">
        <v>1.1504974715848E-4</v>
      </c>
      <c r="N161" s="26">
        <v>1.428455295296E-3</v>
      </c>
      <c r="O161" s="13">
        <v>8.5536508929584905</v>
      </c>
      <c r="P161" s="13" t="s">
        <v>69</v>
      </c>
      <c r="Q161" s="13" t="s">
        <v>70</v>
      </c>
      <c r="R161" s="13" t="s">
        <v>1162</v>
      </c>
      <c r="S161" s="20"/>
    </row>
    <row r="162" spans="1:20" x14ac:dyDescent="0.3">
      <c r="A162">
        <v>160</v>
      </c>
      <c r="F162" s="13" t="s">
        <v>1163</v>
      </c>
      <c r="G162" s="13">
        <v>674.21293510139606</v>
      </c>
      <c r="H162" s="13">
        <v>14.9655166666667</v>
      </c>
      <c r="I162" s="13"/>
      <c r="J162" s="13"/>
      <c r="K162" s="13"/>
      <c r="L162" s="13"/>
      <c r="M162" s="26">
        <v>1.15256710714551E-4</v>
      </c>
      <c r="N162" s="26">
        <v>1.428455295296E-3</v>
      </c>
      <c r="O162" s="13">
        <v>7.4032955846166297</v>
      </c>
      <c r="P162" s="13" t="s">
        <v>70</v>
      </c>
      <c r="Q162" s="13" t="s">
        <v>69</v>
      </c>
      <c r="R162" s="13" t="s">
        <v>1164</v>
      </c>
      <c r="S162" s="20"/>
    </row>
    <row r="163" spans="1:20" x14ac:dyDescent="0.3">
      <c r="A163">
        <v>161</v>
      </c>
      <c r="B163">
        <v>1</v>
      </c>
      <c r="C163" s="9" t="s">
        <v>825</v>
      </c>
      <c r="D163" t="s">
        <v>1165</v>
      </c>
      <c r="E163" t="s">
        <v>1166</v>
      </c>
      <c r="F163" s="13" t="s">
        <v>1167</v>
      </c>
      <c r="G163" s="13">
        <v>507.11275018232101</v>
      </c>
      <c r="H163" s="13">
        <v>20.640750000000001</v>
      </c>
      <c r="I163" t="s">
        <v>811</v>
      </c>
      <c r="J163">
        <v>507.11442399999999</v>
      </c>
      <c r="K163" s="13">
        <f>((G163-J163)/(G163))*1000000</f>
        <v>-3.3006815119033113</v>
      </c>
      <c r="L163" s="13"/>
      <c r="M163" s="26">
        <v>1.18942598617999E-4</v>
      </c>
      <c r="N163" s="26">
        <v>1.45632363280203E-3</v>
      </c>
      <c r="O163" s="13">
        <v>2.3313513857609198</v>
      </c>
      <c r="P163" s="13" t="s">
        <v>70</v>
      </c>
      <c r="Q163" s="13" t="s">
        <v>69</v>
      </c>
      <c r="R163" s="13" t="s">
        <v>110</v>
      </c>
      <c r="S163" s="9" t="s">
        <v>1168</v>
      </c>
      <c r="T163" s="9">
        <v>20</v>
      </c>
    </row>
    <row r="164" spans="1:20" x14ac:dyDescent="0.3">
      <c r="A164">
        <v>162</v>
      </c>
      <c r="B164">
        <v>3</v>
      </c>
      <c r="C164" s="9" t="s">
        <v>825</v>
      </c>
      <c r="D164" t="s">
        <v>1169</v>
      </c>
      <c r="E164" t="s">
        <v>1170</v>
      </c>
      <c r="F164" s="13" t="s">
        <v>1171</v>
      </c>
      <c r="G164" s="13">
        <v>505.10037938213401</v>
      </c>
      <c r="H164" s="13">
        <v>20.198233333333299</v>
      </c>
      <c r="I164" s="13" t="s">
        <v>811</v>
      </c>
      <c r="J164" s="13">
        <f>506.106049-1.007276</f>
        <v>505.09877299999999</v>
      </c>
      <c r="K164" s="13">
        <f>((G164-J164)/(G164))*1000000</f>
        <v>3.1803225647523705</v>
      </c>
      <c r="L164" s="13">
        <v>83.98</v>
      </c>
      <c r="M164" s="26">
        <v>1.21274533584792E-4</v>
      </c>
      <c r="N164" s="26">
        <v>1.4696374416589099E-3</v>
      </c>
      <c r="O164" s="13">
        <v>3.6893382422595402</v>
      </c>
      <c r="P164" s="13" t="s">
        <v>70</v>
      </c>
      <c r="Q164" s="13" t="s">
        <v>69</v>
      </c>
      <c r="R164" s="13" t="s">
        <v>1172</v>
      </c>
      <c r="S164" s="9" t="s">
        <v>1173</v>
      </c>
      <c r="T164" s="9">
        <v>20</v>
      </c>
    </row>
    <row r="165" spans="1:20" x14ac:dyDescent="0.3">
      <c r="A165">
        <v>163</v>
      </c>
      <c r="F165" s="13" t="s">
        <v>1174</v>
      </c>
      <c r="G165" s="13">
        <v>609.12834023398898</v>
      </c>
      <c r="H165" s="13">
        <v>20.589216666666701</v>
      </c>
      <c r="I165" s="13"/>
      <c r="J165" s="13"/>
      <c r="K165" s="13"/>
      <c r="L165" s="13"/>
      <c r="M165" s="26">
        <v>1.21886116181247E-4</v>
      </c>
      <c r="N165" s="26">
        <v>1.4734107130402001E-3</v>
      </c>
      <c r="O165" s="13">
        <v>14.364129632227501</v>
      </c>
      <c r="P165" s="13" t="s">
        <v>70</v>
      </c>
      <c r="Q165" s="13" t="s">
        <v>69</v>
      </c>
      <c r="R165" s="13" t="s">
        <v>1175</v>
      </c>
      <c r="S165" s="20"/>
    </row>
    <row r="166" spans="1:20" x14ac:dyDescent="0.3">
      <c r="A166">
        <v>164</v>
      </c>
      <c r="F166" s="13" t="s">
        <v>1176</v>
      </c>
      <c r="G166" s="13">
        <v>246.01959584845599</v>
      </c>
      <c r="H166" s="13">
        <v>4.3623166666666702</v>
      </c>
      <c r="I166" s="13"/>
      <c r="J166" s="13"/>
      <c r="K166" s="13"/>
      <c r="L166" s="13"/>
      <c r="M166" s="26">
        <v>1.22998295884469E-4</v>
      </c>
      <c r="N166" s="26">
        <v>1.4795667038327901E-3</v>
      </c>
      <c r="O166" s="13">
        <v>12.1628799087096</v>
      </c>
      <c r="P166" s="13" t="s">
        <v>69</v>
      </c>
      <c r="Q166" s="13" t="s">
        <v>70</v>
      </c>
      <c r="R166" s="13" t="s">
        <v>110</v>
      </c>
      <c r="S166" s="20"/>
    </row>
    <row r="167" spans="1:20" x14ac:dyDescent="0.3">
      <c r="A167">
        <v>165</v>
      </c>
      <c r="B167">
        <v>3</v>
      </c>
      <c r="C167" s="9" t="s">
        <v>63</v>
      </c>
      <c r="D167" t="s">
        <v>1177</v>
      </c>
      <c r="E167" t="s">
        <v>400</v>
      </c>
      <c r="F167" s="13" t="s">
        <v>1178</v>
      </c>
      <c r="G167" s="13">
        <v>351.20259672519899</v>
      </c>
      <c r="H167" s="13">
        <v>14.512266666666701</v>
      </c>
      <c r="I167" s="13" t="s">
        <v>873</v>
      </c>
      <c r="J167" s="13">
        <f>(370.221619-1.007276-18.01056)</f>
        <v>351.20378299999999</v>
      </c>
      <c r="K167" s="13">
        <f>((G167-J167)/(G167))*1000000</f>
        <v>-3.3777506546414235</v>
      </c>
      <c r="L167" s="13">
        <v>86.37</v>
      </c>
      <c r="M167" s="26">
        <v>1.24556509048745E-4</v>
      </c>
      <c r="N167" s="26">
        <v>1.4946473545652901E-3</v>
      </c>
      <c r="O167" s="13">
        <v>3.4812099599185302</v>
      </c>
      <c r="P167" s="13" t="s">
        <v>70</v>
      </c>
      <c r="Q167" s="13" t="s">
        <v>69</v>
      </c>
      <c r="R167" s="13" t="s">
        <v>1179</v>
      </c>
      <c r="S167" s="9" t="s">
        <v>1180</v>
      </c>
      <c r="T167" s="9">
        <v>15</v>
      </c>
    </row>
    <row r="168" spans="1:20" x14ac:dyDescent="0.3">
      <c r="A168">
        <v>166</v>
      </c>
      <c r="F168" s="13" t="s">
        <v>1181</v>
      </c>
      <c r="G168" s="13">
        <v>821.21747200500897</v>
      </c>
      <c r="H168" s="13">
        <v>2.0947499999999999</v>
      </c>
      <c r="I168" s="13"/>
      <c r="J168" s="13"/>
      <c r="K168" s="13"/>
      <c r="L168" s="13"/>
      <c r="M168" s="26">
        <v>1.25900797875111E-4</v>
      </c>
      <c r="N168" s="26">
        <v>1.5070936629839201E-3</v>
      </c>
      <c r="O168" s="13">
        <v>2.5493492838173601</v>
      </c>
      <c r="P168" s="13" t="s">
        <v>69</v>
      </c>
      <c r="Q168" s="13" t="s">
        <v>70</v>
      </c>
      <c r="R168" s="13" t="s">
        <v>732</v>
      </c>
      <c r="S168" s="20"/>
    </row>
    <row r="169" spans="1:20" x14ac:dyDescent="0.3">
      <c r="A169">
        <v>167</v>
      </c>
      <c r="F169" s="13" t="s">
        <v>1182</v>
      </c>
      <c r="G169" s="13">
        <v>674.25884053473999</v>
      </c>
      <c r="H169" s="13">
        <v>20.008700000000001</v>
      </c>
      <c r="I169" s="13"/>
      <c r="J169" s="13"/>
      <c r="K169" s="13"/>
      <c r="L169" s="13"/>
      <c r="M169" s="26">
        <v>1.26911404197849E-4</v>
      </c>
      <c r="N169" s="26">
        <v>1.5122243112447101E-3</v>
      </c>
      <c r="O169" s="13">
        <v>2.0889120460435802</v>
      </c>
      <c r="P169" s="13" t="s">
        <v>70</v>
      </c>
      <c r="Q169" s="13" t="s">
        <v>69</v>
      </c>
      <c r="R169" s="13" t="s">
        <v>1183</v>
      </c>
      <c r="S169" s="20"/>
    </row>
    <row r="170" spans="1:20" x14ac:dyDescent="0.3">
      <c r="A170">
        <v>168</v>
      </c>
      <c r="F170" s="13" t="s">
        <v>1184</v>
      </c>
      <c r="G170" s="13">
        <v>174.04200425998499</v>
      </c>
      <c r="H170" s="13">
        <v>1.5778666666666701</v>
      </c>
      <c r="I170" s="13"/>
      <c r="J170" s="13"/>
      <c r="K170" s="13"/>
      <c r="L170" s="13"/>
      <c r="M170" s="26">
        <v>1.3553962289281101E-4</v>
      </c>
      <c r="N170" s="26">
        <v>1.5838447181649399E-3</v>
      </c>
      <c r="O170" s="13">
        <v>2.0546486810709301</v>
      </c>
      <c r="P170" s="13" t="s">
        <v>70</v>
      </c>
      <c r="Q170" s="13" t="s">
        <v>69</v>
      </c>
      <c r="R170" s="13" t="s">
        <v>110</v>
      </c>
      <c r="S170" s="20"/>
    </row>
    <row r="171" spans="1:20" x14ac:dyDescent="0.3">
      <c r="A171">
        <v>169</v>
      </c>
      <c r="B171">
        <v>3</v>
      </c>
      <c r="C171" s="9" t="s">
        <v>63</v>
      </c>
      <c r="D171" t="s">
        <v>1185</v>
      </c>
      <c r="E171" t="s">
        <v>1131</v>
      </c>
      <c r="F171" s="13" t="s">
        <v>1186</v>
      </c>
      <c r="G171" s="13">
        <v>229.109152204786</v>
      </c>
      <c r="H171" s="13">
        <v>17.9925</v>
      </c>
      <c r="I171" s="13" t="s">
        <v>873</v>
      </c>
      <c r="J171" s="13">
        <f>(248.127319-1.007276-18.01056)</f>
        <v>229.10948300000001</v>
      </c>
      <c r="K171" s="13">
        <f>((G171-J171)/(G171))*1000000</f>
        <v>-1.4438323865658476</v>
      </c>
      <c r="L171" s="13">
        <v>91.12</v>
      </c>
      <c r="M171" s="26">
        <v>1.37956809164397E-4</v>
      </c>
      <c r="N171" s="26">
        <v>1.60065741784775E-3</v>
      </c>
      <c r="O171" s="13">
        <v>4.3108068708072</v>
      </c>
      <c r="P171" s="13" t="s">
        <v>69</v>
      </c>
      <c r="Q171" s="13" t="s">
        <v>70</v>
      </c>
      <c r="R171" s="13" t="s">
        <v>1187</v>
      </c>
      <c r="S171" s="20" t="s">
        <v>195</v>
      </c>
      <c r="T171" s="9">
        <v>15</v>
      </c>
    </row>
    <row r="172" spans="1:20" x14ac:dyDescent="0.3">
      <c r="A172">
        <v>170</v>
      </c>
      <c r="F172" s="13" t="s">
        <v>1188</v>
      </c>
      <c r="G172" s="13">
        <v>165.056440587743</v>
      </c>
      <c r="H172" s="13">
        <v>20.619499999999999</v>
      </c>
      <c r="I172" s="13"/>
      <c r="J172" s="13"/>
      <c r="K172" s="13"/>
      <c r="L172" s="13"/>
      <c r="M172" s="26">
        <v>1.40347410017561E-4</v>
      </c>
      <c r="N172" s="26">
        <v>1.6207315654612801E-3</v>
      </c>
      <c r="O172" s="13">
        <v>2.16638987589246</v>
      </c>
      <c r="P172" s="13" t="s">
        <v>69</v>
      </c>
      <c r="Q172" s="13" t="s">
        <v>70</v>
      </c>
      <c r="R172" s="13" t="s">
        <v>1189</v>
      </c>
      <c r="S172" s="20"/>
    </row>
    <row r="173" spans="1:20" x14ac:dyDescent="0.3">
      <c r="A173">
        <v>171</v>
      </c>
      <c r="F173" s="13" t="s">
        <v>1190</v>
      </c>
      <c r="G173" s="13">
        <v>587.14934178475301</v>
      </c>
      <c r="H173" s="13">
        <v>2.45235</v>
      </c>
      <c r="I173" s="13"/>
      <c r="J173" s="13"/>
      <c r="K173" s="13"/>
      <c r="L173" s="13"/>
      <c r="M173" s="26">
        <v>1.4178963522593101E-4</v>
      </c>
      <c r="N173" s="26">
        <v>1.6297171217797999E-3</v>
      </c>
      <c r="O173" s="13">
        <v>6.0472686320318898</v>
      </c>
      <c r="P173" s="13" t="s">
        <v>69</v>
      </c>
      <c r="Q173" s="13" t="s">
        <v>70</v>
      </c>
      <c r="R173" s="13" t="s">
        <v>1191</v>
      </c>
      <c r="S173" s="20"/>
    </row>
    <row r="174" spans="1:20" x14ac:dyDescent="0.3">
      <c r="A174">
        <v>172</v>
      </c>
      <c r="F174" s="13" t="s">
        <v>1192</v>
      </c>
      <c r="G174" s="13">
        <v>479.08417075378702</v>
      </c>
      <c r="H174" s="13">
        <v>17.634799999999998</v>
      </c>
      <c r="I174" s="13"/>
      <c r="J174" s="13"/>
      <c r="K174" s="13"/>
      <c r="L174" s="13"/>
      <c r="M174" s="26">
        <v>1.46805098980463E-4</v>
      </c>
      <c r="N174" s="26">
        <v>1.6794979035393901E-3</v>
      </c>
      <c r="O174" s="13">
        <v>2.4282257391930102</v>
      </c>
      <c r="P174" s="13" t="s">
        <v>70</v>
      </c>
      <c r="Q174" s="13" t="s">
        <v>69</v>
      </c>
      <c r="R174" s="13" t="s">
        <v>110</v>
      </c>
      <c r="S174" s="20"/>
    </row>
    <row r="175" spans="1:20" x14ac:dyDescent="0.3">
      <c r="A175">
        <v>173</v>
      </c>
      <c r="F175" s="13" t="s">
        <v>1193</v>
      </c>
      <c r="G175" s="13">
        <v>439.18307700553999</v>
      </c>
      <c r="H175" s="13">
        <v>14.3530833333333</v>
      </c>
      <c r="I175" s="13"/>
      <c r="J175" s="13"/>
      <c r="K175" s="13"/>
      <c r="L175" s="13"/>
      <c r="M175" s="26">
        <v>1.48799849801651E-4</v>
      </c>
      <c r="N175" s="26">
        <v>1.69441910953131E-3</v>
      </c>
      <c r="O175" s="13">
        <v>2.9582461260139401</v>
      </c>
      <c r="P175" s="13" t="s">
        <v>70</v>
      </c>
      <c r="Q175" s="13" t="s">
        <v>69</v>
      </c>
      <c r="R175" s="13" t="s">
        <v>1194</v>
      </c>
      <c r="S175" s="20"/>
    </row>
    <row r="176" spans="1:20" x14ac:dyDescent="0.3">
      <c r="A176">
        <v>174</v>
      </c>
      <c r="B176">
        <v>3</v>
      </c>
      <c r="C176" s="9" t="s">
        <v>825</v>
      </c>
      <c r="D176" t="s">
        <v>1195</v>
      </c>
      <c r="E176" t="s">
        <v>1196</v>
      </c>
      <c r="F176" s="13" t="s">
        <v>1197</v>
      </c>
      <c r="G176" s="13">
        <v>495.11578960365199</v>
      </c>
      <c r="H176" s="13">
        <v>15.282349999999999</v>
      </c>
      <c r="I176" s="13" t="s">
        <v>811</v>
      </c>
      <c r="J176" s="13">
        <f>(496.121704-1.007276)</f>
        <v>495.11442800000003</v>
      </c>
      <c r="K176" s="13">
        <f>((G176-J176)/(G176))*1000000</f>
        <v>2.7500711561792572</v>
      </c>
      <c r="L176" s="13">
        <v>82.82</v>
      </c>
      <c r="M176" s="26">
        <v>1.5166664651666801E-4</v>
      </c>
      <c r="N176" s="26">
        <v>1.7151257718446299E-3</v>
      </c>
      <c r="O176" s="13">
        <v>3.9258652112212702</v>
      </c>
      <c r="P176" s="13" t="s">
        <v>70</v>
      </c>
      <c r="Q176" s="13" t="s">
        <v>69</v>
      </c>
      <c r="R176" s="13" t="s">
        <v>1198</v>
      </c>
      <c r="S176" s="9" t="s">
        <v>1199</v>
      </c>
      <c r="T176" s="9">
        <v>10</v>
      </c>
    </row>
    <row r="177" spans="1:19" x14ac:dyDescent="0.3">
      <c r="A177">
        <v>175</v>
      </c>
      <c r="F177" s="13" t="s">
        <v>1200</v>
      </c>
      <c r="G177" s="13">
        <v>817.16566605042794</v>
      </c>
      <c r="H177" s="13">
        <v>14.459199999999999</v>
      </c>
      <c r="I177" s="13"/>
      <c r="J177" s="13"/>
      <c r="K177" s="13"/>
      <c r="L177" s="13"/>
      <c r="M177" s="26">
        <v>1.5252566431178701E-4</v>
      </c>
      <c r="N177" s="26">
        <v>1.7169278843365101E-3</v>
      </c>
      <c r="O177" s="13">
        <v>2.1115092662052599</v>
      </c>
      <c r="P177" s="13" t="s">
        <v>70</v>
      </c>
      <c r="Q177" s="13" t="s">
        <v>69</v>
      </c>
      <c r="R177" s="13" t="s">
        <v>1201</v>
      </c>
      <c r="S177" s="20"/>
    </row>
    <row r="178" spans="1:19" x14ac:dyDescent="0.3">
      <c r="A178">
        <v>176</v>
      </c>
      <c r="F178" s="13" t="s">
        <v>1202</v>
      </c>
      <c r="G178" s="13">
        <v>465.10499413497598</v>
      </c>
      <c r="H178" s="13">
        <v>10.090633333333299</v>
      </c>
      <c r="I178" s="13"/>
      <c r="J178" s="13"/>
      <c r="K178" s="13"/>
      <c r="L178" s="13"/>
      <c r="M178" s="26">
        <v>1.5558439082574699E-4</v>
      </c>
      <c r="N178" s="26">
        <v>1.73638935868859E-3</v>
      </c>
      <c r="O178" s="13">
        <v>2.0019309786769699</v>
      </c>
      <c r="P178" s="13" t="s">
        <v>70</v>
      </c>
      <c r="Q178" s="13" t="s">
        <v>69</v>
      </c>
      <c r="R178" s="13" t="s">
        <v>1203</v>
      </c>
      <c r="S178" s="20"/>
    </row>
    <row r="179" spans="1:19" x14ac:dyDescent="0.3">
      <c r="A179">
        <v>177</v>
      </c>
      <c r="F179" s="13" t="s">
        <v>1204</v>
      </c>
      <c r="G179" s="13">
        <v>277.12431108864098</v>
      </c>
      <c r="H179" s="13">
        <v>10.7030666666667</v>
      </c>
      <c r="I179" s="13"/>
      <c r="J179" s="13"/>
      <c r="K179" s="13"/>
      <c r="L179" s="13"/>
      <c r="M179" s="26">
        <v>1.5566973068448201E-4</v>
      </c>
      <c r="N179" s="26">
        <v>1.73638935868859E-3</v>
      </c>
      <c r="O179" s="13">
        <v>2.7606727246828302</v>
      </c>
      <c r="P179" s="13" t="s">
        <v>69</v>
      </c>
      <c r="Q179" s="13" t="s">
        <v>70</v>
      </c>
      <c r="R179" s="13" t="s">
        <v>1205</v>
      </c>
      <c r="S179" s="20"/>
    </row>
    <row r="180" spans="1:19" x14ac:dyDescent="0.3">
      <c r="A180">
        <v>178</v>
      </c>
      <c r="B180">
        <v>3</v>
      </c>
      <c r="C180" s="9" t="s">
        <v>63</v>
      </c>
      <c r="D180" t="s">
        <v>1206</v>
      </c>
      <c r="E180" t="s">
        <v>873</v>
      </c>
      <c r="F180" s="13" t="s">
        <v>1207</v>
      </c>
      <c r="G180" s="13">
        <v>373.18731640192402</v>
      </c>
      <c r="H180" s="13">
        <v>20.7043833333333</v>
      </c>
      <c r="I180" s="13" t="s">
        <v>873</v>
      </c>
      <c r="J180" s="13">
        <f>392.205963-1.007276-18.01056</f>
        <v>373.18812700000001</v>
      </c>
      <c r="K180" s="13">
        <f>((G180-J180)/(G180))*1000000</f>
        <v>-2.172094388956868</v>
      </c>
      <c r="L180" s="13">
        <v>86.08</v>
      </c>
      <c r="M180" s="26">
        <v>1.57199918469075E-4</v>
      </c>
      <c r="N180" s="26">
        <v>1.74948146245595E-3</v>
      </c>
      <c r="O180" s="13">
        <v>3.73088539932662</v>
      </c>
      <c r="P180" s="13" t="s">
        <v>69</v>
      </c>
      <c r="Q180" s="13" t="s">
        <v>70</v>
      </c>
      <c r="R180" s="13" t="s">
        <v>1208</v>
      </c>
      <c r="S180" s="20"/>
    </row>
    <row r="181" spans="1:19" x14ac:dyDescent="0.3">
      <c r="A181">
        <v>179</v>
      </c>
      <c r="F181" s="13" t="s">
        <v>1209</v>
      </c>
      <c r="G181" s="13">
        <v>311.02645775165098</v>
      </c>
      <c r="H181" s="13">
        <v>21.706333333333301</v>
      </c>
      <c r="I181" s="13"/>
      <c r="J181" s="13"/>
      <c r="K181" s="13"/>
      <c r="L181" s="13"/>
      <c r="M181" s="26">
        <v>1.5790473805610299E-4</v>
      </c>
      <c r="N181" s="26">
        <v>1.7533495662888799E-3</v>
      </c>
      <c r="O181" s="13">
        <v>50.497119010211698</v>
      </c>
      <c r="P181" s="13" t="s">
        <v>70</v>
      </c>
      <c r="Q181" s="13" t="s">
        <v>69</v>
      </c>
      <c r="R181" s="13" t="s">
        <v>1210</v>
      </c>
      <c r="S181" s="20"/>
    </row>
    <row r="182" spans="1:19" x14ac:dyDescent="0.3">
      <c r="A182">
        <v>180</v>
      </c>
      <c r="F182" s="13" t="s">
        <v>1211</v>
      </c>
      <c r="G182" s="13">
        <v>470.14600374652798</v>
      </c>
      <c r="H182" s="13">
        <v>14.068049999999999</v>
      </c>
      <c r="I182" s="13"/>
      <c r="J182" s="13"/>
      <c r="K182" s="13"/>
      <c r="L182" s="13"/>
      <c r="M182" s="26">
        <v>1.6095750609679301E-4</v>
      </c>
      <c r="N182" s="26">
        <v>1.7682954883380001E-3</v>
      </c>
      <c r="O182" s="13">
        <v>4.1935860401369398</v>
      </c>
      <c r="P182" s="13" t="s">
        <v>70</v>
      </c>
      <c r="Q182" s="13" t="s">
        <v>69</v>
      </c>
      <c r="R182" s="13" t="s">
        <v>755</v>
      </c>
      <c r="S182" s="20"/>
    </row>
    <row r="183" spans="1:19" x14ac:dyDescent="0.3">
      <c r="A183">
        <v>181</v>
      </c>
      <c r="F183" s="13" t="s">
        <v>1212</v>
      </c>
      <c r="G183" s="13">
        <v>167.04340702810899</v>
      </c>
      <c r="H183" s="13">
        <v>9.5737500000000004</v>
      </c>
      <c r="I183" s="13"/>
      <c r="J183" s="13"/>
      <c r="K183" s="13"/>
      <c r="L183" s="13"/>
      <c r="M183" s="26">
        <v>1.6378459951160699E-4</v>
      </c>
      <c r="N183" s="26">
        <v>1.782346506747E-3</v>
      </c>
      <c r="O183" s="13">
        <v>2.2320841128421498</v>
      </c>
      <c r="P183" s="13" t="s">
        <v>70</v>
      </c>
      <c r="Q183" s="13" t="s">
        <v>69</v>
      </c>
      <c r="R183" s="13" t="s">
        <v>1213</v>
      </c>
      <c r="S183" s="20"/>
    </row>
    <row r="184" spans="1:19" x14ac:dyDescent="0.3">
      <c r="A184">
        <v>182</v>
      </c>
      <c r="F184" s="13" t="s">
        <v>1214</v>
      </c>
      <c r="G184" s="13">
        <v>169.124149710377</v>
      </c>
      <c r="H184" s="13">
        <v>21.559349999999998</v>
      </c>
      <c r="I184" s="13"/>
      <c r="J184" s="13"/>
      <c r="K184" s="13"/>
      <c r="L184" s="13"/>
      <c r="M184" s="26">
        <v>1.7447019680982801E-4</v>
      </c>
      <c r="N184" s="26">
        <v>1.88708494284004E-3</v>
      </c>
      <c r="O184" s="13">
        <v>4.6597855178078298</v>
      </c>
      <c r="P184" s="13" t="s">
        <v>69</v>
      </c>
      <c r="Q184" s="13" t="s">
        <v>70</v>
      </c>
      <c r="R184" s="13" t="s">
        <v>1215</v>
      </c>
      <c r="S184" s="20"/>
    </row>
    <row r="185" spans="1:19" x14ac:dyDescent="0.3">
      <c r="A185">
        <v>183</v>
      </c>
      <c r="F185" s="13" t="s">
        <v>1216</v>
      </c>
      <c r="G185" s="13">
        <v>169.124372371211</v>
      </c>
      <c r="H185" s="13">
        <v>21.168199999999999</v>
      </c>
      <c r="I185" s="13"/>
      <c r="J185" s="13"/>
      <c r="K185" s="13"/>
      <c r="L185" s="13"/>
      <c r="M185" s="26">
        <v>1.75219934187121E-4</v>
      </c>
      <c r="N185" s="26">
        <v>1.88708494284004E-3</v>
      </c>
      <c r="O185" s="13">
        <v>2.4554712201341702</v>
      </c>
      <c r="P185" s="13" t="s">
        <v>69</v>
      </c>
      <c r="Q185" s="13" t="s">
        <v>70</v>
      </c>
      <c r="R185" s="13" t="s">
        <v>110</v>
      </c>
      <c r="S185" s="20"/>
    </row>
    <row r="186" spans="1:19" x14ac:dyDescent="0.3">
      <c r="A186">
        <v>184</v>
      </c>
      <c r="B186">
        <v>3</v>
      </c>
      <c r="C186" s="9" t="s">
        <v>825</v>
      </c>
      <c r="D186" t="s">
        <v>1075</v>
      </c>
      <c r="E186" t="s">
        <v>1076</v>
      </c>
      <c r="F186" s="13" t="s">
        <v>1217</v>
      </c>
      <c r="G186" s="13">
        <v>433.079341330597</v>
      </c>
      <c r="H186" s="13">
        <v>19.913133333333299</v>
      </c>
      <c r="I186" s="13" t="s">
        <v>811</v>
      </c>
      <c r="J186" s="13">
        <f>434.0849-1.007276</f>
        <v>433.07762400000001</v>
      </c>
      <c r="K186" s="13">
        <f>((G186-J186)/(G186))*1000000</f>
        <v>3.9653948667067414</v>
      </c>
      <c r="L186" s="13">
        <v>80.64</v>
      </c>
      <c r="M186" s="26">
        <v>1.75677587956891E-4</v>
      </c>
      <c r="N186" s="26">
        <v>1.88708494284004E-3</v>
      </c>
      <c r="O186" s="13">
        <v>2.2816134023465899</v>
      </c>
      <c r="P186" s="13" t="s">
        <v>70</v>
      </c>
      <c r="Q186" s="13" t="s">
        <v>69</v>
      </c>
      <c r="R186" s="13" t="s">
        <v>1218</v>
      </c>
      <c r="S186" s="20"/>
    </row>
    <row r="187" spans="1:19" x14ac:dyDescent="0.3">
      <c r="A187">
        <v>185</v>
      </c>
      <c r="F187" s="13" t="s">
        <v>1219</v>
      </c>
      <c r="G187" s="13">
        <v>445.10407665829098</v>
      </c>
      <c r="H187" s="13">
        <v>6.3980499999999996</v>
      </c>
      <c r="I187" s="13"/>
      <c r="J187" s="13"/>
      <c r="K187" s="13"/>
      <c r="L187" s="13"/>
      <c r="M187" s="26">
        <v>1.8375401147285899E-4</v>
      </c>
      <c r="N187" s="26">
        <v>1.95937275379654E-3</v>
      </c>
      <c r="O187" s="13">
        <v>5.6176191388136898</v>
      </c>
      <c r="P187" s="13" t="s">
        <v>69</v>
      </c>
      <c r="Q187" s="13" t="s">
        <v>70</v>
      </c>
      <c r="R187" s="13" t="s">
        <v>1220</v>
      </c>
      <c r="S187" s="20"/>
    </row>
    <row r="188" spans="1:19" x14ac:dyDescent="0.3">
      <c r="A188">
        <v>186</v>
      </c>
      <c r="F188" s="13" t="s">
        <v>1221</v>
      </c>
      <c r="G188" s="13">
        <v>287.09381251724801</v>
      </c>
      <c r="H188" s="13">
        <v>21.431983333333299</v>
      </c>
      <c r="I188" s="13"/>
      <c r="J188" s="13"/>
      <c r="K188" s="13"/>
      <c r="L188" s="13"/>
      <c r="M188" s="26">
        <v>1.9381023205411501E-4</v>
      </c>
      <c r="N188" s="26">
        <v>2.0544299069325499E-3</v>
      </c>
      <c r="O188" s="13">
        <v>5.7192430522570499</v>
      </c>
      <c r="P188" s="13" t="s">
        <v>69</v>
      </c>
      <c r="Q188" s="13" t="s">
        <v>70</v>
      </c>
      <c r="R188" s="13" t="s">
        <v>1222</v>
      </c>
      <c r="S188" s="20"/>
    </row>
    <row r="189" spans="1:19" x14ac:dyDescent="0.3">
      <c r="A189">
        <v>187</v>
      </c>
      <c r="F189" s="13" t="s">
        <v>1223</v>
      </c>
      <c r="G189" s="13">
        <v>130.95877779330701</v>
      </c>
      <c r="H189" s="13">
        <v>1.20796666666667</v>
      </c>
      <c r="I189" s="13"/>
      <c r="J189" s="13"/>
      <c r="K189" s="13"/>
      <c r="L189" s="13"/>
      <c r="M189" s="26">
        <v>1.95486371505349E-4</v>
      </c>
      <c r="N189" s="26">
        <v>2.0632846668188101E-3</v>
      </c>
      <c r="O189" s="13">
        <v>2.70117585251782</v>
      </c>
      <c r="P189" s="13" t="s">
        <v>69</v>
      </c>
      <c r="Q189" s="13" t="s">
        <v>70</v>
      </c>
      <c r="R189" s="13" t="s">
        <v>110</v>
      </c>
      <c r="S189" s="20"/>
    </row>
    <row r="190" spans="1:19" x14ac:dyDescent="0.3">
      <c r="A190">
        <v>188</v>
      </c>
      <c r="F190" s="13" t="s">
        <v>1224</v>
      </c>
      <c r="G190" s="13">
        <v>441.16343790939999</v>
      </c>
      <c r="H190" s="13">
        <v>5.8493333333333304</v>
      </c>
      <c r="I190" s="13"/>
      <c r="J190" s="13"/>
      <c r="K190" s="13"/>
      <c r="L190" s="13"/>
      <c r="M190" s="26">
        <v>1.9742102091480101E-4</v>
      </c>
      <c r="N190" s="26">
        <v>2.0792326909890801E-3</v>
      </c>
      <c r="O190" s="13">
        <v>2.2738269617153799</v>
      </c>
      <c r="P190" s="13" t="s">
        <v>70</v>
      </c>
      <c r="Q190" s="13" t="s">
        <v>69</v>
      </c>
      <c r="R190" s="13" t="s">
        <v>1225</v>
      </c>
      <c r="S190" s="20"/>
    </row>
    <row r="191" spans="1:19" x14ac:dyDescent="0.3">
      <c r="A191">
        <v>189</v>
      </c>
      <c r="F191" s="13" t="s">
        <v>1226</v>
      </c>
      <c r="G191" s="13">
        <v>131.07115549239401</v>
      </c>
      <c r="H191" s="13">
        <v>11.936866666666701</v>
      </c>
      <c r="I191" s="13"/>
      <c r="J191" s="13"/>
      <c r="K191" s="13"/>
      <c r="L191" s="13"/>
      <c r="M191" s="26">
        <v>2.05715765335901E-4</v>
      </c>
      <c r="N191" s="26">
        <v>2.1428111548981799E-3</v>
      </c>
      <c r="O191" s="13">
        <v>2.21691135529887</v>
      </c>
      <c r="P191" s="13" t="s">
        <v>70</v>
      </c>
      <c r="Q191" s="13" t="s">
        <v>69</v>
      </c>
      <c r="R191" s="13" t="s">
        <v>110</v>
      </c>
      <c r="S191" s="20"/>
    </row>
    <row r="192" spans="1:19" x14ac:dyDescent="0.3">
      <c r="A192">
        <v>190</v>
      </c>
      <c r="F192" s="13" t="s">
        <v>1227</v>
      </c>
      <c r="G192" s="13">
        <v>685.12522889923002</v>
      </c>
      <c r="H192" s="13">
        <v>9.5116666666666703</v>
      </c>
      <c r="I192" s="13"/>
      <c r="J192" s="13"/>
      <c r="K192" s="13"/>
      <c r="L192" s="13"/>
      <c r="M192" s="26">
        <v>2.06369648658278E-4</v>
      </c>
      <c r="N192" s="26">
        <v>2.1428111548981799E-3</v>
      </c>
      <c r="O192" s="13">
        <v>3.3112857056434799</v>
      </c>
      <c r="P192" s="13" t="s">
        <v>70</v>
      </c>
      <c r="Q192" s="13" t="s">
        <v>69</v>
      </c>
      <c r="R192" s="13" t="s">
        <v>1228</v>
      </c>
      <c r="S192" s="20"/>
    </row>
    <row r="193" spans="1:20" x14ac:dyDescent="0.3">
      <c r="A193">
        <v>191</v>
      </c>
      <c r="F193" s="13" t="s">
        <v>1229</v>
      </c>
      <c r="G193" s="13">
        <v>845.19564029513697</v>
      </c>
      <c r="H193" s="13">
        <v>17.951650000000001</v>
      </c>
      <c r="I193" s="13"/>
      <c r="J193" s="13"/>
      <c r="K193" s="13"/>
      <c r="L193" s="13"/>
      <c r="M193" s="26">
        <v>2.0651396315618501E-4</v>
      </c>
      <c r="N193" s="26">
        <v>2.1428111548981799E-3</v>
      </c>
      <c r="O193" s="13">
        <v>3.6926497353998302</v>
      </c>
      <c r="P193" s="13" t="s">
        <v>70</v>
      </c>
      <c r="Q193" s="13" t="s">
        <v>69</v>
      </c>
      <c r="R193" s="13" t="s">
        <v>1230</v>
      </c>
      <c r="S193" s="20"/>
    </row>
    <row r="194" spans="1:20" x14ac:dyDescent="0.3">
      <c r="A194">
        <v>192</v>
      </c>
      <c r="F194" s="13" t="s">
        <v>1231</v>
      </c>
      <c r="G194" s="13">
        <v>191.058417532417</v>
      </c>
      <c r="H194" s="13">
        <v>4.2259166666666701</v>
      </c>
      <c r="I194" s="13"/>
      <c r="J194" s="13"/>
      <c r="K194" s="13"/>
      <c r="L194" s="13"/>
      <c r="M194" s="26">
        <v>2.10185781399086E-4</v>
      </c>
      <c r="N194" s="26">
        <v>2.1763092603434898E-3</v>
      </c>
      <c r="O194" s="13">
        <v>2.8617428661646098</v>
      </c>
      <c r="P194" s="13" t="s">
        <v>70</v>
      </c>
      <c r="Q194" s="13" t="s">
        <v>69</v>
      </c>
      <c r="R194" s="13" t="s">
        <v>110</v>
      </c>
      <c r="S194" s="20"/>
    </row>
    <row r="195" spans="1:20" x14ac:dyDescent="0.3">
      <c r="A195">
        <v>193</v>
      </c>
      <c r="F195" s="13" t="s">
        <v>1232</v>
      </c>
      <c r="G195" s="13">
        <v>728.22211302590097</v>
      </c>
      <c r="H195" s="13">
        <v>15.535550000000001</v>
      </c>
      <c r="I195" s="13"/>
      <c r="J195" s="13"/>
      <c r="K195" s="13"/>
      <c r="L195" s="13"/>
      <c r="M195" s="26">
        <v>2.2932280748333401E-4</v>
      </c>
      <c r="N195" s="26">
        <v>2.3253991340150401E-3</v>
      </c>
      <c r="O195" s="13">
        <v>8.2884032805777306</v>
      </c>
      <c r="P195" s="13" t="s">
        <v>69</v>
      </c>
      <c r="Q195" s="13" t="s">
        <v>70</v>
      </c>
      <c r="R195" s="13" t="s">
        <v>1233</v>
      </c>
      <c r="S195" s="20"/>
    </row>
    <row r="196" spans="1:20" x14ac:dyDescent="0.3">
      <c r="A196">
        <v>194</v>
      </c>
      <c r="B196">
        <v>3</v>
      </c>
      <c r="C196" s="9" t="s">
        <v>63</v>
      </c>
      <c r="D196" t="s">
        <v>1234</v>
      </c>
      <c r="E196" t="s">
        <v>626</v>
      </c>
      <c r="F196" s="13" t="s">
        <v>1235</v>
      </c>
      <c r="G196" s="13">
        <v>308.126631407829</v>
      </c>
      <c r="H196" s="13">
        <v>9.3206500000000005</v>
      </c>
      <c r="I196" s="13" t="s">
        <v>811</v>
      </c>
      <c r="J196" s="13">
        <f>309.132477-1.007276</f>
        <v>308.125201</v>
      </c>
      <c r="K196" s="13">
        <f>((G196-J196)/(G196))*1000000</f>
        <v>4.6422726346487444</v>
      </c>
      <c r="L196" s="13">
        <v>87.2</v>
      </c>
      <c r="M196" s="26">
        <v>2.30285328612023E-4</v>
      </c>
      <c r="N196" s="26">
        <v>2.32554966535445E-3</v>
      </c>
      <c r="O196" s="13">
        <v>31.8481954029128</v>
      </c>
      <c r="P196" s="13" t="s">
        <v>69</v>
      </c>
      <c r="Q196" s="13" t="s">
        <v>70</v>
      </c>
      <c r="R196" s="13" t="s">
        <v>1236</v>
      </c>
      <c r="S196" s="20" t="s">
        <v>195</v>
      </c>
      <c r="T196" s="9">
        <v>15</v>
      </c>
    </row>
    <row r="197" spans="1:20" x14ac:dyDescent="0.3">
      <c r="A197">
        <v>195</v>
      </c>
      <c r="F197" s="13" t="s">
        <v>1237</v>
      </c>
      <c r="G197" s="13">
        <v>369.11981538173302</v>
      </c>
      <c r="H197" s="13">
        <v>18.183599999999998</v>
      </c>
      <c r="I197" s="13"/>
      <c r="J197" s="13"/>
      <c r="K197" s="13"/>
      <c r="L197" s="13"/>
      <c r="M197" s="26">
        <v>2.34618934601527E-4</v>
      </c>
      <c r="N197" s="26">
        <v>2.3644477164838501E-3</v>
      </c>
      <c r="O197" s="13">
        <v>2.52570309572934</v>
      </c>
      <c r="P197" s="13" t="s">
        <v>70</v>
      </c>
      <c r="Q197" s="13" t="s">
        <v>69</v>
      </c>
      <c r="R197" s="13" t="s">
        <v>238</v>
      </c>
      <c r="S197" s="20"/>
    </row>
    <row r="198" spans="1:20" x14ac:dyDescent="0.3">
      <c r="A198">
        <v>196</v>
      </c>
      <c r="F198" s="13" t="s">
        <v>1238</v>
      </c>
      <c r="G198" s="13">
        <v>131.035206207286</v>
      </c>
      <c r="H198" s="13">
        <v>2.45235</v>
      </c>
      <c r="I198" s="13"/>
      <c r="J198" s="13"/>
      <c r="K198" s="13"/>
      <c r="L198" s="13"/>
      <c r="M198" s="26">
        <v>2.4620494148519501E-4</v>
      </c>
      <c r="N198" s="26">
        <v>2.44110907009022E-3</v>
      </c>
      <c r="O198" s="13">
        <v>2.1382316885642099</v>
      </c>
      <c r="P198" s="13" t="s">
        <v>70</v>
      </c>
      <c r="Q198" s="13" t="s">
        <v>69</v>
      </c>
      <c r="R198" s="13" t="s">
        <v>1239</v>
      </c>
      <c r="S198" s="20"/>
    </row>
    <row r="199" spans="1:20" x14ac:dyDescent="0.3">
      <c r="A199">
        <v>197</v>
      </c>
      <c r="F199" s="13" t="s">
        <v>1240</v>
      </c>
      <c r="G199" s="13">
        <v>403.05559686460299</v>
      </c>
      <c r="H199" s="13">
        <v>3.6347166666666699</v>
      </c>
      <c r="I199" s="13"/>
      <c r="J199" s="13"/>
      <c r="K199" s="13"/>
      <c r="L199" s="13"/>
      <c r="M199" s="26">
        <v>2.5425665577061301E-4</v>
      </c>
      <c r="N199" s="26">
        <v>2.50575500060555E-3</v>
      </c>
      <c r="O199" s="13">
        <v>3.4492418929716702</v>
      </c>
      <c r="P199" s="13" t="s">
        <v>70</v>
      </c>
      <c r="Q199" s="13" t="s">
        <v>69</v>
      </c>
      <c r="R199" s="13" t="s">
        <v>1241</v>
      </c>
      <c r="S199" s="20"/>
    </row>
    <row r="200" spans="1:20" x14ac:dyDescent="0.3">
      <c r="A200">
        <v>198</v>
      </c>
      <c r="F200" s="13" t="s">
        <v>1242</v>
      </c>
      <c r="G200" s="13">
        <v>371.036042288673</v>
      </c>
      <c r="H200" s="13">
        <v>1.8203</v>
      </c>
      <c r="I200" s="13"/>
      <c r="J200" s="13"/>
      <c r="K200" s="13"/>
      <c r="L200" s="13"/>
      <c r="M200" s="26">
        <v>2.5750397195356501E-4</v>
      </c>
      <c r="N200" s="26">
        <v>2.5276069803916801E-3</v>
      </c>
      <c r="O200" s="13">
        <v>20.8006965994071</v>
      </c>
      <c r="P200" s="13" t="s">
        <v>69</v>
      </c>
      <c r="Q200" s="13" t="s">
        <v>70</v>
      </c>
      <c r="R200" s="13" t="s">
        <v>110</v>
      </c>
      <c r="S200" s="20"/>
    </row>
    <row r="201" spans="1:20" x14ac:dyDescent="0.3">
      <c r="A201">
        <v>199</v>
      </c>
      <c r="B201">
        <v>3</v>
      </c>
      <c r="C201" s="9" t="s">
        <v>155</v>
      </c>
      <c r="D201" t="s">
        <v>1243</v>
      </c>
      <c r="F201" s="13" t="s">
        <v>1244</v>
      </c>
      <c r="G201" s="13">
        <v>114.056378926847</v>
      </c>
      <c r="H201" s="13">
        <v>7.6229333333333296</v>
      </c>
      <c r="I201" s="13"/>
      <c r="J201" s="13"/>
      <c r="K201" s="13"/>
      <c r="L201" s="13"/>
      <c r="M201" s="26">
        <v>2.66895794862276E-4</v>
      </c>
      <c r="N201" s="26">
        <v>2.5990031916555802E-3</v>
      </c>
      <c r="O201" s="13">
        <v>3.2868266168112101</v>
      </c>
      <c r="P201" s="13" t="s">
        <v>70</v>
      </c>
      <c r="Q201" s="13" t="s">
        <v>69</v>
      </c>
      <c r="R201" s="13" t="s">
        <v>512</v>
      </c>
      <c r="S201" s="20" t="s">
        <v>195</v>
      </c>
      <c r="T201" s="9">
        <v>10</v>
      </c>
    </row>
    <row r="202" spans="1:20" x14ac:dyDescent="0.3">
      <c r="A202">
        <v>200</v>
      </c>
      <c r="F202" s="13" t="s">
        <v>1245</v>
      </c>
      <c r="G202" s="13">
        <v>953.13130882542998</v>
      </c>
      <c r="H202" s="13">
        <v>19.047499999999999</v>
      </c>
      <c r="I202" s="13"/>
      <c r="J202" s="13"/>
      <c r="K202" s="13"/>
      <c r="L202" s="13"/>
      <c r="M202" s="26">
        <v>2.75111096783687E-4</v>
      </c>
      <c r="N202" s="26">
        <v>2.6579084267693001E-3</v>
      </c>
      <c r="O202" s="13">
        <v>2.0511854049100999</v>
      </c>
      <c r="P202" s="13" t="s">
        <v>70</v>
      </c>
      <c r="Q202" s="13" t="s">
        <v>69</v>
      </c>
      <c r="R202" s="13" t="s">
        <v>1246</v>
      </c>
      <c r="S202" s="20"/>
    </row>
    <row r="203" spans="1:20" x14ac:dyDescent="0.3">
      <c r="A203">
        <v>201</v>
      </c>
      <c r="F203" s="13" t="s">
        <v>1247</v>
      </c>
      <c r="G203" s="13">
        <v>443.02990467961001</v>
      </c>
      <c r="H203" s="13">
        <v>6.6104166666666702</v>
      </c>
      <c r="I203" s="13"/>
      <c r="J203" s="13"/>
      <c r="K203" s="13"/>
      <c r="L203" s="13"/>
      <c r="M203" s="26">
        <v>2.76962976039408E-4</v>
      </c>
      <c r="N203" s="26">
        <v>2.66419342384874E-3</v>
      </c>
      <c r="O203" s="13">
        <v>2.7590191159111801</v>
      </c>
      <c r="P203" s="13" t="s">
        <v>70</v>
      </c>
      <c r="Q203" s="13" t="s">
        <v>69</v>
      </c>
      <c r="R203" s="13" t="s">
        <v>836</v>
      </c>
      <c r="S203" s="20"/>
    </row>
    <row r="204" spans="1:20" x14ac:dyDescent="0.3">
      <c r="A204">
        <v>202</v>
      </c>
      <c r="F204" s="13" t="s">
        <v>1248</v>
      </c>
      <c r="G204" s="13">
        <v>307.17630896807299</v>
      </c>
      <c r="H204" s="13">
        <v>10.1331166666667</v>
      </c>
      <c r="I204" s="13"/>
      <c r="J204" s="13"/>
      <c r="K204" s="13"/>
      <c r="L204" s="13"/>
      <c r="M204" s="26">
        <v>2.7739014913474901E-4</v>
      </c>
      <c r="N204" s="26">
        <v>2.66419342384874E-3</v>
      </c>
      <c r="O204" s="13">
        <v>3.0754518731173701</v>
      </c>
      <c r="P204" s="13" t="s">
        <v>70</v>
      </c>
      <c r="Q204" s="13" t="s">
        <v>69</v>
      </c>
      <c r="R204" s="13" t="s">
        <v>1249</v>
      </c>
      <c r="S204" s="20"/>
    </row>
    <row r="205" spans="1:20" x14ac:dyDescent="0.3">
      <c r="A205">
        <v>203</v>
      </c>
      <c r="F205" s="13" t="s">
        <v>1250</v>
      </c>
      <c r="G205" s="13">
        <v>821.72030707516501</v>
      </c>
      <c r="H205" s="13">
        <v>2.0947499999999999</v>
      </c>
      <c r="I205" s="13"/>
      <c r="J205" s="13"/>
      <c r="K205" s="13"/>
      <c r="L205" s="13"/>
      <c r="M205" s="26">
        <v>2.7914891222824401E-4</v>
      </c>
      <c r="N205" s="26">
        <v>2.6758489672658501E-3</v>
      </c>
      <c r="O205" s="13">
        <v>2.2369866984854601</v>
      </c>
      <c r="P205" s="13" t="s">
        <v>69</v>
      </c>
      <c r="Q205" s="13" t="s">
        <v>70</v>
      </c>
      <c r="R205" s="13" t="s">
        <v>1251</v>
      </c>
      <c r="S205" s="20"/>
    </row>
    <row r="206" spans="1:20" x14ac:dyDescent="0.3">
      <c r="A206">
        <v>204</v>
      </c>
      <c r="F206" s="13" t="s">
        <v>1252</v>
      </c>
      <c r="G206" s="13">
        <v>567.22231853555104</v>
      </c>
      <c r="H206" s="13">
        <v>16.85425</v>
      </c>
      <c r="I206" s="13"/>
      <c r="J206" s="13"/>
      <c r="K206" s="13"/>
      <c r="L206" s="13"/>
      <c r="M206" s="26">
        <v>2.8906270822159902E-4</v>
      </c>
      <c r="N206" s="26">
        <v>2.74408236136642E-3</v>
      </c>
      <c r="O206" s="13">
        <v>2.4383959010049301</v>
      </c>
      <c r="P206" s="13" t="s">
        <v>70</v>
      </c>
      <c r="Q206" s="13" t="s">
        <v>69</v>
      </c>
      <c r="R206" s="13" t="s">
        <v>1253</v>
      </c>
      <c r="S206" s="20"/>
    </row>
    <row r="207" spans="1:20" x14ac:dyDescent="0.3">
      <c r="A207">
        <v>205</v>
      </c>
      <c r="F207" s="13" t="s">
        <v>1254</v>
      </c>
      <c r="G207" s="13">
        <v>563.01479163045099</v>
      </c>
      <c r="H207" s="13">
        <v>19.164300000000001</v>
      </c>
      <c r="I207" s="13"/>
      <c r="J207" s="13"/>
      <c r="K207" s="13"/>
      <c r="L207" s="13"/>
      <c r="M207" s="26">
        <v>2.9140501283619902E-4</v>
      </c>
      <c r="N207" s="26">
        <v>2.7556577559464902E-3</v>
      </c>
      <c r="O207" s="13">
        <v>3.3010756240157102</v>
      </c>
      <c r="P207" s="13" t="s">
        <v>70</v>
      </c>
      <c r="Q207" s="13" t="s">
        <v>69</v>
      </c>
      <c r="R207" s="13" t="s">
        <v>110</v>
      </c>
      <c r="S207" s="20"/>
    </row>
    <row r="208" spans="1:20" x14ac:dyDescent="0.3">
      <c r="A208">
        <v>206</v>
      </c>
      <c r="F208" s="13" t="s">
        <v>1255</v>
      </c>
      <c r="G208" s="13">
        <v>431.12388372082302</v>
      </c>
      <c r="H208" s="13">
        <v>15.556800000000001</v>
      </c>
      <c r="I208" s="13"/>
      <c r="J208" s="13"/>
      <c r="K208" s="13"/>
      <c r="L208" s="13"/>
      <c r="M208" s="26">
        <v>2.9872590880586402E-4</v>
      </c>
      <c r="N208" s="26">
        <v>2.8086524778763102E-3</v>
      </c>
      <c r="O208" s="13">
        <v>5.6103595821903198</v>
      </c>
      <c r="P208" s="13" t="s">
        <v>69</v>
      </c>
      <c r="Q208" s="13" t="s">
        <v>70</v>
      </c>
      <c r="R208" s="13" t="s">
        <v>1256</v>
      </c>
      <c r="S208" s="20"/>
    </row>
    <row r="209" spans="1:19" x14ac:dyDescent="0.3">
      <c r="A209">
        <v>207</v>
      </c>
      <c r="F209" s="13" t="s">
        <v>1257</v>
      </c>
      <c r="G209" s="13">
        <v>451.09233997501298</v>
      </c>
      <c r="H209" s="13">
        <v>11.26235</v>
      </c>
      <c r="I209" s="13"/>
      <c r="J209" s="13"/>
      <c r="K209" s="13"/>
      <c r="L209" s="13"/>
      <c r="M209" s="26">
        <v>2.9949377284299599E-4</v>
      </c>
      <c r="N209" s="26">
        <v>2.8104879399667099E-3</v>
      </c>
      <c r="O209" s="13">
        <v>3.4389450755459801</v>
      </c>
      <c r="P209" s="13" t="s">
        <v>70</v>
      </c>
      <c r="Q209" s="13" t="s">
        <v>69</v>
      </c>
      <c r="R209" s="13" t="s">
        <v>1258</v>
      </c>
      <c r="S209" s="20"/>
    </row>
    <row r="210" spans="1:19" x14ac:dyDescent="0.3">
      <c r="A210">
        <v>208</v>
      </c>
      <c r="F210" s="13" t="s">
        <v>1259</v>
      </c>
      <c r="G210" s="13">
        <v>639.15806392872298</v>
      </c>
      <c r="H210" s="13">
        <v>17.381699999999999</v>
      </c>
      <c r="I210" s="13"/>
      <c r="J210" s="13"/>
      <c r="K210" s="13"/>
      <c r="L210" s="13"/>
      <c r="M210" s="26">
        <v>3.00660106881678E-4</v>
      </c>
      <c r="N210" s="26">
        <v>2.81604855397268E-3</v>
      </c>
      <c r="O210" s="13">
        <v>3.0187031225471199</v>
      </c>
      <c r="P210" s="13" t="s">
        <v>70</v>
      </c>
      <c r="Q210" s="13" t="s">
        <v>69</v>
      </c>
      <c r="R210" s="13" t="s">
        <v>1260</v>
      </c>
      <c r="S210" s="20"/>
    </row>
    <row r="211" spans="1:19" x14ac:dyDescent="0.3">
      <c r="A211">
        <v>209</v>
      </c>
      <c r="F211" s="13" t="s">
        <v>1261</v>
      </c>
      <c r="G211" s="13">
        <v>327.02130033914199</v>
      </c>
      <c r="H211" s="13">
        <v>20.9575833333333</v>
      </c>
      <c r="I211" s="13"/>
      <c r="J211" s="13"/>
      <c r="K211" s="13"/>
      <c r="L211" s="13"/>
      <c r="M211" s="26">
        <v>3.0778636814021698E-4</v>
      </c>
      <c r="N211" s="26">
        <v>2.8718334845816598E-3</v>
      </c>
      <c r="O211" s="13" t="s">
        <v>585</v>
      </c>
      <c r="P211" s="13" t="s">
        <v>70</v>
      </c>
      <c r="Q211" s="13" t="s">
        <v>69</v>
      </c>
      <c r="R211" s="13" t="s">
        <v>110</v>
      </c>
      <c r="S211" s="20"/>
    </row>
    <row r="212" spans="1:19" x14ac:dyDescent="0.3">
      <c r="A212">
        <v>210</v>
      </c>
      <c r="F212" s="13" t="s">
        <v>1262</v>
      </c>
      <c r="G212" s="13">
        <v>558.06757396650698</v>
      </c>
      <c r="H212" s="13">
        <v>2.0628333333333302</v>
      </c>
      <c r="I212" s="13"/>
      <c r="J212" s="13"/>
      <c r="K212" s="13"/>
      <c r="L212" s="13"/>
      <c r="M212" s="26">
        <v>3.1295503136041802E-4</v>
      </c>
      <c r="N212" s="26">
        <v>2.8980220566320099E-3</v>
      </c>
      <c r="O212" s="13">
        <v>12.481748525905701</v>
      </c>
      <c r="P212" s="13" t="s">
        <v>70</v>
      </c>
      <c r="Q212" s="13" t="s">
        <v>69</v>
      </c>
      <c r="R212" s="13" t="s">
        <v>1263</v>
      </c>
      <c r="S212" s="20"/>
    </row>
    <row r="213" spans="1:19" x14ac:dyDescent="0.3">
      <c r="A213">
        <v>211</v>
      </c>
      <c r="F213" s="13" t="s">
        <v>1264</v>
      </c>
      <c r="G213" s="13">
        <v>450.03000809398702</v>
      </c>
      <c r="H213" s="13">
        <v>3.9728166666666702</v>
      </c>
      <c r="I213" s="13"/>
      <c r="J213" s="13"/>
      <c r="K213" s="13"/>
      <c r="L213" s="13"/>
      <c r="M213" s="26">
        <v>3.2278576783972802E-4</v>
      </c>
      <c r="N213" s="26">
        <v>2.9694936667616499E-3</v>
      </c>
      <c r="O213" s="13">
        <v>2.4383714177454299</v>
      </c>
      <c r="P213" s="13" t="s">
        <v>70</v>
      </c>
      <c r="Q213" s="13" t="s">
        <v>69</v>
      </c>
      <c r="R213" s="13" t="s">
        <v>1265</v>
      </c>
      <c r="S213" s="20"/>
    </row>
    <row r="214" spans="1:19" x14ac:dyDescent="0.3">
      <c r="A214">
        <v>212</v>
      </c>
      <c r="F214" s="13" t="s">
        <v>1266</v>
      </c>
      <c r="G214" s="13">
        <v>241.08772695925799</v>
      </c>
      <c r="H214" s="13">
        <v>20.842333333333301</v>
      </c>
      <c r="L214" s="13"/>
      <c r="M214" s="26">
        <v>3.2469402009849301E-4</v>
      </c>
      <c r="N214" s="26">
        <v>2.9786270304195798E-3</v>
      </c>
      <c r="O214" s="13">
        <v>4.6183178952106303</v>
      </c>
      <c r="P214" s="13" t="s">
        <v>69</v>
      </c>
      <c r="Q214" s="13" t="s">
        <v>70</v>
      </c>
      <c r="R214" s="13" t="s">
        <v>110</v>
      </c>
      <c r="S214" s="20"/>
    </row>
    <row r="215" spans="1:19" x14ac:dyDescent="0.3">
      <c r="A215">
        <v>213</v>
      </c>
      <c r="F215" s="13" t="s">
        <v>1267</v>
      </c>
      <c r="G215" s="13">
        <v>109.029939501003</v>
      </c>
      <c r="H215" s="13">
        <v>18.942916666666701</v>
      </c>
      <c r="I215" s="13"/>
      <c r="J215" s="13"/>
      <c r="K215" s="13"/>
      <c r="L215" s="13"/>
      <c r="M215" s="26">
        <v>3.26617067133328E-4</v>
      </c>
      <c r="N215" s="26">
        <v>2.99067832448077E-3</v>
      </c>
      <c r="O215" s="13">
        <v>17.355025493429</v>
      </c>
      <c r="P215" s="13" t="s">
        <v>69</v>
      </c>
      <c r="Q215" s="13" t="s">
        <v>70</v>
      </c>
      <c r="R215" s="13" t="s">
        <v>110</v>
      </c>
      <c r="S215" s="20"/>
    </row>
    <row r="216" spans="1:19" x14ac:dyDescent="0.3">
      <c r="A216">
        <v>214</v>
      </c>
      <c r="F216" s="13" t="s">
        <v>1268</v>
      </c>
      <c r="G216" s="13">
        <v>744.08879483117198</v>
      </c>
      <c r="H216" s="13">
        <v>5.22786666666667</v>
      </c>
      <c r="I216" s="13"/>
      <c r="J216" s="13"/>
      <c r="K216" s="13"/>
      <c r="L216" s="13"/>
      <c r="M216" s="26">
        <v>3.2757393950655399E-4</v>
      </c>
      <c r="N216" s="26">
        <v>2.9938544039093198E-3</v>
      </c>
      <c r="O216" s="13">
        <v>2.2982711621990499</v>
      </c>
      <c r="P216" s="13" t="s">
        <v>70</v>
      </c>
      <c r="Q216" s="13" t="s">
        <v>69</v>
      </c>
      <c r="R216" s="13" t="s">
        <v>1269</v>
      </c>
      <c r="S216" s="20"/>
    </row>
    <row r="217" spans="1:19" x14ac:dyDescent="0.3">
      <c r="A217">
        <v>215</v>
      </c>
      <c r="F217" s="13" t="s">
        <v>1270</v>
      </c>
      <c r="G217" s="13">
        <v>560.70004687983999</v>
      </c>
      <c r="H217" s="13">
        <v>1.1973833333333299</v>
      </c>
      <c r="I217" s="13"/>
      <c r="J217" s="13"/>
      <c r="K217" s="13"/>
      <c r="L217" s="13"/>
      <c r="M217" s="26">
        <v>3.2832222192946702E-4</v>
      </c>
      <c r="N217" s="26">
        <v>2.9951158168500598E-3</v>
      </c>
      <c r="O217" s="13">
        <v>2.00906032939031</v>
      </c>
      <c r="P217" s="13" t="s">
        <v>69</v>
      </c>
      <c r="Q217" s="13" t="s">
        <v>70</v>
      </c>
      <c r="R217" s="13" t="s">
        <v>1271</v>
      </c>
      <c r="S217" s="20"/>
    </row>
    <row r="218" spans="1:19" x14ac:dyDescent="0.3">
      <c r="A218">
        <v>216</v>
      </c>
      <c r="F218" s="13" t="s">
        <v>1272</v>
      </c>
      <c r="G218" s="13">
        <v>627.31729015078895</v>
      </c>
      <c r="H218" s="13">
        <v>20.461933333333299</v>
      </c>
      <c r="I218" s="13"/>
      <c r="J218" s="13"/>
      <c r="K218" s="13"/>
      <c r="L218" s="13"/>
      <c r="M218" s="26">
        <v>3.3679662176921998E-4</v>
      </c>
      <c r="N218" s="26">
        <v>3.0560718089997501E-3</v>
      </c>
      <c r="O218" s="13">
        <v>2.1240709804312101</v>
      </c>
      <c r="P218" s="13" t="s">
        <v>70</v>
      </c>
      <c r="Q218" s="13" t="s">
        <v>69</v>
      </c>
      <c r="R218" s="13" t="s">
        <v>1273</v>
      </c>
      <c r="S218" s="20"/>
    </row>
    <row r="219" spans="1:19" x14ac:dyDescent="0.3">
      <c r="A219">
        <v>217</v>
      </c>
      <c r="F219" s="13" t="s">
        <v>1274</v>
      </c>
      <c r="G219" s="13">
        <v>421.21031353120799</v>
      </c>
      <c r="H219" s="13">
        <v>20.853016666666701</v>
      </c>
      <c r="I219" s="13"/>
      <c r="J219" s="13"/>
      <c r="K219" s="13"/>
      <c r="L219" s="13"/>
      <c r="M219" s="26">
        <v>3.3687222246514499E-4</v>
      </c>
      <c r="N219" s="26">
        <v>3.0560718089997501E-3</v>
      </c>
      <c r="O219" s="13">
        <v>2.13684327695203</v>
      </c>
      <c r="P219" s="13" t="s">
        <v>70</v>
      </c>
      <c r="Q219" s="13" t="s">
        <v>69</v>
      </c>
      <c r="R219" s="13" t="s">
        <v>110</v>
      </c>
      <c r="S219" s="20"/>
    </row>
    <row r="220" spans="1:19" x14ac:dyDescent="0.3">
      <c r="A220">
        <v>218</v>
      </c>
      <c r="F220" s="13" t="s">
        <v>1275</v>
      </c>
      <c r="G220" s="13">
        <v>604.07266195995203</v>
      </c>
      <c r="H220" s="13">
        <v>2.1780833333333298</v>
      </c>
      <c r="I220" s="13"/>
      <c r="J220" s="13"/>
      <c r="K220" s="13"/>
      <c r="L220" s="13"/>
      <c r="M220" s="26">
        <v>3.4285059682637197E-4</v>
      </c>
      <c r="N220" s="26">
        <v>3.0775563679484E-3</v>
      </c>
      <c r="O220" s="13">
        <v>8.4621741465292502</v>
      </c>
      <c r="P220" s="13" t="s">
        <v>70</v>
      </c>
      <c r="Q220" s="13" t="s">
        <v>69</v>
      </c>
      <c r="R220" s="13" t="s">
        <v>145</v>
      </c>
      <c r="S220" s="20"/>
    </row>
    <row r="221" spans="1:19" x14ac:dyDescent="0.3">
      <c r="A221">
        <v>219</v>
      </c>
      <c r="B221">
        <v>3</v>
      </c>
      <c r="C221" s="9" t="s">
        <v>63</v>
      </c>
      <c r="D221" t="s">
        <v>1276</v>
      </c>
      <c r="E221" t="s">
        <v>1277</v>
      </c>
      <c r="F221" s="13" t="s">
        <v>1278</v>
      </c>
      <c r="G221" s="13">
        <v>275.11560779648198</v>
      </c>
      <c r="H221" s="13">
        <v>20.842333333333301</v>
      </c>
      <c r="I221" s="13" t="s">
        <v>873</v>
      </c>
      <c r="J221" s="13">
        <f>(294.132813-1.007276-18.01056)</f>
        <v>275.11497700000001</v>
      </c>
      <c r="K221" s="13">
        <f>((G221-J221)/(G221))*1000000</f>
        <v>2.2928414967928998</v>
      </c>
      <c r="L221" s="13">
        <v>87.53</v>
      </c>
      <c r="M221" s="26">
        <v>3.4362990856839898E-4</v>
      </c>
      <c r="N221" s="26">
        <v>3.0775563679484E-3</v>
      </c>
      <c r="O221" s="13">
        <v>3.6497070589089899</v>
      </c>
      <c r="P221" s="13" t="s">
        <v>69</v>
      </c>
      <c r="Q221" s="13" t="s">
        <v>70</v>
      </c>
      <c r="R221" s="13" t="s">
        <v>1279</v>
      </c>
      <c r="S221" s="20"/>
    </row>
    <row r="222" spans="1:19" x14ac:dyDescent="0.3">
      <c r="A222">
        <v>220</v>
      </c>
      <c r="F222" s="13" t="s">
        <v>1280</v>
      </c>
      <c r="G222" s="13">
        <v>501.10721651050198</v>
      </c>
      <c r="H222" s="13">
        <v>16.7163</v>
      </c>
      <c r="I222" s="13"/>
      <c r="J222" s="13"/>
      <c r="K222" s="13"/>
      <c r="L222" s="13"/>
      <c r="M222" s="26">
        <v>3.4997821115645401E-4</v>
      </c>
      <c r="N222" s="26">
        <v>3.1287025822436402E-3</v>
      </c>
      <c r="O222" s="13">
        <v>2.8686472559738401</v>
      </c>
      <c r="P222" s="13" t="s">
        <v>70</v>
      </c>
      <c r="Q222" s="13" t="s">
        <v>69</v>
      </c>
      <c r="R222" s="13" t="s">
        <v>563</v>
      </c>
      <c r="S222" s="20"/>
    </row>
    <row r="223" spans="1:19" x14ac:dyDescent="0.3">
      <c r="A223">
        <v>221</v>
      </c>
      <c r="F223" s="13" t="s">
        <v>1281</v>
      </c>
      <c r="G223" s="13">
        <v>416.11417862390601</v>
      </c>
      <c r="H223" s="13">
        <v>9.9754833333333295</v>
      </c>
      <c r="I223" s="13"/>
      <c r="J223" s="13"/>
      <c r="K223" s="13"/>
      <c r="L223" s="13"/>
      <c r="M223" s="26">
        <v>3.63250219107214E-4</v>
      </c>
      <c r="N223" s="26">
        <v>3.2007098606723601E-3</v>
      </c>
      <c r="O223" s="13">
        <v>4.6011550872840496</v>
      </c>
      <c r="P223" s="13" t="s">
        <v>69</v>
      </c>
      <c r="Q223" s="13" t="s">
        <v>70</v>
      </c>
      <c r="R223" s="13" t="s">
        <v>310</v>
      </c>
      <c r="S223" s="20"/>
    </row>
    <row r="224" spans="1:19" x14ac:dyDescent="0.3">
      <c r="A224">
        <v>222</v>
      </c>
      <c r="F224" s="13" t="s">
        <v>1282</v>
      </c>
      <c r="G224" s="13">
        <v>285.00527467297098</v>
      </c>
      <c r="H224" s="13">
        <v>20.493749999999999</v>
      </c>
      <c r="I224" s="13"/>
      <c r="J224" s="13"/>
      <c r="K224" s="13"/>
      <c r="L224" s="13"/>
      <c r="M224" s="26">
        <v>3.7385464655281797E-4</v>
      </c>
      <c r="N224" s="26">
        <v>3.2823628826560698E-3</v>
      </c>
      <c r="O224" s="13">
        <v>2.0891796330545001</v>
      </c>
      <c r="P224" s="13" t="s">
        <v>70</v>
      </c>
      <c r="Q224" s="13" t="s">
        <v>69</v>
      </c>
      <c r="R224" s="13" t="s">
        <v>1283</v>
      </c>
      <c r="S224" s="20"/>
    </row>
    <row r="225" spans="1:20" x14ac:dyDescent="0.3">
      <c r="A225">
        <v>223</v>
      </c>
      <c r="F225" s="13" t="s">
        <v>1284</v>
      </c>
      <c r="G225" s="13">
        <v>222.00889832049199</v>
      </c>
      <c r="H225" s="13">
        <v>1.7672333333333301</v>
      </c>
      <c r="I225" s="13"/>
      <c r="J225" s="13"/>
      <c r="K225" s="13"/>
      <c r="L225" s="13"/>
      <c r="M225" s="26">
        <v>3.7698936226904201E-4</v>
      </c>
      <c r="N225" s="26">
        <v>3.2980850616387198E-3</v>
      </c>
      <c r="O225" s="13">
        <v>2.94386905797937</v>
      </c>
      <c r="P225" s="13" t="s">
        <v>70</v>
      </c>
      <c r="Q225" s="13" t="s">
        <v>69</v>
      </c>
      <c r="R225" s="13" t="s">
        <v>1285</v>
      </c>
      <c r="S225" s="20"/>
    </row>
    <row r="226" spans="1:20" x14ac:dyDescent="0.3">
      <c r="A226">
        <v>224</v>
      </c>
      <c r="F226" s="13" t="s">
        <v>1286</v>
      </c>
      <c r="G226" s="13">
        <v>386.071066286291</v>
      </c>
      <c r="H226" s="13">
        <v>4.4366333333333303</v>
      </c>
      <c r="I226" s="13"/>
      <c r="J226" s="13"/>
      <c r="K226" s="13"/>
      <c r="L226" s="13"/>
      <c r="M226" s="26">
        <v>3.9049616792163899E-4</v>
      </c>
      <c r="N226" s="26">
        <v>3.4041132464148098E-3</v>
      </c>
      <c r="O226" s="13">
        <v>16.343699292404398</v>
      </c>
      <c r="P226" s="13" t="s">
        <v>69</v>
      </c>
      <c r="Q226" s="13" t="s">
        <v>70</v>
      </c>
      <c r="R226" s="13" t="s">
        <v>1287</v>
      </c>
      <c r="S226" s="20"/>
    </row>
    <row r="227" spans="1:20" x14ac:dyDescent="0.3">
      <c r="A227">
        <v>225</v>
      </c>
      <c r="F227" s="13" t="s">
        <v>1288</v>
      </c>
      <c r="G227" s="13">
        <v>358.03984322402403</v>
      </c>
      <c r="H227" s="13">
        <v>2.4735833333333299</v>
      </c>
      <c r="I227" s="13"/>
      <c r="J227" s="13"/>
      <c r="K227" s="13"/>
      <c r="L227" s="13"/>
      <c r="M227" s="26">
        <v>4.2268968305525501E-4</v>
      </c>
      <c r="N227" s="26">
        <v>3.6523209136109002E-3</v>
      </c>
      <c r="O227" s="13">
        <v>2.94271952463447</v>
      </c>
      <c r="P227" s="13" t="s">
        <v>69</v>
      </c>
      <c r="Q227" s="13" t="s">
        <v>70</v>
      </c>
      <c r="R227" s="13" t="s">
        <v>730</v>
      </c>
      <c r="S227" s="20"/>
    </row>
    <row r="228" spans="1:20" x14ac:dyDescent="0.3">
      <c r="A228">
        <v>226</v>
      </c>
      <c r="F228" s="13" t="s">
        <v>1289</v>
      </c>
      <c r="G228" s="13">
        <v>446.01994979122202</v>
      </c>
      <c r="H228" s="13">
        <v>7.1681333333333299</v>
      </c>
      <c r="I228" s="13"/>
      <c r="J228" s="13"/>
      <c r="K228" s="13"/>
      <c r="L228" s="13"/>
      <c r="M228" s="26">
        <v>4.2610598731973598E-4</v>
      </c>
      <c r="N228" s="26">
        <v>3.6753693414131299E-3</v>
      </c>
      <c r="O228" s="13">
        <v>3.00841005319855</v>
      </c>
      <c r="P228" s="13" t="s">
        <v>70</v>
      </c>
      <c r="Q228" s="13" t="s">
        <v>69</v>
      </c>
      <c r="R228" s="13" t="s">
        <v>1290</v>
      </c>
      <c r="S228" s="20"/>
    </row>
    <row r="229" spans="1:20" x14ac:dyDescent="0.3">
      <c r="A229">
        <v>227</v>
      </c>
      <c r="F229" s="13" t="s">
        <v>1291</v>
      </c>
      <c r="G229" s="13">
        <v>456.022793040355</v>
      </c>
      <c r="H229" s="13">
        <v>1.37618333333333</v>
      </c>
      <c r="I229" s="13"/>
      <c r="J229" s="13"/>
      <c r="K229" s="13"/>
      <c r="L229" s="13"/>
      <c r="M229" s="26">
        <v>4.3485860481640197E-4</v>
      </c>
      <c r="N229" s="26">
        <v>3.7311925140747601E-3</v>
      </c>
      <c r="O229" s="13">
        <v>7.2366845873303296</v>
      </c>
      <c r="P229" s="13" t="s">
        <v>69</v>
      </c>
      <c r="Q229" s="13" t="s">
        <v>70</v>
      </c>
      <c r="R229" s="13" t="s">
        <v>1292</v>
      </c>
      <c r="S229" s="20"/>
    </row>
    <row r="230" spans="1:20" x14ac:dyDescent="0.3">
      <c r="A230">
        <v>228</v>
      </c>
      <c r="F230" s="13" t="s">
        <v>1293</v>
      </c>
      <c r="G230" s="13">
        <v>503.163682902907</v>
      </c>
      <c r="H230" s="13">
        <v>2.4842499999999998</v>
      </c>
      <c r="I230" s="13"/>
      <c r="J230" s="13"/>
      <c r="K230" s="13"/>
      <c r="L230" s="13"/>
      <c r="M230" s="26">
        <v>4.3924266833417197E-4</v>
      </c>
      <c r="N230" s="26">
        <v>3.7426365608843599E-3</v>
      </c>
      <c r="O230" s="13">
        <v>2.6789503253138398</v>
      </c>
      <c r="P230" s="13" t="s">
        <v>70</v>
      </c>
      <c r="Q230" s="13" t="s">
        <v>69</v>
      </c>
      <c r="R230" s="13" t="s">
        <v>1294</v>
      </c>
      <c r="S230" s="20"/>
    </row>
    <row r="231" spans="1:20" x14ac:dyDescent="0.3">
      <c r="A231">
        <v>229</v>
      </c>
      <c r="F231" s="13" t="s">
        <v>1295</v>
      </c>
      <c r="G231" s="13">
        <v>271.10147109405301</v>
      </c>
      <c r="H231" s="13">
        <v>20.6725666666667</v>
      </c>
      <c r="I231" s="13"/>
      <c r="J231" s="13"/>
      <c r="K231" s="13"/>
      <c r="L231" s="13"/>
      <c r="M231" s="26">
        <v>4.5275379195275399E-4</v>
      </c>
      <c r="N231" s="26">
        <v>3.82380809829515E-3</v>
      </c>
      <c r="O231" s="13">
        <v>2.0568955441091599</v>
      </c>
      <c r="P231" s="13" t="s">
        <v>69</v>
      </c>
      <c r="Q231" s="13" t="s">
        <v>70</v>
      </c>
      <c r="R231" s="13" t="s">
        <v>110</v>
      </c>
      <c r="S231" s="20"/>
    </row>
    <row r="232" spans="1:20" x14ac:dyDescent="0.3">
      <c r="A232">
        <v>230</v>
      </c>
      <c r="F232" s="13" t="s">
        <v>1296</v>
      </c>
      <c r="G232" s="13">
        <v>443.19317830931698</v>
      </c>
      <c r="H232" s="13">
        <v>15.208133333333301</v>
      </c>
      <c r="I232" s="13"/>
      <c r="J232" s="13"/>
      <c r="K232" s="13"/>
      <c r="L232" s="13"/>
      <c r="M232" s="26">
        <v>4.6315064963575698E-4</v>
      </c>
      <c r="N232" s="26">
        <v>3.8767271613574E-3</v>
      </c>
      <c r="O232" s="13">
        <v>2.6032547632576302</v>
      </c>
      <c r="P232" s="13" t="s">
        <v>70</v>
      </c>
      <c r="Q232" s="13" t="s">
        <v>69</v>
      </c>
      <c r="R232" s="13" t="s">
        <v>1297</v>
      </c>
      <c r="S232" s="20"/>
    </row>
    <row r="233" spans="1:20" x14ac:dyDescent="0.3">
      <c r="A233">
        <v>231</v>
      </c>
      <c r="F233" s="13" t="s">
        <v>1298</v>
      </c>
      <c r="G233" s="13">
        <v>283.05245324648001</v>
      </c>
      <c r="H233" s="13">
        <v>11.39875</v>
      </c>
      <c r="I233" s="13"/>
      <c r="J233" s="13"/>
      <c r="K233" s="13"/>
      <c r="L233" s="13"/>
      <c r="M233" s="26">
        <v>4.6347133573176901E-4</v>
      </c>
      <c r="N233" s="26">
        <v>3.8767271613574E-3</v>
      </c>
      <c r="O233" s="13">
        <v>2.7780391011908598</v>
      </c>
      <c r="P233" s="13" t="s">
        <v>70</v>
      </c>
      <c r="Q233" s="13" t="s">
        <v>69</v>
      </c>
      <c r="R233" s="13" t="s">
        <v>110</v>
      </c>
      <c r="S233" s="20"/>
    </row>
    <row r="234" spans="1:20" x14ac:dyDescent="0.3">
      <c r="A234">
        <v>232</v>
      </c>
      <c r="F234" s="13" t="s">
        <v>1299</v>
      </c>
      <c r="G234" s="13">
        <v>202.073361751372</v>
      </c>
      <c r="H234" s="13">
        <v>1.85211666666667</v>
      </c>
      <c r="I234" s="13"/>
      <c r="J234" s="13"/>
      <c r="K234" s="13"/>
      <c r="L234" s="13"/>
      <c r="M234" s="26">
        <v>4.6366863640967499E-4</v>
      </c>
      <c r="N234" s="26">
        <v>3.8767271613574E-3</v>
      </c>
      <c r="O234" s="13">
        <v>2.69347363594862</v>
      </c>
      <c r="P234" s="13" t="s">
        <v>70</v>
      </c>
      <c r="Q234" s="13" t="s">
        <v>69</v>
      </c>
      <c r="R234" s="13" t="s">
        <v>1300</v>
      </c>
      <c r="S234" s="20"/>
    </row>
    <row r="235" spans="1:20" x14ac:dyDescent="0.3">
      <c r="A235">
        <v>233</v>
      </c>
      <c r="F235" s="13" t="s">
        <v>1301</v>
      </c>
      <c r="G235" s="13">
        <v>466.04407507212198</v>
      </c>
      <c r="H235" s="13">
        <v>2.4312</v>
      </c>
      <c r="I235" s="13"/>
      <c r="J235" s="13"/>
      <c r="K235" s="13"/>
      <c r="L235" s="13"/>
      <c r="M235" s="26">
        <v>4.6552873023153501E-4</v>
      </c>
      <c r="N235" s="26">
        <v>3.8856598577416399E-3</v>
      </c>
      <c r="O235" s="13">
        <v>7.8698291665919999</v>
      </c>
      <c r="P235" s="13" t="s">
        <v>70</v>
      </c>
      <c r="Q235" s="13" t="s">
        <v>69</v>
      </c>
      <c r="R235" s="13" t="s">
        <v>1302</v>
      </c>
      <c r="S235" s="20"/>
    </row>
    <row r="236" spans="1:20" x14ac:dyDescent="0.3">
      <c r="A236">
        <v>234</v>
      </c>
      <c r="F236" s="13" t="s">
        <v>1303</v>
      </c>
      <c r="G236" s="13">
        <v>281.14230824857799</v>
      </c>
      <c r="H236" s="13">
        <v>9.8693500000000007</v>
      </c>
      <c r="I236" s="13"/>
      <c r="J236" s="13"/>
      <c r="K236" s="13"/>
      <c r="L236" s="13"/>
      <c r="M236" s="26">
        <v>4.7315877076936597E-4</v>
      </c>
      <c r="N236" s="26">
        <v>3.9292985867830001E-3</v>
      </c>
      <c r="O236" s="13">
        <v>3.19249671243323</v>
      </c>
      <c r="P236" s="13" t="s">
        <v>70</v>
      </c>
      <c r="Q236" s="13" t="s">
        <v>69</v>
      </c>
      <c r="R236" s="13" t="s">
        <v>110</v>
      </c>
      <c r="S236" s="20"/>
    </row>
    <row r="237" spans="1:20" x14ac:dyDescent="0.3">
      <c r="A237">
        <v>235</v>
      </c>
      <c r="F237" s="13" t="s">
        <v>1304</v>
      </c>
      <c r="G237" s="13">
        <v>302.945881139238</v>
      </c>
      <c r="H237" s="13">
        <v>3.4967666666666699</v>
      </c>
      <c r="I237" s="13"/>
      <c r="J237" s="13"/>
      <c r="K237" s="13"/>
      <c r="L237" s="13"/>
      <c r="M237" s="26">
        <v>5.1076590229970397E-4</v>
      </c>
      <c r="N237" s="26">
        <v>4.17797911427812E-3</v>
      </c>
      <c r="O237" s="13">
        <v>2.3039131896690401</v>
      </c>
      <c r="P237" s="13" t="s">
        <v>69</v>
      </c>
      <c r="Q237" s="13" t="s">
        <v>70</v>
      </c>
      <c r="R237" s="13" t="s">
        <v>191</v>
      </c>
      <c r="S237" s="20"/>
    </row>
    <row r="238" spans="1:20" x14ac:dyDescent="0.3">
      <c r="A238">
        <v>236</v>
      </c>
      <c r="F238" s="13" t="s">
        <v>1305</v>
      </c>
      <c r="G238" s="13">
        <v>347.008549755258</v>
      </c>
      <c r="H238" s="13">
        <v>2.2523</v>
      </c>
      <c r="I238" s="13"/>
      <c r="J238" s="13"/>
      <c r="K238" s="13"/>
      <c r="L238" s="13"/>
      <c r="M238" s="26">
        <v>5.1944451944807601E-4</v>
      </c>
      <c r="N238" s="26">
        <v>4.2348525666397003E-3</v>
      </c>
      <c r="O238" s="13">
        <v>4.9312804409117197</v>
      </c>
      <c r="P238" s="13" t="s">
        <v>69</v>
      </c>
      <c r="Q238" s="13" t="s">
        <v>70</v>
      </c>
      <c r="R238" s="13" t="s">
        <v>110</v>
      </c>
      <c r="S238" s="20"/>
    </row>
    <row r="239" spans="1:20" x14ac:dyDescent="0.3">
      <c r="A239">
        <v>237</v>
      </c>
      <c r="B239">
        <v>3</v>
      </c>
      <c r="C239" s="9" t="s">
        <v>825</v>
      </c>
      <c r="D239" s="32" t="s">
        <v>1306</v>
      </c>
      <c r="E239" s="33" t="s">
        <v>1307</v>
      </c>
      <c r="F239" s="13" t="s">
        <v>1308</v>
      </c>
      <c r="G239" s="13">
        <v>519.11631852924495</v>
      </c>
      <c r="H239" s="13">
        <v>20.7043833333333</v>
      </c>
      <c r="I239" s="13" t="s">
        <v>811</v>
      </c>
      <c r="J239" s="31">
        <v>519.11441000000002</v>
      </c>
      <c r="K239" s="13">
        <f>((G239-J239)/(G239))*1000000</f>
        <v>3.6764963396570525</v>
      </c>
      <c r="L239" s="13"/>
      <c r="M239" s="26">
        <v>5.4415457291556702E-4</v>
      </c>
      <c r="N239" s="26">
        <v>4.3871054660147204E-3</v>
      </c>
      <c r="O239" s="13">
        <v>2.72124013192688</v>
      </c>
      <c r="P239" s="13" t="s">
        <v>70</v>
      </c>
      <c r="Q239" s="13" t="s">
        <v>69</v>
      </c>
      <c r="R239" s="13" t="s">
        <v>805</v>
      </c>
      <c r="S239" s="9" t="s">
        <v>1309</v>
      </c>
      <c r="T239" s="9">
        <v>20</v>
      </c>
    </row>
    <row r="240" spans="1:20" x14ac:dyDescent="0.3">
      <c r="A240">
        <v>238</v>
      </c>
      <c r="F240" s="13" t="s">
        <v>1310</v>
      </c>
      <c r="G240" s="13">
        <v>464.01257551974197</v>
      </c>
      <c r="H240" s="13">
        <v>19.491716666666701</v>
      </c>
      <c r="I240" s="13"/>
      <c r="J240" s="13"/>
      <c r="K240" s="13"/>
      <c r="L240" s="13"/>
      <c r="M240" s="26">
        <v>5.45270863628322E-4</v>
      </c>
      <c r="N240" s="26">
        <v>4.3871054660147204E-3</v>
      </c>
      <c r="O240" s="13">
        <v>4.9828419205726098</v>
      </c>
      <c r="P240" s="13" t="s">
        <v>70</v>
      </c>
      <c r="Q240" s="13" t="s">
        <v>69</v>
      </c>
      <c r="R240" s="13" t="s">
        <v>1311</v>
      </c>
      <c r="S240" s="20"/>
    </row>
    <row r="241" spans="1:20" x14ac:dyDescent="0.3">
      <c r="A241">
        <v>239</v>
      </c>
      <c r="B241">
        <v>3</v>
      </c>
      <c r="C241" s="9" t="s">
        <v>63</v>
      </c>
      <c r="D241" t="s">
        <v>1312</v>
      </c>
      <c r="E241" t="s">
        <v>1313</v>
      </c>
      <c r="F241" s="13" t="s">
        <v>1314</v>
      </c>
      <c r="G241" s="13">
        <v>283.117774470651</v>
      </c>
      <c r="H241" s="13">
        <v>16.958833333333299</v>
      </c>
      <c r="I241" s="13" t="s">
        <v>873</v>
      </c>
      <c r="J241" s="13">
        <f>302.137879-1.007276-18.01056</f>
        <v>283.12004300000001</v>
      </c>
      <c r="K241" s="13">
        <f>((G241-J241)/(G241))*1000000</f>
        <v>-8.0126701802859053</v>
      </c>
      <c r="L241" s="13">
        <v>90.3</v>
      </c>
      <c r="M241" s="26">
        <v>5.78798022244698E-4</v>
      </c>
      <c r="N241" s="26">
        <v>4.6114971477325397E-3</v>
      </c>
      <c r="O241" s="13">
        <v>2.1462942589380498</v>
      </c>
      <c r="P241" s="13" t="s">
        <v>69</v>
      </c>
      <c r="Q241" s="13" t="s">
        <v>70</v>
      </c>
      <c r="R241" s="13" t="s">
        <v>1315</v>
      </c>
      <c r="S241" s="20"/>
    </row>
    <row r="242" spans="1:20" x14ac:dyDescent="0.3">
      <c r="A242">
        <v>240</v>
      </c>
      <c r="F242" s="13" t="s">
        <v>1316</v>
      </c>
      <c r="G242" s="13">
        <v>674.25924043792099</v>
      </c>
      <c r="H242" s="13">
        <v>19.723666666666698</v>
      </c>
      <c r="I242" s="13"/>
      <c r="J242" s="13"/>
      <c r="K242" s="13"/>
      <c r="L242" s="13"/>
      <c r="M242" s="26">
        <v>5.8002071350626795E-4</v>
      </c>
      <c r="N242" s="26">
        <v>4.6137489274570799E-3</v>
      </c>
      <c r="O242" s="13">
        <v>2.5082725685729601</v>
      </c>
      <c r="P242" s="13" t="s">
        <v>70</v>
      </c>
      <c r="Q242" s="13" t="s">
        <v>69</v>
      </c>
      <c r="R242" s="13" t="s">
        <v>1317</v>
      </c>
      <c r="S242" s="20"/>
    </row>
    <row r="243" spans="1:20" x14ac:dyDescent="0.3">
      <c r="A243">
        <v>241</v>
      </c>
      <c r="B243">
        <v>3</v>
      </c>
      <c r="C243" s="9" t="s">
        <v>825</v>
      </c>
      <c r="D243" t="s">
        <v>1318</v>
      </c>
      <c r="E243" t="s">
        <v>1319</v>
      </c>
      <c r="F243" s="13" t="s">
        <v>1320</v>
      </c>
      <c r="G243" s="13">
        <v>881.19602613465497</v>
      </c>
      <c r="H243" s="13">
        <v>11.42</v>
      </c>
      <c r="I243" s="13" t="s">
        <v>811</v>
      </c>
      <c r="J243" s="13">
        <v>881.19345299999998</v>
      </c>
      <c r="K243" s="13">
        <v>2.920056482755832</v>
      </c>
      <c r="L243" s="13"/>
      <c r="M243" s="26">
        <v>5.8223646331545499E-4</v>
      </c>
      <c r="N243" s="26">
        <v>4.6203999568250401E-3</v>
      </c>
      <c r="O243" s="13">
        <v>2.2161130412324601</v>
      </c>
      <c r="P243" s="13" t="s">
        <v>70</v>
      </c>
      <c r="Q243" s="13" t="s">
        <v>69</v>
      </c>
      <c r="R243" s="13" t="s">
        <v>1321</v>
      </c>
      <c r="S243" s="20"/>
    </row>
    <row r="244" spans="1:20" x14ac:dyDescent="0.3">
      <c r="A244">
        <v>242</v>
      </c>
      <c r="F244" s="13" t="s">
        <v>1322</v>
      </c>
      <c r="G244" s="13">
        <v>482.13092668018999</v>
      </c>
      <c r="H244" s="13">
        <v>14.901866666666701</v>
      </c>
      <c r="I244" s="13"/>
      <c r="J244" s="13"/>
      <c r="K244" s="13"/>
      <c r="L244" s="13"/>
      <c r="M244" s="26">
        <v>6.1372609057697104E-4</v>
      </c>
      <c r="N244" s="26">
        <v>4.8348405700668496E-3</v>
      </c>
      <c r="O244" s="13">
        <v>8.28663579347743</v>
      </c>
      <c r="P244" s="13" t="s">
        <v>69</v>
      </c>
      <c r="Q244" s="13" t="s">
        <v>70</v>
      </c>
      <c r="R244" s="13" t="s">
        <v>340</v>
      </c>
      <c r="S244" s="20"/>
    </row>
    <row r="245" spans="1:20" x14ac:dyDescent="0.3">
      <c r="A245">
        <v>243</v>
      </c>
      <c r="F245" s="13" t="s">
        <v>1323</v>
      </c>
      <c r="G245" s="13">
        <v>444.14746079348203</v>
      </c>
      <c r="H245" s="13">
        <v>15.9250666666667</v>
      </c>
      <c r="I245" s="13"/>
      <c r="J245" s="13"/>
      <c r="K245" s="13"/>
      <c r="L245" s="13"/>
      <c r="M245" s="26">
        <v>6.1869758821508903E-4</v>
      </c>
      <c r="N245" s="26">
        <v>4.8506474177486304E-3</v>
      </c>
      <c r="O245" s="13">
        <v>5.3728113949146401</v>
      </c>
      <c r="P245" s="13" t="s">
        <v>69</v>
      </c>
      <c r="Q245" s="13" t="s">
        <v>70</v>
      </c>
      <c r="R245" s="13" t="s">
        <v>999</v>
      </c>
      <c r="S245" s="20"/>
    </row>
    <row r="246" spans="1:20" x14ac:dyDescent="0.3">
      <c r="A246">
        <v>244</v>
      </c>
      <c r="F246" s="13" t="s">
        <v>1324</v>
      </c>
      <c r="G246" s="13">
        <v>381.029596820427</v>
      </c>
      <c r="H246" s="13">
        <v>6.6104166666666702</v>
      </c>
      <c r="I246" s="13"/>
      <c r="J246" s="13"/>
      <c r="K246" s="13"/>
      <c r="L246" s="13"/>
      <c r="M246" s="26">
        <v>6.1994280690325098E-4</v>
      </c>
      <c r="N246" s="26">
        <v>4.85265819949471E-3</v>
      </c>
      <c r="O246" s="13">
        <v>2.0256208297942799</v>
      </c>
      <c r="P246" s="13" t="s">
        <v>70</v>
      </c>
      <c r="Q246" s="13" t="s">
        <v>69</v>
      </c>
      <c r="R246" s="13" t="s">
        <v>999</v>
      </c>
      <c r="S246" s="20"/>
    </row>
    <row r="247" spans="1:20" x14ac:dyDescent="0.3">
      <c r="A247">
        <v>245</v>
      </c>
      <c r="F247" s="13" t="s">
        <v>1325</v>
      </c>
      <c r="G247" s="13">
        <v>475.99230276741298</v>
      </c>
      <c r="H247" s="13">
        <v>6.86351666666667</v>
      </c>
      <c r="I247" s="13"/>
      <c r="J247" s="13"/>
      <c r="K247" s="13"/>
      <c r="L247" s="13"/>
      <c r="M247" s="26">
        <v>6.5043857542335104E-4</v>
      </c>
      <c r="N247" s="26">
        <v>5.03515274976529E-3</v>
      </c>
      <c r="O247" s="13">
        <v>5.1215462145263704</v>
      </c>
      <c r="P247" s="13" t="s">
        <v>70</v>
      </c>
      <c r="Q247" s="13" t="s">
        <v>69</v>
      </c>
      <c r="R247" s="13" t="s">
        <v>110</v>
      </c>
      <c r="S247" s="20"/>
    </row>
    <row r="248" spans="1:20" x14ac:dyDescent="0.3">
      <c r="A248">
        <v>246</v>
      </c>
      <c r="B248">
        <v>3</v>
      </c>
      <c r="C248" s="9" t="s">
        <v>63</v>
      </c>
      <c r="D248" t="s">
        <v>1326</v>
      </c>
      <c r="E248" t="s">
        <v>1327</v>
      </c>
      <c r="F248" s="13" t="s">
        <v>1328</v>
      </c>
      <c r="G248" s="13">
        <v>293.15081047729598</v>
      </c>
      <c r="H248" s="13">
        <v>9.6268166666666701</v>
      </c>
      <c r="I248" s="13" t="s">
        <v>811</v>
      </c>
      <c r="J248" s="13">
        <f>294.157959-1.007276</f>
        <v>293.15068300000001</v>
      </c>
      <c r="K248" s="13">
        <f>((G248-J248)/(G248))*1000000</f>
        <v>0.43485227195619841</v>
      </c>
      <c r="L248" s="13">
        <v>93.03</v>
      </c>
      <c r="M248" s="26">
        <v>6.6287847044954596E-4</v>
      </c>
      <c r="N248" s="26">
        <v>5.0912998308160701E-3</v>
      </c>
      <c r="O248" s="13">
        <v>2.2281272085250499</v>
      </c>
      <c r="P248" s="13" t="s">
        <v>70</v>
      </c>
      <c r="Q248" s="13" t="s">
        <v>69</v>
      </c>
      <c r="R248" s="13" t="s">
        <v>1329</v>
      </c>
      <c r="S248" s="9" t="s">
        <v>1330</v>
      </c>
      <c r="T248" s="9">
        <v>15</v>
      </c>
    </row>
    <row r="249" spans="1:20" x14ac:dyDescent="0.3">
      <c r="A249">
        <v>247</v>
      </c>
      <c r="F249" s="13" t="s">
        <v>1331</v>
      </c>
      <c r="G249" s="13">
        <v>283.068804412899</v>
      </c>
      <c r="H249" s="13">
        <v>1.2610333333333299</v>
      </c>
      <c r="I249" s="13"/>
      <c r="J249" s="13"/>
      <c r="K249" s="13"/>
      <c r="L249" s="13"/>
      <c r="M249" s="26">
        <v>6.6863267991501595E-4</v>
      </c>
      <c r="N249" s="26">
        <v>5.1194721854237301E-3</v>
      </c>
      <c r="O249" s="13">
        <v>3.6085050741349001</v>
      </c>
      <c r="P249" s="13" t="s">
        <v>69</v>
      </c>
      <c r="Q249" s="13" t="s">
        <v>70</v>
      </c>
      <c r="R249" s="13" t="s">
        <v>308</v>
      </c>
      <c r="S249" s="20"/>
    </row>
    <row r="250" spans="1:20" x14ac:dyDescent="0.3">
      <c r="A250">
        <v>248</v>
      </c>
      <c r="F250" s="13" t="s">
        <v>1332</v>
      </c>
      <c r="G250" s="13">
        <v>743.22996403186005</v>
      </c>
      <c r="H250" s="13">
        <v>5.2384333333333304</v>
      </c>
      <c r="I250" s="13"/>
      <c r="J250" s="13"/>
      <c r="K250" s="13"/>
      <c r="L250" s="13"/>
      <c r="M250" s="26">
        <v>6.7720730744991197E-4</v>
      </c>
      <c r="N250" s="26">
        <v>5.1529691114501298E-3</v>
      </c>
      <c r="O250" s="13">
        <v>2.2741967119756201</v>
      </c>
      <c r="P250" s="13" t="s">
        <v>70</v>
      </c>
      <c r="Q250" s="13" t="s">
        <v>69</v>
      </c>
      <c r="R250" s="13" t="s">
        <v>248</v>
      </c>
      <c r="S250" s="20"/>
    </row>
    <row r="251" spans="1:20" x14ac:dyDescent="0.3">
      <c r="A251">
        <v>249</v>
      </c>
      <c r="F251" s="13" t="s">
        <v>1333</v>
      </c>
      <c r="G251" s="13">
        <v>72.992708933063696</v>
      </c>
      <c r="H251" s="13">
        <v>20.377050000000001</v>
      </c>
      <c r="I251" s="13"/>
      <c r="J251" s="13"/>
      <c r="K251" s="13"/>
      <c r="L251" s="13"/>
      <c r="M251" s="26">
        <v>6.9979371713024797E-4</v>
      </c>
      <c r="N251" s="26">
        <v>5.2757555986142502E-3</v>
      </c>
      <c r="O251" s="13">
        <v>2.3313516357545301</v>
      </c>
      <c r="P251" s="13" t="s">
        <v>69</v>
      </c>
      <c r="Q251" s="13" t="s">
        <v>70</v>
      </c>
      <c r="R251" s="13" t="s">
        <v>110</v>
      </c>
      <c r="S251" s="20"/>
    </row>
    <row r="252" spans="1:20" x14ac:dyDescent="0.3">
      <c r="A252">
        <v>250</v>
      </c>
      <c r="F252" s="13" t="s">
        <v>1334</v>
      </c>
      <c r="G252" s="13">
        <v>571.12333872413103</v>
      </c>
      <c r="H252" s="13">
        <v>17.424199999999999</v>
      </c>
      <c r="I252" s="13"/>
      <c r="J252" s="13"/>
      <c r="K252" s="13"/>
      <c r="L252" s="13"/>
      <c r="M252" s="26">
        <v>7.2556146355684504E-4</v>
      </c>
      <c r="N252" s="26">
        <v>5.4484471920436903E-3</v>
      </c>
      <c r="O252" s="13">
        <v>2.3702355480374302</v>
      </c>
      <c r="P252" s="13" t="s">
        <v>70</v>
      </c>
      <c r="Q252" s="13" t="s">
        <v>69</v>
      </c>
      <c r="R252" s="13" t="s">
        <v>1335</v>
      </c>
      <c r="S252" s="20"/>
    </row>
    <row r="253" spans="1:20" x14ac:dyDescent="0.3">
      <c r="A253">
        <v>251</v>
      </c>
      <c r="F253" s="13" t="s">
        <v>1336</v>
      </c>
      <c r="G253" s="13">
        <v>347.08165437780298</v>
      </c>
      <c r="H253" s="13">
        <v>21.168199999999999</v>
      </c>
      <c r="I253" s="13"/>
      <c r="J253" s="13"/>
      <c r="K253" s="13"/>
      <c r="L253" s="13"/>
      <c r="M253" s="26">
        <v>7.3281634532928997E-4</v>
      </c>
      <c r="N253" s="26">
        <v>5.4484471920436903E-3</v>
      </c>
      <c r="O253" s="13">
        <v>2.2923029519362799</v>
      </c>
      <c r="P253" s="13" t="s">
        <v>70</v>
      </c>
      <c r="Q253" s="13" t="s">
        <v>69</v>
      </c>
      <c r="R253" s="13" t="s">
        <v>110</v>
      </c>
      <c r="S253" s="20"/>
    </row>
    <row r="254" spans="1:20" x14ac:dyDescent="0.3">
      <c r="A254">
        <v>252</v>
      </c>
      <c r="B254">
        <v>3</v>
      </c>
      <c r="C254" s="9" t="s">
        <v>63</v>
      </c>
      <c r="D254" t="s">
        <v>1337</v>
      </c>
      <c r="E254" t="s">
        <v>1338</v>
      </c>
      <c r="F254" s="13" t="s">
        <v>1339</v>
      </c>
      <c r="G254" s="13">
        <v>215.10489621084801</v>
      </c>
      <c r="H254" s="13">
        <v>2.1265666666666698</v>
      </c>
      <c r="I254" s="13" t="s">
        <v>811</v>
      </c>
      <c r="J254" s="13">
        <v>215.10373200000001</v>
      </c>
      <c r="K254" s="13">
        <f>((G254-J254)/(G254))*1000000</f>
        <v>5.4122935763491435</v>
      </c>
      <c r="L254" s="13">
        <v>95.11</v>
      </c>
      <c r="M254" s="26">
        <v>7.3457211533323196E-4</v>
      </c>
      <c r="N254" s="26">
        <v>5.4484471920436903E-3</v>
      </c>
      <c r="O254" s="13">
        <v>3.7390267377182198</v>
      </c>
      <c r="P254" s="13" t="s">
        <v>69</v>
      </c>
      <c r="Q254" s="13" t="s">
        <v>70</v>
      </c>
      <c r="R254" s="13" t="s">
        <v>1340</v>
      </c>
      <c r="S254" s="20"/>
    </row>
    <row r="255" spans="1:20" x14ac:dyDescent="0.3">
      <c r="A255">
        <v>253</v>
      </c>
      <c r="F255" s="13" t="s">
        <v>1341</v>
      </c>
      <c r="G255" s="13">
        <v>479.11885518223801</v>
      </c>
      <c r="H255" s="13">
        <v>20.123833333333302</v>
      </c>
      <c r="I255" s="13"/>
      <c r="J255" s="13"/>
      <c r="K255" s="13"/>
      <c r="L255" s="13"/>
      <c r="M255" s="26">
        <v>7.3502462775054699E-4</v>
      </c>
      <c r="N255" s="26">
        <v>5.4484471920436903E-3</v>
      </c>
      <c r="O255" s="13">
        <v>2.60555377723961</v>
      </c>
      <c r="P255" s="13" t="s">
        <v>70</v>
      </c>
      <c r="Q255" s="13" t="s">
        <v>69</v>
      </c>
      <c r="R255" s="13" t="s">
        <v>1342</v>
      </c>
      <c r="S255" s="20"/>
    </row>
    <row r="256" spans="1:20" x14ac:dyDescent="0.3">
      <c r="A256">
        <v>254</v>
      </c>
      <c r="B256">
        <v>3</v>
      </c>
      <c r="C256" s="9" t="s">
        <v>825</v>
      </c>
      <c r="D256" t="s">
        <v>1343</v>
      </c>
      <c r="E256" t="s">
        <v>348</v>
      </c>
      <c r="F256" s="13" t="s">
        <v>1344</v>
      </c>
      <c r="G256" s="13">
        <v>625.14576414214105</v>
      </c>
      <c r="H256" s="13">
        <v>17.190650000000002</v>
      </c>
      <c r="I256" s="13" t="s">
        <v>811</v>
      </c>
      <c r="J256" s="13">
        <f>(626.148315-1.007276)</f>
        <v>625.14103899999998</v>
      </c>
      <c r="K256" s="13">
        <f>((G256-J256)/(G256))*1000000</f>
        <v>7.5584646207326127</v>
      </c>
      <c r="L256" s="13">
        <v>88.57</v>
      </c>
      <c r="M256" s="26">
        <v>7.36021763611983E-4</v>
      </c>
      <c r="N256" s="26">
        <v>5.4484471920436903E-3</v>
      </c>
      <c r="O256" s="13">
        <v>18.069698398076699</v>
      </c>
      <c r="P256" s="13" t="s">
        <v>70</v>
      </c>
      <c r="Q256" s="13" t="s">
        <v>69</v>
      </c>
      <c r="R256" s="13" t="s">
        <v>1345</v>
      </c>
      <c r="S256" s="9" t="s">
        <v>1346</v>
      </c>
      <c r="T256" s="9">
        <v>25</v>
      </c>
    </row>
    <row r="257" spans="1:20" x14ac:dyDescent="0.3">
      <c r="A257">
        <v>255</v>
      </c>
      <c r="F257" s="13" t="s">
        <v>1347</v>
      </c>
      <c r="G257" s="13">
        <v>297.119074743635</v>
      </c>
      <c r="H257" s="13">
        <v>21.442550000000001</v>
      </c>
      <c r="I257" s="13"/>
      <c r="J257" s="13"/>
      <c r="K257" s="13"/>
      <c r="L257" s="13"/>
      <c r="M257" s="26">
        <v>7.4271830627703505E-4</v>
      </c>
      <c r="N257" s="26">
        <v>5.4814833736416902E-3</v>
      </c>
      <c r="O257" s="13">
        <v>3.7294468528568299</v>
      </c>
      <c r="P257" s="13" t="s">
        <v>69</v>
      </c>
      <c r="Q257" s="13" t="s">
        <v>70</v>
      </c>
      <c r="R257" s="13" t="s">
        <v>1348</v>
      </c>
      <c r="S257" s="20"/>
    </row>
    <row r="258" spans="1:20" x14ac:dyDescent="0.3">
      <c r="A258">
        <v>256</v>
      </c>
      <c r="F258" s="13" t="s">
        <v>1349</v>
      </c>
      <c r="G258" s="13">
        <v>767.18470460129595</v>
      </c>
      <c r="H258" s="13">
        <v>13.446683333333301</v>
      </c>
      <c r="I258" s="13"/>
      <c r="J258" s="13"/>
      <c r="K258" s="13"/>
      <c r="L258" s="13"/>
      <c r="M258" s="26">
        <v>7.6057566213993998E-4</v>
      </c>
      <c r="N258" s="26">
        <v>5.5797138157158404E-3</v>
      </c>
      <c r="O258" s="13">
        <v>3.0023331085777398</v>
      </c>
      <c r="P258" s="13" t="s">
        <v>70</v>
      </c>
      <c r="Q258" s="13" t="s">
        <v>69</v>
      </c>
      <c r="R258" s="13" t="s">
        <v>1350</v>
      </c>
      <c r="S258" s="20"/>
    </row>
    <row r="259" spans="1:20" x14ac:dyDescent="0.3">
      <c r="A259">
        <v>257</v>
      </c>
      <c r="B259">
        <v>3</v>
      </c>
      <c r="C259" s="9" t="s">
        <v>63</v>
      </c>
      <c r="D259" t="s">
        <v>1351</v>
      </c>
      <c r="E259" t="s">
        <v>1352</v>
      </c>
      <c r="F259" s="13" t="s">
        <v>1353</v>
      </c>
      <c r="G259" s="13">
        <v>207.088928967161</v>
      </c>
      <c r="H259" s="13">
        <v>6.4299666666666697</v>
      </c>
      <c r="I259" s="13" t="s">
        <v>873</v>
      </c>
      <c r="J259" s="13">
        <f>226.106583-18.01056-1.007276</f>
        <v>207.08874700000001</v>
      </c>
      <c r="K259" s="13">
        <f>((G259-J259)/(G259))*1000000</f>
        <v>0.87869091742990657</v>
      </c>
      <c r="L259" s="13">
        <v>91.51</v>
      </c>
      <c r="M259" s="26">
        <v>8.1207374356362405E-4</v>
      </c>
      <c r="N259" s="26">
        <v>5.8784305690042097E-3</v>
      </c>
      <c r="O259" s="13">
        <v>2.33088659470903</v>
      </c>
      <c r="P259" s="13" t="s">
        <v>70</v>
      </c>
      <c r="Q259" s="13" t="s">
        <v>69</v>
      </c>
      <c r="R259" s="13" t="s">
        <v>393</v>
      </c>
      <c r="S259" s="20" t="s">
        <v>195</v>
      </c>
      <c r="T259" s="9">
        <v>20</v>
      </c>
    </row>
    <row r="260" spans="1:20" x14ac:dyDescent="0.3">
      <c r="A260">
        <v>258</v>
      </c>
      <c r="F260" s="13" t="s">
        <v>1354</v>
      </c>
      <c r="G260" s="13">
        <v>307.11932594448501</v>
      </c>
      <c r="H260" s="13">
        <v>20.293700000000001</v>
      </c>
      <c r="I260" s="13"/>
      <c r="J260" s="13"/>
      <c r="K260" s="13"/>
      <c r="L260" s="13"/>
      <c r="M260" s="26">
        <v>8.2719200689473904E-4</v>
      </c>
      <c r="N260" s="26">
        <v>5.9614902136409303E-3</v>
      </c>
      <c r="O260" s="13">
        <v>25.367521781046101</v>
      </c>
      <c r="P260" s="13" t="s">
        <v>69</v>
      </c>
      <c r="Q260" s="13" t="s">
        <v>70</v>
      </c>
      <c r="R260" s="13" t="s">
        <v>110</v>
      </c>
      <c r="S260" s="20"/>
    </row>
    <row r="261" spans="1:20" x14ac:dyDescent="0.3">
      <c r="A261">
        <v>259</v>
      </c>
      <c r="F261" s="13" t="s">
        <v>1355</v>
      </c>
      <c r="G261" s="13">
        <v>137.02743786252799</v>
      </c>
      <c r="H261" s="13">
        <v>9.5419333333333292</v>
      </c>
      <c r="I261" s="13"/>
      <c r="J261" s="13"/>
      <c r="K261" s="13"/>
      <c r="L261" s="13"/>
      <c r="M261" s="26">
        <v>8.8885495750601297E-4</v>
      </c>
      <c r="N261" s="26">
        <v>6.31705579796477E-3</v>
      </c>
      <c r="O261" s="13">
        <v>3.0900688684199902</v>
      </c>
      <c r="P261" s="13" t="s">
        <v>70</v>
      </c>
      <c r="Q261" s="13" t="s">
        <v>69</v>
      </c>
      <c r="R261" s="13" t="s">
        <v>110</v>
      </c>
      <c r="S261" s="20"/>
    </row>
    <row r="262" spans="1:20" x14ac:dyDescent="0.3">
      <c r="A262">
        <v>260</v>
      </c>
      <c r="F262" s="13" t="s">
        <v>1356</v>
      </c>
      <c r="G262" s="13">
        <v>112.986136227724</v>
      </c>
      <c r="H262" s="13">
        <v>1.20796666666667</v>
      </c>
      <c r="I262" s="13"/>
      <c r="J262" s="13"/>
      <c r="K262" s="13"/>
      <c r="L262" s="13"/>
      <c r="M262" s="26">
        <v>9.0485794344286096E-4</v>
      </c>
      <c r="N262" s="26">
        <v>6.4082992913979397E-3</v>
      </c>
      <c r="O262" s="13">
        <v>3.8317822429970598</v>
      </c>
      <c r="P262" s="13" t="s">
        <v>69</v>
      </c>
      <c r="Q262" s="13" t="s">
        <v>70</v>
      </c>
      <c r="R262" s="13" t="s">
        <v>110</v>
      </c>
      <c r="S262" s="20"/>
    </row>
    <row r="263" spans="1:20" x14ac:dyDescent="0.3">
      <c r="A263">
        <v>261</v>
      </c>
      <c r="F263" s="13" t="s">
        <v>1357</v>
      </c>
      <c r="G263" s="13">
        <v>307.120096586476</v>
      </c>
      <c r="H263" s="13">
        <v>20.451266666666701</v>
      </c>
      <c r="I263" s="13"/>
      <c r="J263" s="13"/>
      <c r="K263" s="13"/>
      <c r="L263" s="13"/>
      <c r="M263" s="26">
        <v>9.8551595836160509E-4</v>
      </c>
      <c r="N263" s="26">
        <v>6.8704727285152497E-3</v>
      </c>
      <c r="O263" s="13">
        <v>11.793187457351101</v>
      </c>
      <c r="P263" s="13" t="s">
        <v>69</v>
      </c>
      <c r="Q263" s="13" t="s">
        <v>70</v>
      </c>
      <c r="R263" s="13" t="s">
        <v>589</v>
      </c>
      <c r="S263" s="20"/>
    </row>
    <row r="264" spans="1:20" x14ac:dyDescent="0.3">
      <c r="A264">
        <v>262</v>
      </c>
      <c r="B264">
        <v>3</v>
      </c>
      <c r="C264" s="9" t="s">
        <v>63</v>
      </c>
      <c r="D264" t="s">
        <v>1358</v>
      </c>
      <c r="E264" t="s">
        <v>1359</v>
      </c>
      <c r="F264" s="13" t="s">
        <v>1360</v>
      </c>
      <c r="G264" s="13">
        <v>274.14249887263099</v>
      </c>
      <c r="H264" s="13">
        <v>5.4492333333333303</v>
      </c>
      <c r="I264" s="13" t="s">
        <v>811</v>
      </c>
      <c r="J264" s="13">
        <f>275.148132-1.007276</f>
        <v>274.14085599999999</v>
      </c>
      <c r="K264" s="13">
        <f>((G264-J264)/(G264))*1000000</f>
        <v>5.9927688620540671</v>
      </c>
      <c r="L264" s="13">
        <v>92.97</v>
      </c>
      <c r="M264" s="26">
        <v>9.9815312788420507E-4</v>
      </c>
      <c r="N264" s="26">
        <v>6.9192581253128696E-3</v>
      </c>
      <c r="O264" s="13">
        <v>16.916325004210599</v>
      </c>
      <c r="P264" s="13" t="s">
        <v>69</v>
      </c>
      <c r="Q264" s="13" t="s">
        <v>70</v>
      </c>
      <c r="R264" s="13" t="s">
        <v>1361</v>
      </c>
      <c r="S264" s="9" t="s">
        <v>1362</v>
      </c>
      <c r="T264" s="9">
        <v>15</v>
      </c>
    </row>
    <row r="265" spans="1:20" x14ac:dyDescent="0.3">
      <c r="A265">
        <v>263</v>
      </c>
      <c r="F265" s="13" t="s">
        <v>1363</v>
      </c>
      <c r="G265" s="13">
        <v>211.09858616445101</v>
      </c>
      <c r="H265" s="13">
        <v>20.9257666666667</v>
      </c>
      <c r="I265" s="13"/>
      <c r="J265" s="13"/>
      <c r="K265" s="13"/>
      <c r="L265" s="13"/>
      <c r="M265" s="26">
        <v>1.0019251402996201E-3</v>
      </c>
      <c r="N265" s="26">
        <v>6.9356098853851E-3</v>
      </c>
      <c r="O265" s="13">
        <v>4.5639692285667399</v>
      </c>
      <c r="P265" s="13" t="s">
        <v>69</v>
      </c>
      <c r="Q265" s="13" t="s">
        <v>70</v>
      </c>
      <c r="R265" s="13" t="s">
        <v>1364</v>
      </c>
      <c r="S265" s="20"/>
    </row>
    <row r="266" spans="1:20" x14ac:dyDescent="0.3">
      <c r="A266">
        <v>264</v>
      </c>
      <c r="F266" s="13" t="s">
        <v>1365</v>
      </c>
      <c r="G266" s="13">
        <v>877.28703464580201</v>
      </c>
      <c r="H266" s="13">
        <v>5.22786666666667</v>
      </c>
      <c r="I266" s="13"/>
      <c r="J266" s="13"/>
      <c r="K266" s="13"/>
      <c r="L266" s="13"/>
      <c r="M266" s="26">
        <v>1.0074386546994299E-3</v>
      </c>
      <c r="N266" s="26">
        <v>6.9541591851302797E-3</v>
      </c>
      <c r="O266" s="13">
        <v>2.8260164399575398</v>
      </c>
      <c r="P266" s="13" t="s">
        <v>70</v>
      </c>
      <c r="Q266" s="13" t="s">
        <v>69</v>
      </c>
      <c r="R266" s="13" t="s">
        <v>1366</v>
      </c>
      <c r="S266" s="20"/>
    </row>
    <row r="267" spans="1:20" x14ac:dyDescent="0.3">
      <c r="A267">
        <v>265</v>
      </c>
      <c r="F267" s="13" t="s">
        <v>1367</v>
      </c>
      <c r="G267" s="13">
        <v>319.11959941107801</v>
      </c>
      <c r="H267" s="13">
        <v>20.451266666666701</v>
      </c>
      <c r="I267" s="13"/>
      <c r="J267" s="13"/>
      <c r="K267" s="13"/>
      <c r="L267" s="13"/>
      <c r="M267" s="26">
        <v>1.0222227158281901E-3</v>
      </c>
      <c r="N267" s="26">
        <v>7.0214865774020797E-3</v>
      </c>
      <c r="O267" s="13">
        <v>20.089060070245601</v>
      </c>
      <c r="P267" s="13" t="s">
        <v>69</v>
      </c>
      <c r="Q267" s="13" t="s">
        <v>70</v>
      </c>
      <c r="R267" s="13" t="s">
        <v>1368</v>
      </c>
      <c r="S267" s="20"/>
    </row>
    <row r="268" spans="1:20" x14ac:dyDescent="0.3">
      <c r="A268">
        <v>266</v>
      </c>
      <c r="B268">
        <v>3</v>
      </c>
      <c r="C268" s="9" t="s">
        <v>825</v>
      </c>
      <c r="D268" t="s">
        <v>1369</v>
      </c>
      <c r="E268" t="s">
        <v>348</v>
      </c>
      <c r="F268" s="13" t="s">
        <v>1370</v>
      </c>
      <c r="G268" s="13">
        <v>625.14319354522399</v>
      </c>
      <c r="H268" s="13">
        <v>16.0735833333333</v>
      </c>
      <c r="I268" s="13" t="s">
        <v>811</v>
      </c>
      <c r="J268" s="13">
        <v>625.14103899999998</v>
      </c>
      <c r="K268" s="13">
        <f>((G268-J268)/(G268))*1000000</f>
        <v>3.4464827358954251</v>
      </c>
      <c r="L268" s="13">
        <v>87.62</v>
      </c>
      <c r="M268" s="26">
        <v>1.02291487415496E-3</v>
      </c>
      <c r="N268" s="26">
        <v>7.0214865774020797E-3</v>
      </c>
      <c r="O268" s="13">
        <v>2.31759548720132</v>
      </c>
      <c r="P268" s="13" t="s">
        <v>70</v>
      </c>
      <c r="Q268" s="13" t="s">
        <v>69</v>
      </c>
      <c r="R268" s="13" t="s">
        <v>1371</v>
      </c>
      <c r="S268" s="9" t="s">
        <v>1372</v>
      </c>
      <c r="T268" s="9">
        <v>25</v>
      </c>
    </row>
    <row r="269" spans="1:20" x14ac:dyDescent="0.3">
      <c r="A269">
        <v>267</v>
      </c>
      <c r="F269" s="13" t="s">
        <v>1373</v>
      </c>
      <c r="G269" s="13">
        <v>305.031565729124</v>
      </c>
      <c r="H269" s="13">
        <v>17.65605</v>
      </c>
      <c r="I269" s="13"/>
      <c r="J269" s="13"/>
      <c r="K269" s="13"/>
      <c r="L269" s="13"/>
      <c r="M269" s="26">
        <v>1.0446544948330401E-3</v>
      </c>
      <c r="N269" s="26">
        <v>7.10118942624009E-3</v>
      </c>
      <c r="O269" s="13">
        <v>4.1277801456700098</v>
      </c>
      <c r="P269" s="13" t="s">
        <v>69</v>
      </c>
      <c r="Q269" s="13" t="s">
        <v>70</v>
      </c>
      <c r="R269" s="13" t="s">
        <v>1210</v>
      </c>
      <c r="S269" s="20"/>
    </row>
    <row r="270" spans="1:20" x14ac:dyDescent="0.3">
      <c r="A270">
        <v>268</v>
      </c>
      <c r="F270" s="13" t="s">
        <v>1374</v>
      </c>
      <c r="G270" s="13">
        <v>195.05160207362701</v>
      </c>
      <c r="H270" s="13">
        <v>1.32466666666667</v>
      </c>
      <c r="I270" s="13"/>
      <c r="J270" s="13"/>
      <c r="K270" s="13"/>
      <c r="L270" s="13"/>
      <c r="M270" s="26">
        <v>1.06040225062276E-3</v>
      </c>
      <c r="N270" s="26">
        <v>7.17840987705823E-3</v>
      </c>
      <c r="O270" s="13">
        <v>2.0809852801907001</v>
      </c>
      <c r="P270" s="13" t="s">
        <v>69</v>
      </c>
      <c r="Q270" s="13" t="s">
        <v>70</v>
      </c>
      <c r="R270" s="13" t="s">
        <v>1375</v>
      </c>
      <c r="S270" s="20"/>
    </row>
    <row r="271" spans="1:20" x14ac:dyDescent="0.3">
      <c r="A271">
        <v>269</v>
      </c>
      <c r="F271" s="13" t="s">
        <v>1376</v>
      </c>
      <c r="G271" s="13">
        <v>169.01035868435801</v>
      </c>
      <c r="H271" s="13">
        <v>6.5466833333333296</v>
      </c>
      <c r="I271" s="13"/>
      <c r="J271" s="13"/>
      <c r="K271" s="13"/>
      <c r="L271" s="13"/>
      <c r="M271" s="26">
        <v>1.0718776618050499E-3</v>
      </c>
      <c r="N271" s="26">
        <v>7.2237062764719598E-3</v>
      </c>
      <c r="O271" s="13" t="s">
        <v>585</v>
      </c>
      <c r="P271" s="13" t="s">
        <v>70</v>
      </c>
      <c r="Q271" s="13" t="s">
        <v>69</v>
      </c>
      <c r="R271" s="13" t="s">
        <v>1377</v>
      </c>
      <c r="S271" s="20"/>
    </row>
    <row r="272" spans="1:20" x14ac:dyDescent="0.3">
      <c r="A272">
        <v>270</v>
      </c>
      <c r="F272" s="13" t="s">
        <v>1378</v>
      </c>
      <c r="G272" s="13">
        <v>158.06191185002299</v>
      </c>
      <c r="H272" s="13">
        <v>15.556800000000001</v>
      </c>
      <c r="I272" s="13"/>
      <c r="J272" s="13"/>
      <c r="K272" s="13"/>
      <c r="L272" s="13"/>
      <c r="M272" s="26">
        <v>1.07445274774032E-3</v>
      </c>
      <c r="N272" s="26">
        <v>7.2237062764719598E-3</v>
      </c>
      <c r="O272" s="13">
        <v>2.2578757490057302</v>
      </c>
      <c r="P272" s="13" t="s">
        <v>69</v>
      </c>
      <c r="Q272" s="13" t="s">
        <v>70</v>
      </c>
      <c r="R272" s="13" t="s">
        <v>1379</v>
      </c>
      <c r="S272" s="20"/>
    </row>
    <row r="273" spans="1:20" x14ac:dyDescent="0.3">
      <c r="A273">
        <v>271</v>
      </c>
      <c r="B273">
        <v>3</v>
      </c>
      <c r="C273" s="9" t="s">
        <v>155</v>
      </c>
      <c r="D273" t="s">
        <v>1380</v>
      </c>
      <c r="E273" t="s">
        <v>1381</v>
      </c>
      <c r="F273" s="13" t="s">
        <v>1382</v>
      </c>
      <c r="G273" s="13">
        <v>130.05207333551201</v>
      </c>
      <c r="H273" s="13">
        <v>3.7090333333333301</v>
      </c>
      <c r="I273" s="13" t="s">
        <v>811</v>
      </c>
      <c r="J273" s="13">
        <f>131.058243-1.007276</f>
        <v>130.05096700000001</v>
      </c>
      <c r="K273" s="13">
        <f>((G273-J273)/(G273))*1000000</f>
        <v>8.5068656240290643</v>
      </c>
      <c r="L273" s="13">
        <v>97.7</v>
      </c>
      <c r="M273" s="26">
        <v>1.0832694463692701E-3</v>
      </c>
      <c r="N273" s="26">
        <v>7.2730192179716003E-3</v>
      </c>
      <c r="O273" s="13">
        <v>2.60540185896898</v>
      </c>
      <c r="P273" s="13" t="s">
        <v>70</v>
      </c>
      <c r="Q273" s="13" t="s">
        <v>69</v>
      </c>
      <c r="R273" s="13" t="s">
        <v>1383</v>
      </c>
      <c r="S273" s="9" t="s">
        <v>195</v>
      </c>
      <c r="T273" s="9">
        <v>15</v>
      </c>
    </row>
    <row r="274" spans="1:20" x14ac:dyDescent="0.3">
      <c r="A274">
        <v>272</v>
      </c>
      <c r="F274" s="13" t="s">
        <v>1384</v>
      </c>
      <c r="G274" s="13">
        <v>741.14033152018203</v>
      </c>
      <c r="H274" s="13">
        <v>1.36561666666667</v>
      </c>
      <c r="I274" s="13"/>
      <c r="J274" s="13"/>
      <c r="K274" s="13"/>
      <c r="L274" s="13"/>
      <c r="M274" s="26">
        <v>1.0927294094278399E-3</v>
      </c>
      <c r="N274" s="26">
        <v>7.32651037118872E-3</v>
      </c>
      <c r="O274" s="13">
        <v>6.7341179100405899</v>
      </c>
      <c r="P274" s="13" t="s">
        <v>69</v>
      </c>
      <c r="Q274" s="13" t="s">
        <v>70</v>
      </c>
      <c r="R274" s="13" t="s">
        <v>1385</v>
      </c>
      <c r="S274" s="20"/>
    </row>
    <row r="275" spans="1:20" x14ac:dyDescent="0.3">
      <c r="A275">
        <v>273</v>
      </c>
      <c r="F275" s="13" t="s">
        <v>1386</v>
      </c>
      <c r="G275" s="13">
        <v>225.04161646772999</v>
      </c>
      <c r="H275" s="13">
        <v>9.7011333333333294</v>
      </c>
      <c r="I275" s="13"/>
      <c r="J275" s="13"/>
      <c r="K275" s="13"/>
      <c r="L275" s="13"/>
      <c r="M275" s="26">
        <v>1.09659897662762E-3</v>
      </c>
      <c r="N275" s="26">
        <v>7.3424243339109104E-3</v>
      </c>
      <c r="O275" s="13">
        <v>251.335614167465</v>
      </c>
      <c r="P275" s="13" t="s">
        <v>69</v>
      </c>
      <c r="Q275" s="13" t="s">
        <v>70</v>
      </c>
      <c r="R275" s="13" t="s">
        <v>1387</v>
      </c>
      <c r="S275" s="20"/>
    </row>
    <row r="276" spans="1:20" x14ac:dyDescent="0.3">
      <c r="A276">
        <v>274</v>
      </c>
      <c r="F276" s="13" t="s">
        <v>1388</v>
      </c>
      <c r="G276" s="13">
        <v>957.16373573508395</v>
      </c>
      <c r="H276" s="13">
        <v>12.6660166666667</v>
      </c>
      <c r="I276" s="13"/>
      <c r="J276" s="13"/>
      <c r="K276" s="13"/>
      <c r="L276" s="13"/>
      <c r="M276" s="26">
        <v>1.1057388674143901E-3</v>
      </c>
      <c r="N276" s="26">
        <v>7.39353501054803E-3</v>
      </c>
      <c r="O276" s="13">
        <v>2.2609493882788398</v>
      </c>
      <c r="P276" s="13" t="s">
        <v>70</v>
      </c>
      <c r="Q276" s="13" t="s">
        <v>69</v>
      </c>
      <c r="R276" s="13" t="s">
        <v>1389</v>
      </c>
      <c r="S276" s="20"/>
    </row>
    <row r="277" spans="1:20" x14ac:dyDescent="0.3">
      <c r="A277">
        <v>275</v>
      </c>
      <c r="F277" s="13" t="s">
        <v>1390</v>
      </c>
      <c r="G277" s="13">
        <v>683.09549792867995</v>
      </c>
      <c r="H277" s="13">
        <v>16.146350000000002</v>
      </c>
      <c r="I277" s="13"/>
      <c r="J277" s="13"/>
      <c r="K277" s="13"/>
      <c r="L277" s="13"/>
      <c r="M277" s="26">
        <v>1.10830963614705E-3</v>
      </c>
      <c r="N277" s="26">
        <v>7.4006418654040404E-3</v>
      </c>
      <c r="O277" s="13">
        <v>4.38011054778113</v>
      </c>
      <c r="P277" s="13" t="s">
        <v>69</v>
      </c>
      <c r="Q277" s="13" t="s">
        <v>70</v>
      </c>
      <c r="R277" s="13" t="s">
        <v>1391</v>
      </c>
      <c r="S277" s="20"/>
    </row>
    <row r="278" spans="1:20" x14ac:dyDescent="0.3">
      <c r="A278">
        <v>276</v>
      </c>
      <c r="F278" s="13" t="s">
        <v>1392</v>
      </c>
      <c r="G278" s="13">
        <v>140.977427948767</v>
      </c>
      <c r="H278" s="13">
        <v>6.5572499999999998</v>
      </c>
      <c r="I278" s="13"/>
      <c r="J278" s="13"/>
      <c r="K278" s="13"/>
      <c r="L278" s="13"/>
      <c r="M278" s="26">
        <v>1.1178109080598501E-3</v>
      </c>
      <c r="N278" s="26">
        <v>7.45300367851498E-3</v>
      </c>
      <c r="O278" s="13">
        <v>12.497982242119001</v>
      </c>
      <c r="P278" s="13" t="s">
        <v>70</v>
      </c>
      <c r="Q278" s="13" t="s">
        <v>69</v>
      </c>
      <c r="R278" s="13" t="s">
        <v>110</v>
      </c>
      <c r="S278" s="20"/>
    </row>
    <row r="279" spans="1:20" x14ac:dyDescent="0.3">
      <c r="A279">
        <v>277</v>
      </c>
      <c r="F279" s="13" t="s">
        <v>1393</v>
      </c>
      <c r="G279" s="13">
        <v>955.14979218085796</v>
      </c>
      <c r="H279" s="13">
        <v>17.1391666666667</v>
      </c>
      <c r="I279" s="13"/>
      <c r="J279" s="13"/>
      <c r="K279" s="13"/>
      <c r="L279" s="13"/>
      <c r="M279" s="26">
        <v>1.1191884133662201E-3</v>
      </c>
      <c r="N279" s="26">
        <v>7.45300367851498E-3</v>
      </c>
      <c r="O279" s="13">
        <v>3.5688458771996601</v>
      </c>
      <c r="P279" s="13" t="s">
        <v>70</v>
      </c>
      <c r="Q279" s="13" t="s">
        <v>69</v>
      </c>
      <c r="R279" s="13" t="s">
        <v>1394</v>
      </c>
      <c r="S279" s="20"/>
    </row>
    <row r="280" spans="1:20" x14ac:dyDescent="0.3">
      <c r="A280">
        <v>278</v>
      </c>
      <c r="F280" s="13" t="s">
        <v>1395</v>
      </c>
      <c r="G280" s="13">
        <v>417.083980869529</v>
      </c>
      <c r="H280" s="13">
        <v>20.430116666666699</v>
      </c>
      <c r="I280" s="13"/>
      <c r="J280" s="13"/>
      <c r="K280" s="13"/>
      <c r="L280" s="13"/>
      <c r="M280" s="26">
        <v>1.1296565811745899E-3</v>
      </c>
      <c r="N280" s="26">
        <v>7.5023551035675803E-3</v>
      </c>
      <c r="O280" s="13">
        <v>4.6631545465765001</v>
      </c>
      <c r="P280" s="13" t="s">
        <v>70</v>
      </c>
      <c r="Q280" s="13" t="s">
        <v>69</v>
      </c>
      <c r="R280" s="13" t="s">
        <v>1396</v>
      </c>
      <c r="S280" s="20"/>
    </row>
    <row r="281" spans="1:20" x14ac:dyDescent="0.3">
      <c r="A281">
        <v>279</v>
      </c>
      <c r="F281" s="13" t="s">
        <v>1397</v>
      </c>
      <c r="G281" s="13">
        <v>321.00555734859302</v>
      </c>
      <c r="H281" s="13">
        <v>1.5247999999999999</v>
      </c>
      <c r="I281" s="13"/>
      <c r="J281" s="13"/>
      <c r="K281" s="13"/>
      <c r="L281" s="13"/>
      <c r="M281" s="26">
        <v>1.16097936036164E-3</v>
      </c>
      <c r="N281" s="26">
        <v>7.6380287649353796E-3</v>
      </c>
      <c r="O281" s="13">
        <v>2.8575529754895199</v>
      </c>
      <c r="P281" s="13" t="s">
        <v>69</v>
      </c>
      <c r="Q281" s="13" t="s">
        <v>70</v>
      </c>
      <c r="R281" s="13" t="s">
        <v>110</v>
      </c>
      <c r="S281" s="20"/>
    </row>
    <row r="282" spans="1:20" x14ac:dyDescent="0.3">
      <c r="A282">
        <v>280</v>
      </c>
      <c r="F282" s="13" t="s">
        <v>1398</v>
      </c>
      <c r="G282" s="13">
        <v>497.03511388646001</v>
      </c>
      <c r="H282" s="13">
        <v>17.65605</v>
      </c>
      <c r="I282" s="13"/>
      <c r="J282" s="13"/>
      <c r="K282" s="13"/>
      <c r="L282" s="13"/>
      <c r="M282" s="26">
        <v>1.20859083969271E-3</v>
      </c>
      <c r="N282" s="26">
        <v>7.8983246220139403E-3</v>
      </c>
      <c r="O282" s="13">
        <v>7.35872072756655</v>
      </c>
      <c r="P282" s="13" t="s">
        <v>69</v>
      </c>
      <c r="Q282" s="13" t="s">
        <v>70</v>
      </c>
      <c r="R282" s="13" t="s">
        <v>1175</v>
      </c>
      <c r="S282" s="20"/>
    </row>
    <row r="283" spans="1:20" x14ac:dyDescent="0.3">
      <c r="A283">
        <v>281</v>
      </c>
      <c r="F283" s="13" t="s">
        <v>1399</v>
      </c>
      <c r="G283" s="13">
        <v>175.113597457434</v>
      </c>
      <c r="H283" s="13">
        <v>20.725633333333299</v>
      </c>
      <c r="I283" s="13"/>
      <c r="J283" s="13"/>
      <c r="K283" s="13"/>
      <c r="L283" s="13"/>
      <c r="M283" s="26">
        <v>1.23384713953734E-3</v>
      </c>
      <c r="N283" s="26">
        <v>8.0312959685030407E-3</v>
      </c>
      <c r="O283" s="13">
        <v>2.1706354264588499</v>
      </c>
      <c r="P283" s="13" t="s">
        <v>69</v>
      </c>
      <c r="Q283" s="13" t="s">
        <v>70</v>
      </c>
      <c r="R283" s="13" t="s">
        <v>469</v>
      </c>
      <c r="S283" s="20"/>
    </row>
    <row r="284" spans="1:20" x14ac:dyDescent="0.3">
      <c r="A284">
        <v>282</v>
      </c>
      <c r="B284">
        <v>3</v>
      </c>
      <c r="C284" s="9" t="s">
        <v>1400</v>
      </c>
      <c r="D284" t="s">
        <v>1401</v>
      </c>
      <c r="E284" t="s">
        <v>1402</v>
      </c>
      <c r="F284" s="13" t="s">
        <v>1403</v>
      </c>
      <c r="G284" s="13">
        <v>390.99852598558601</v>
      </c>
      <c r="H284" s="13">
        <v>6.2192499999999997</v>
      </c>
      <c r="I284" s="13" t="s">
        <v>811</v>
      </c>
      <c r="J284" s="13">
        <v>390.99766899999997</v>
      </c>
      <c r="K284" s="13">
        <v>2.1917920590981379</v>
      </c>
      <c r="L284" s="13"/>
      <c r="M284" s="26">
        <v>1.2574736005797099E-3</v>
      </c>
      <c r="N284" s="26">
        <v>8.0779495354956106E-3</v>
      </c>
      <c r="O284" s="13">
        <v>2.9986927768902101</v>
      </c>
      <c r="P284" s="13" t="s">
        <v>70</v>
      </c>
      <c r="Q284" s="13" t="s">
        <v>69</v>
      </c>
      <c r="R284" s="13" t="s">
        <v>110</v>
      </c>
      <c r="S284" s="20"/>
    </row>
    <row r="285" spans="1:20" x14ac:dyDescent="0.3">
      <c r="A285">
        <v>283</v>
      </c>
      <c r="F285" s="13" t="s">
        <v>1404</v>
      </c>
      <c r="G285" s="13">
        <v>429.896289570139</v>
      </c>
      <c r="H285" s="13">
        <v>17.65605</v>
      </c>
      <c r="I285" s="13"/>
      <c r="J285" s="13"/>
      <c r="K285" s="13"/>
      <c r="L285" s="13"/>
      <c r="M285" s="26">
        <v>1.26172888938614E-3</v>
      </c>
      <c r="N285" s="26">
        <v>8.0841226799718002E-3</v>
      </c>
      <c r="O285" s="13">
        <v>6.0854328520241499</v>
      </c>
      <c r="P285" s="13" t="s">
        <v>69</v>
      </c>
      <c r="Q285" s="13" t="s">
        <v>70</v>
      </c>
      <c r="R285" s="13" t="s">
        <v>1405</v>
      </c>
      <c r="S285" s="20"/>
    </row>
    <row r="286" spans="1:20" x14ac:dyDescent="0.3">
      <c r="A286">
        <v>284</v>
      </c>
      <c r="B286">
        <v>3</v>
      </c>
      <c r="C286" s="9" t="s">
        <v>63</v>
      </c>
      <c r="D286" t="s">
        <v>1406</v>
      </c>
      <c r="E286" t="s">
        <v>1407</v>
      </c>
      <c r="F286" s="13" t="s">
        <v>1408</v>
      </c>
      <c r="G286" s="13">
        <v>288.15371671647199</v>
      </c>
      <c r="H286" s="13">
        <v>20.198233333333299</v>
      </c>
      <c r="I286" s="13" t="s">
        <v>811</v>
      </c>
      <c r="J286" s="13">
        <f>289.163757-1.007276</f>
        <v>288.15648099999999</v>
      </c>
      <c r="K286" s="13">
        <f>((G286-J286)/(G286))*1000000</f>
        <v>-9.5930864938825593</v>
      </c>
      <c r="L286" s="13">
        <v>85.67</v>
      </c>
      <c r="M286" s="26">
        <v>1.2991686569825401E-3</v>
      </c>
      <c r="N286" s="26">
        <v>8.2593116209198104E-3</v>
      </c>
      <c r="O286" s="13">
        <v>2.1254993756900902</v>
      </c>
      <c r="P286" s="13" t="s">
        <v>70</v>
      </c>
      <c r="Q286" s="13" t="s">
        <v>69</v>
      </c>
      <c r="R286" s="13" t="s">
        <v>110</v>
      </c>
      <c r="S286" s="20" t="s">
        <v>195</v>
      </c>
      <c r="T286" s="9">
        <v>15</v>
      </c>
    </row>
    <row r="287" spans="1:20" x14ac:dyDescent="0.3">
      <c r="A287">
        <v>285</v>
      </c>
      <c r="B287">
        <v>3</v>
      </c>
      <c r="C287" s="9" t="s">
        <v>825</v>
      </c>
      <c r="D287" t="s">
        <v>1409</v>
      </c>
      <c r="E287" t="s">
        <v>1410</v>
      </c>
      <c r="F287" s="13" t="s">
        <v>1411</v>
      </c>
      <c r="G287" s="13">
        <v>431.063800922057</v>
      </c>
      <c r="H287" s="13">
        <v>19.596299999999999</v>
      </c>
      <c r="I287" s="13" t="s">
        <v>873</v>
      </c>
      <c r="J287" s="13">
        <f>450.079834-18.01056-1.007276</f>
        <v>431.06199800000002</v>
      </c>
      <c r="K287" s="13">
        <f>((G287-J287)/(G287))*1000000</f>
        <v>4.1824946866914283</v>
      </c>
      <c r="L287" s="13">
        <v>80.62</v>
      </c>
      <c r="M287" s="26">
        <v>1.3234520741048899E-3</v>
      </c>
      <c r="N287" s="26">
        <v>8.3680274259993505E-3</v>
      </c>
      <c r="O287" s="13">
        <v>2.26645937250517</v>
      </c>
      <c r="P287" s="13" t="s">
        <v>70</v>
      </c>
      <c r="Q287" s="13" t="s">
        <v>69</v>
      </c>
      <c r="R287" s="13" t="s">
        <v>1412</v>
      </c>
      <c r="S287" s="9" t="s">
        <v>1413</v>
      </c>
      <c r="T287" s="9">
        <v>20</v>
      </c>
    </row>
    <row r="288" spans="1:20" x14ac:dyDescent="0.3">
      <c r="A288">
        <v>286</v>
      </c>
      <c r="B288">
        <v>3</v>
      </c>
      <c r="C288" s="9" t="s">
        <v>825</v>
      </c>
      <c r="D288" t="s">
        <v>1414</v>
      </c>
      <c r="E288" t="s">
        <v>1415</v>
      </c>
      <c r="F288" s="13" t="s">
        <v>1416</v>
      </c>
      <c r="G288" s="13">
        <v>729.14992873956999</v>
      </c>
      <c r="H288" s="13">
        <v>11.8642</v>
      </c>
      <c r="I288" s="13" t="s">
        <v>811</v>
      </c>
      <c r="J288" s="13">
        <f>730.153381-1.007276</f>
        <v>729.14610499999992</v>
      </c>
      <c r="K288" s="13">
        <f>((G288-J288)/(G288))*1000000</f>
        <v>5.2441060738715803</v>
      </c>
      <c r="L288" s="13">
        <v>88.51</v>
      </c>
      <c r="M288" s="26">
        <v>1.3739405365777999E-3</v>
      </c>
      <c r="N288" s="26">
        <v>8.6119558180489907E-3</v>
      </c>
      <c r="O288" s="13">
        <v>2.8155778538410199</v>
      </c>
      <c r="P288" s="13" t="s">
        <v>70</v>
      </c>
      <c r="Q288" s="13" t="s">
        <v>69</v>
      </c>
      <c r="R288" s="13" t="s">
        <v>1417</v>
      </c>
      <c r="S288" s="20"/>
    </row>
    <row r="289" spans="1:20" x14ac:dyDescent="0.3">
      <c r="A289">
        <v>287</v>
      </c>
      <c r="F289" s="13" t="s">
        <v>1418</v>
      </c>
      <c r="G289" s="13">
        <v>105.037730730286</v>
      </c>
      <c r="H289" s="13">
        <v>8.2974499999999995</v>
      </c>
      <c r="I289" s="13"/>
      <c r="J289" s="13"/>
      <c r="K289" s="13"/>
      <c r="L289" s="13"/>
      <c r="M289" s="26">
        <v>1.4034680784281699E-3</v>
      </c>
      <c r="N289" s="26">
        <v>8.7190881001039701E-3</v>
      </c>
      <c r="O289" s="13">
        <v>2.0433459743126798</v>
      </c>
      <c r="P289" s="13" t="s">
        <v>70</v>
      </c>
      <c r="Q289" s="13" t="s">
        <v>69</v>
      </c>
      <c r="R289" s="13" t="s">
        <v>558</v>
      </c>
      <c r="S289" s="20"/>
    </row>
    <row r="290" spans="1:20" x14ac:dyDescent="0.3">
      <c r="A290">
        <v>288</v>
      </c>
      <c r="F290" s="13" t="s">
        <v>1419</v>
      </c>
      <c r="G290" s="13">
        <v>213.11426541883401</v>
      </c>
      <c r="H290" s="13">
        <v>21.559349999999998</v>
      </c>
      <c r="I290" s="13"/>
      <c r="J290" s="13"/>
      <c r="K290" s="13"/>
      <c r="L290" s="13"/>
      <c r="M290" s="26">
        <v>1.4241233562898299E-3</v>
      </c>
      <c r="N290" s="26">
        <v>8.7991340258963199E-3</v>
      </c>
      <c r="O290" s="13">
        <v>3.0960098353080201</v>
      </c>
      <c r="P290" s="13" t="s">
        <v>69</v>
      </c>
      <c r="Q290" s="13" t="s">
        <v>70</v>
      </c>
      <c r="R290" s="13" t="s">
        <v>1420</v>
      </c>
      <c r="S290" s="20"/>
    </row>
    <row r="291" spans="1:20" x14ac:dyDescent="0.3">
      <c r="A291">
        <v>289</v>
      </c>
      <c r="F291" s="13" t="s">
        <v>1421</v>
      </c>
      <c r="G291" s="13">
        <v>814.72723054270296</v>
      </c>
      <c r="H291" s="13">
        <v>2.2841166666666699</v>
      </c>
      <c r="I291" s="13"/>
      <c r="J291" s="13"/>
      <c r="K291" s="13"/>
      <c r="L291" s="13"/>
      <c r="M291" s="26">
        <v>1.42562699384918E-3</v>
      </c>
      <c r="N291" s="26">
        <v>8.7991340258963199E-3</v>
      </c>
      <c r="O291" s="13">
        <v>11.9232712142687</v>
      </c>
      <c r="P291" s="13" t="s">
        <v>69</v>
      </c>
      <c r="Q291" s="13" t="s">
        <v>70</v>
      </c>
      <c r="R291" s="13" t="s">
        <v>110</v>
      </c>
      <c r="S291" s="20"/>
    </row>
    <row r="292" spans="1:20" x14ac:dyDescent="0.3">
      <c r="A292">
        <v>290</v>
      </c>
      <c r="F292" s="13" t="s">
        <v>1422</v>
      </c>
      <c r="G292" s="13">
        <v>1217.7108308124</v>
      </c>
      <c r="H292" s="13">
        <v>11.600433333333299</v>
      </c>
      <c r="I292" s="13"/>
      <c r="J292" s="13"/>
      <c r="K292" s="13"/>
      <c r="L292" s="13"/>
      <c r="M292" s="26">
        <v>1.4458990114073499E-3</v>
      </c>
      <c r="N292" s="26">
        <v>8.9037971558813492E-3</v>
      </c>
      <c r="O292" s="13">
        <v>45.783148458170203</v>
      </c>
      <c r="P292" s="13" t="s">
        <v>69</v>
      </c>
      <c r="Q292" s="13" t="s">
        <v>70</v>
      </c>
      <c r="R292" s="13" t="s">
        <v>641</v>
      </c>
      <c r="S292" s="20"/>
    </row>
    <row r="293" spans="1:20" x14ac:dyDescent="0.3">
      <c r="A293">
        <v>291</v>
      </c>
      <c r="F293" s="13" t="s">
        <v>1423</v>
      </c>
      <c r="G293" s="13">
        <v>713.22930939207299</v>
      </c>
      <c r="H293" s="13">
        <v>15.0185833333333</v>
      </c>
      <c r="I293" s="13"/>
      <c r="J293" s="13"/>
      <c r="K293" s="13"/>
      <c r="L293" s="13"/>
      <c r="M293" s="26">
        <v>1.47531784308796E-3</v>
      </c>
      <c r="N293" s="26">
        <v>9.0508887353152497E-3</v>
      </c>
      <c r="O293" s="13">
        <v>2.14929921208733</v>
      </c>
      <c r="P293" s="13" t="s">
        <v>70</v>
      </c>
      <c r="Q293" s="13" t="s">
        <v>69</v>
      </c>
      <c r="R293" s="13" t="s">
        <v>1424</v>
      </c>
      <c r="S293" s="20"/>
    </row>
    <row r="294" spans="1:20" x14ac:dyDescent="0.3">
      <c r="A294">
        <v>292</v>
      </c>
      <c r="F294" s="13" t="s">
        <v>1425</v>
      </c>
      <c r="G294" s="13">
        <v>323.09879719862801</v>
      </c>
      <c r="H294" s="13">
        <v>3.7604500000000001</v>
      </c>
      <c r="I294" s="13"/>
      <c r="J294" s="13"/>
      <c r="K294" s="13"/>
      <c r="L294" s="13"/>
      <c r="M294" s="26">
        <v>1.4802286073033501E-3</v>
      </c>
      <c r="N294" s="26">
        <v>9.0696785556874E-3</v>
      </c>
      <c r="O294" s="13">
        <v>7.8192278603439496</v>
      </c>
      <c r="P294" s="13" t="s">
        <v>70</v>
      </c>
      <c r="Q294" s="13" t="s">
        <v>69</v>
      </c>
      <c r="R294" s="13" t="s">
        <v>110</v>
      </c>
      <c r="S294" s="20"/>
    </row>
    <row r="295" spans="1:20" x14ac:dyDescent="0.3">
      <c r="A295">
        <v>293</v>
      </c>
      <c r="F295" s="13" t="s">
        <v>1426</v>
      </c>
      <c r="G295" s="13">
        <v>327.09188266818899</v>
      </c>
      <c r="H295" s="13">
        <v>5.6174666666666697</v>
      </c>
      <c r="I295" s="13"/>
      <c r="J295" s="13"/>
      <c r="K295" s="13"/>
      <c r="L295" s="13"/>
      <c r="M295" s="26">
        <v>1.4935269525538899E-3</v>
      </c>
      <c r="N295" s="26">
        <v>9.1283679435317806E-3</v>
      </c>
      <c r="O295" s="13">
        <v>3.1956936152757902</v>
      </c>
      <c r="P295" s="13" t="s">
        <v>70</v>
      </c>
      <c r="Q295" s="13" t="s">
        <v>69</v>
      </c>
      <c r="R295" s="13" t="s">
        <v>110</v>
      </c>
      <c r="S295" s="20"/>
    </row>
    <row r="296" spans="1:20" x14ac:dyDescent="0.3">
      <c r="A296">
        <v>294</v>
      </c>
      <c r="F296" s="13" t="s">
        <v>1427</v>
      </c>
      <c r="G296" s="13">
        <v>767.25076428572902</v>
      </c>
      <c r="H296" s="13">
        <v>3.83476666666667</v>
      </c>
      <c r="I296" s="13"/>
      <c r="J296" s="13"/>
      <c r="K296" s="13"/>
      <c r="L296" s="13"/>
      <c r="M296" s="26">
        <v>1.5062323419250401E-3</v>
      </c>
      <c r="N296" s="26">
        <v>9.1831505920872795E-3</v>
      </c>
      <c r="O296" s="13">
        <v>4.6423129822421698</v>
      </c>
      <c r="P296" s="13" t="s">
        <v>69</v>
      </c>
      <c r="Q296" s="13" t="s">
        <v>70</v>
      </c>
      <c r="R296" s="13" t="s">
        <v>681</v>
      </c>
      <c r="S296" s="20"/>
    </row>
    <row r="297" spans="1:20" x14ac:dyDescent="0.3">
      <c r="A297">
        <v>295</v>
      </c>
      <c r="F297" s="13" t="s">
        <v>1428</v>
      </c>
      <c r="G297" s="13">
        <v>397.04449070966803</v>
      </c>
      <c r="H297" s="13">
        <v>12.655433333333299</v>
      </c>
      <c r="I297" s="13"/>
      <c r="J297" s="13"/>
      <c r="K297" s="13"/>
      <c r="L297" s="13"/>
      <c r="M297" s="26">
        <v>1.5141060078869299E-3</v>
      </c>
      <c r="N297" s="26">
        <v>9.19829778623402E-3</v>
      </c>
      <c r="O297" s="13">
        <v>2.0768271827568099</v>
      </c>
      <c r="P297" s="13" t="s">
        <v>70</v>
      </c>
      <c r="Q297" s="13" t="s">
        <v>69</v>
      </c>
      <c r="R297" s="13" t="s">
        <v>110</v>
      </c>
      <c r="S297" s="20"/>
    </row>
    <row r="298" spans="1:20" x14ac:dyDescent="0.3">
      <c r="A298">
        <v>296</v>
      </c>
      <c r="F298" s="13" t="s">
        <v>1429</v>
      </c>
      <c r="G298" s="13">
        <v>639.07559966957001</v>
      </c>
      <c r="H298" s="13">
        <v>1.4292499999999999</v>
      </c>
      <c r="I298" s="13"/>
      <c r="J298" s="13"/>
      <c r="K298" s="13"/>
      <c r="L298" s="13"/>
      <c r="M298" s="26">
        <v>1.51433935156986E-3</v>
      </c>
      <c r="N298" s="26">
        <v>9.19829778623402E-3</v>
      </c>
      <c r="O298" s="13">
        <v>3.51391851213346</v>
      </c>
      <c r="P298" s="13" t="s">
        <v>70</v>
      </c>
      <c r="Q298" s="13" t="s">
        <v>69</v>
      </c>
      <c r="R298" s="13" t="s">
        <v>1430</v>
      </c>
      <c r="S298" s="20"/>
    </row>
    <row r="299" spans="1:20" x14ac:dyDescent="0.3">
      <c r="A299">
        <v>297</v>
      </c>
      <c r="F299" s="13" t="s">
        <v>1431</v>
      </c>
      <c r="G299" s="13">
        <v>610.06607274940598</v>
      </c>
      <c r="H299" s="13">
        <v>13.467833333333299</v>
      </c>
      <c r="I299" s="13"/>
      <c r="J299" s="13"/>
      <c r="K299" s="13"/>
      <c r="L299" s="13"/>
      <c r="M299" s="26">
        <v>1.51797714961399E-3</v>
      </c>
      <c r="N299" s="26">
        <v>9.2089969798677899E-3</v>
      </c>
      <c r="O299" s="13">
        <v>2.1728833434218799</v>
      </c>
      <c r="P299" s="13" t="s">
        <v>70</v>
      </c>
      <c r="Q299" s="13" t="s">
        <v>69</v>
      </c>
      <c r="R299" s="13" t="s">
        <v>1432</v>
      </c>
      <c r="S299" s="20"/>
    </row>
    <row r="300" spans="1:20" x14ac:dyDescent="0.3">
      <c r="A300">
        <v>298</v>
      </c>
      <c r="F300" s="13" t="s">
        <v>1433</v>
      </c>
      <c r="G300" s="13">
        <v>685.12559518060698</v>
      </c>
      <c r="H300" s="13">
        <v>8.8568333333333307</v>
      </c>
      <c r="I300" s="13"/>
      <c r="J300" s="13"/>
      <c r="K300" s="13"/>
      <c r="L300" s="13"/>
      <c r="M300" s="26">
        <v>1.5796298105494901E-3</v>
      </c>
      <c r="N300" s="26">
        <v>9.5124706632678403E-3</v>
      </c>
      <c r="O300" s="13">
        <v>2.4966869427217402</v>
      </c>
      <c r="P300" s="13" t="s">
        <v>70</v>
      </c>
      <c r="Q300" s="13" t="s">
        <v>69</v>
      </c>
      <c r="R300" s="13" t="s">
        <v>1434</v>
      </c>
      <c r="S300" s="20"/>
    </row>
    <row r="301" spans="1:20" x14ac:dyDescent="0.3">
      <c r="A301">
        <v>299</v>
      </c>
      <c r="F301" s="13" t="s">
        <v>1435</v>
      </c>
      <c r="G301" s="13">
        <v>331.08353758451801</v>
      </c>
      <c r="H301" s="13">
        <v>20.461933333333299</v>
      </c>
      <c r="I301" s="13"/>
      <c r="J301" s="13"/>
      <c r="K301" s="13"/>
      <c r="L301" s="13"/>
      <c r="M301" s="26">
        <v>1.5873654576142901E-3</v>
      </c>
      <c r="N301" s="26">
        <v>9.5267514787080402E-3</v>
      </c>
      <c r="O301" s="13">
        <v>7.7890332501336896</v>
      </c>
      <c r="P301" s="13" t="s">
        <v>69</v>
      </c>
      <c r="Q301" s="13" t="s">
        <v>70</v>
      </c>
      <c r="R301" s="13" t="s">
        <v>1436</v>
      </c>
      <c r="S301" s="20"/>
    </row>
    <row r="302" spans="1:20" x14ac:dyDescent="0.3">
      <c r="A302">
        <v>300</v>
      </c>
      <c r="B302">
        <v>3</v>
      </c>
      <c r="C302" s="9" t="s">
        <v>63</v>
      </c>
      <c r="D302" t="s">
        <v>1437</v>
      </c>
      <c r="E302" t="s">
        <v>1438</v>
      </c>
      <c r="F302" s="13" t="s">
        <v>1439</v>
      </c>
      <c r="G302" s="13">
        <v>267.09928883273602</v>
      </c>
      <c r="H302" s="13">
        <v>5.3218666666666703</v>
      </c>
      <c r="I302" s="13" t="s">
        <v>811</v>
      </c>
      <c r="J302" s="13">
        <f>268.105927-1.007276</f>
        <v>267.09865100000002</v>
      </c>
      <c r="K302" s="13">
        <f>((G302-J302)/(G302))*1000000</f>
        <v>2.3879986307389816</v>
      </c>
      <c r="L302" s="13">
        <v>86.89</v>
      </c>
      <c r="M302" s="26">
        <v>1.61738395763644E-3</v>
      </c>
      <c r="N302" s="26">
        <v>9.6727566422750294E-3</v>
      </c>
      <c r="O302" s="13">
        <v>7.8146399375348796</v>
      </c>
      <c r="P302" s="13" t="s">
        <v>69</v>
      </c>
      <c r="Q302" s="13" t="s">
        <v>70</v>
      </c>
      <c r="R302" s="13" t="s">
        <v>1440</v>
      </c>
      <c r="S302" s="9" t="s">
        <v>1441</v>
      </c>
      <c r="T302" s="9">
        <v>15</v>
      </c>
    </row>
    <row r="303" spans="1:20" x14ac:dyDescent="0.3">
      <c r="A303">
        <v>301</v>
      </c>
      <c r="F303" s="13" t="s">
        <v>1442</v>
      </c>
      <c r="G303" s="13">
        <v>1145.3336465213599</v>
      </c>
      <c r="H303" s="13">
        <v>1.83096666666667</v>
      </c>
      <c r="I303" s="13"/>
      <c r="J303" s="13"/>
      <c r="K303" s="13"/>
      <c r="L303" s="13"/>
      <c r="M303" s="26">
        <v>1.6426173084044299E-3</v>
      </c>
      <c r="N303" s="26">
        <v>9.7600482678148297E-3</v>
      </c>
      <c r="O303" s="13">
        <v>2.74692854054677</v>
      </c>
      <c r="P303" s="13" t="s">
        <v>69</v>
      </c>
      <c r="Q303" s="13" t="s">
        <v>70</v>
      </c>
      <c r="R303" s="13" t="s">
        <v>1443</v>
      </c>
      <c r="S303" s="20"/>
    </row>
    <row r="304" spans="1:20" x14ac:dyDescent="0.3">
      <c r="A304">
        <v>302</v>
      </c>
      <c r="F304" s="13" t="s">
        <v>1444</v>
      </c>
      <c r="G304" s="13">
        <v>265.10921054779601</v>
      </c>
      <c r="H304" s="13">
        <v>20.757449999999999</v>
      </c>
      <c r="I304" s="13"/>
      <c r="J304" s="13"/>
      <c r="K304" s="13"/>
      <c r="L304" s="13"/>
      <c r="M304" s="26">
        <v>1.65496498747453E-3</v>
      </c>
      <c r="N304" s="26">
        <v>9.7978299531426907E-3</v>
      </c>
      <c r="O304" s="13">
        <v>2.6566230886272102</v>
      </c>
      <c r="P304" s="13" t="s">
        <v>69</v>
      </c>
      <c r="Q304" s="13" t="s">
        <v>70</v>
      </c>
      <c r="R304" s="13" t="s">
        <v>110</v>
      </c>
      <c r="S304" s="20"/>
    </row>
    <row r="305" spans="1:19" x14ac:dyDescent="0.3">
      <c r="A305">
        <v>303</v>
      </c>
      <c r="F305" s="13" t="s">
        <v>1445</v>
      </c>
      <c r="G305" s="13">
        <v>467.11738901781501</v>
      </c>
      <c r="H305" s="13">
        <v>6.0403500000000001</v>
      </c>
      <c r="I305" s="13"/>
      <c r="J305" s="13"/>
      <c r="K305" s="13"/>
      <c r="L305" s="13"/>
      <c r="M305" s="26">
        <v>1.68098160794805E-3</v>
      </c>
      <c r="N305" s="26">
        <v>9.9040671994471106E-3</v>
      </c>
      <c r="O305" s="13">
        <v>2.0488297928735202</v>
      </c>
      <c r="P305" s="13" t="s">
        <v>70</v>
      </c>
      <c r="Q305" s="13" t="s">
        <v>69</v>
      </c>
      <c r="R305" s="13" t="s">
        <v>110</v>
      </c>
      <c r="S305" s="20"/>
    </row>
    <row r="306" spans="1:19" x14ac:dyDescent="0.3">
      <c r="A306">
        <v>304</v>
      </c>
      <c r="F306" s="13" t="s">
        <v>1446</v>
      </c>
      <c r="G306" s="13">
        <v>291.19922412186997</v>
      </c>
      <c r="H306" s="13">
        <v>21.738150000000001</v>
      </c>
      <c r="I306" s="13"/>
      <c r="J306" s="13"/>
      <c r="K306" s="13"/>
      <c r="L306" s="13"/>
      <c r="M306" s="26">
        <v>1.6834763497980401E-3</v>
      </c>
      <c r="N306" s="26">
        <v>9.9068728036050199E-3</v>
      </c>
      <c r="O306" s="13">
        <v>9.2402269265684502</v>
      </c>
      <c r="P306" s="13" t="s">
        <v>69</v>
      </c>
      <c r="Q306" s="13" t="s">
        <v>70</v>
      </c>
      <c r="R306" s="13" t="s">
        <v>110</v>
      </c>
      <c r="S306" s="20"/>
    </row>
    <row r="307" spans="1:19" x14ac:dyDescent="0.3">
      <c r="A307">
        <v>305</v>
      </c>
      <c r="F307" s="13" t="s">
        <v>1447</v>
      </c>
      <c r="G307" s="13">
        <v>485.062183864053</v>
      </c>
      <c r="H307" s="13">
        <v>11.821716666666701</v>
      </c>
      <c r="I307" s="13"/>
      <c r="J307" s="13"/>
      <c r="K307" s="13"/>
      <c r="L307" s="13"/>
      <c r="M307" s="26">
        <v>1.7167838205620601E-3</v>
      </c>
      <c r="N307" s="26">
        <v>1.0078710073142099E-2</v>
      </c>
      <c r="O307" s="13">
        <v>4.0022274879230499</v>
      </c>
      <c r="P307" s="13" t="s">
        <v>70</v>
      </c>
      <c r="Q307" s="13" t="s">
        <v>69</v>
      </c>
      <c r="R307" s="13" t="s">
        <v>110</v>
      </c>
      <c r="S307" s="20"/>
    </row>
    <row r="308" spans="1:19" x14ac:dyDescent="0.3">
      <c r="A308">
        <v>306</v>
      </c>
      <c r="F308" s="13" t="s">
        <v>1448</v>
      </c>
      <c r="G308" s="13">
        <v>167.03565584246701</v>
      </c>
      <c r="H308" s="13">
        <v>20.89385</v>
      </c>
      <c r="I308" s="13"/>
      <c r="J308" s="13"/>
      <c r="K308" s="13"/>
      <c r="L308" s="13"/>
      <c r="M308" s="26">
        <v>1.7626073864436299E-3</v>
      </c>
      <c r="N308" s="26">
        <v>1.02862057728662E-2</v>
      </c>
      <c r="O308" s="13">
        <v>6.2085911651674497</v>
      </c>
      <c r="P308" s="13" t="s">
        <v>69</v>
      </c>
      <c r="Q308" s="13" t="s">
        <v>70</v>
      </c>
      <c r="R308" s="13" t="s">
        <v>110</v>
      </c>
      <c r="S308" s="20"/>
    </row>
    <row r="309" spans="1:19" x14ac:dyDescent="0.3">
      <c r="A309">
        <v>307</v>
      </c>
      <c r="F309" s="13" t="s">
        <v>1449</v>
      </c>
      <c r="G309" s="13">
        <v>753.18536302538598</v>
      </c>
      <c r="H309" s="13">
        <v>20.999983333333301</v>
      </c>
      <c r="I309" s="13"/>
      <c r="J309" s="13"/>
      <c r="K309" s="13"/>
      <c r="L309" s="13"/>
      <c r="M309" s="26">
        <v>1.7708005517009799E-3</v>
      </c>
      <c r="N309" s="26">
        <v>1.0321746178946699E-2</v>
      </c>
      <c r="O309" s="13">
        <v>3.4721734206566</v>
      </c>
      <c r="P309" s="13" t="s">
        <v>69</v>
      </c>
      <c r="Q309" s="13" t="s">
        <v>70</v>
      </c>
      <c r="R309" s="13" t="s">
        <v>1450</v>
      </c>
      <c r="S309" s="20"/>
    </row>
    <row r="310" spans="1:19" x14ac:dyDescent="0.3">
      <c r="A310">
        <v>308</v>
      </c>
      <c r="F310" s="13" t="s">
        <v>1451</v>
      </c>
      <c r="G310" s="13">
        <v>303.99589890867099</v>
      </c>
      <c r="H310" s="13">
        <v>2.6540333333333299</v>
      </c>
      <c r="I310" s="13"/>
      <c r="J310" s="13"/>
      <c r="K310" s="13"/>
      <c r="L310" s="13"/>
      <c r="M310" s="26">
        <v>1.80960785990869E-3</v>
      </c>
      <c r="N310" s="26">
        <v>1.0473316783471E-2</v>
      </c>
      <c r="O310" s="13">
        <v>2.1298986342967399</v>
      </c>
      <c r="P310" s="13" t="s">
        <v>69</v>
      </c>
      <c r="Q310" s="13" t="s">
        <v>70</v>
      </c>
      <c r="R310" s="13" t="s">
        <v>1452</v>
      </c>
      <c r="S310" s="20"/>
    </row>
    <row r="311" spans="1:19" x14ac:dyDescent="0.3">
      <c r="A311">
        <v>309</v>
      </c>
      <c r="B311">
        <v>3</v>
      </c>
      <c r="C311" s="9" t="s">
        <v>63</v>
      </c>
      <c r="D311" t="s">
        <v>1206</v>
      </c>
      <c r="E311" t="s">
        <v>1453</v>
      </c>
      <c r="F311" s="13" t="s">
        <v>1454</v>
      </c>
      <c r="G311" s="13">
        <v>391.20047911990599</v>
      </c>
      <c r="H311" s="13">
        <v>17.8455166666667</v>
      </c>
      <c r="I311" s="13" t="s">
        <v>811</v>
      </c>
      <c r="J311" s="13">
        <f>392.205963-1.007276</f>
        <v>391.19868700000001</v>
      </c>
      <c r="K311" s="13">
        <f>((G311-J311)/(G311))*1000000</f>
        <v>4.581077993609262</v>
      </c>
      <c r="L311" s="13">
        <v>90.21</v>
      </c>
      <c r="M311" s="26">
        <v>1.8273966205731901E-3</v>
      </c>
      <c r="N311" s="26">
        <v>1.0551385968610501E-2</v>
      </c>
      <c r="O311" s="13">
        <v>14.678806979430499</v>
      </c>
      <c r="P311" s="13" t="s">
        <v>69</v>
      </c>
      <c r="Q311" s="13" t="s">
        <v>70</v>
      </c>
      <c r="R311" s="13" t="s">
        <v>1455</v>
      </c>
      <c r="S311" s="20"/>
    </row>
    <row r="312" spans="1:19" x14ac:dyDescent="0.3">
      <c r="A312">
        <v>310</v>
      </c>
      <c r="F312" s="13" t="s">
        <v>1456</v>
      </c>
      <c r="G312" s="13">
        <v>340.09422521290099</v>
      </c>
      <c r="H312" s="13">
        <v>1.2185333333333299</v>
      </c>
      <c r="I312" s="13"/>
      <c r="J312" s="13"/>
      <c r="K312" s="13"/>
      <c r="L312" s="13"/>
      <c r="M312" s="26">
        <v>1.86342212761326E-3</v>
      </c>
      <c r="N312" s="26">
        <v>1.07090019014284E-2</v>
      </c>
      <c r="O312" s="13">
        <v>2.4082192798801501</v>
      </c>
      <c r="P312" s="13" t="s">
        <v>69</v>
      </c>
      <c r="Q312" s="13" t="s">
        <v>70</v>
      </c>
      <c r="R312" s="13" t="s">
        <v>1156</v>
      </c>
      <c r="S312" s="20"/>
    </row>
    <row r="313" spans="1:19" x14ac:dyDescent="0.3">
      <c r="A313">
        <v>311</v>
      </c>
      <c r="F313" s="13" t="s">
        <v>1457</v>
      </c>
      <c r="G313" s="13">
        <v>271.047610201476</v>
      </c>
      <c r="H313" s="13">
        <v>4.9747500000000002</v>
      </c>
      <c r="I313" s="13"/>
      <c r="J313" s="13"/>
      <c r="K313" s="13"/>
      <c r="L313" s="13"/>
      <c r="M313" s="26">
        <v>1.8971021471015899E-3</v>
      </c>
      <c r="N313" s="26">
        <v>1.0824268086318201E-2</v>
      </c>
      <c r="O313" s="13">
        <v>2.83556541440278</v>
      </c>
      <c r="P313" s="13" t="s">
        <v>70</v>
      </c>
      <c r="Q313" s="13" t="s">
        <v>69</v>
      </c>
      <c r="R313" s="13" t="s">
        <v>616</v>
      </c>
      <c r="S313" s="20"/>
    </row>
    <row r="314" spans="1:19" x14ac:dyDescent="0.3">
      <c r="A314">
        <v>312</v>
      </c>
      <c r="F314" s="13" t="s">
        <v>1458</v>
      </c>
      <c r="G314" s="13">
        <v>431.17044178496502</v>
      </c>
      <c r="H314" s="13">
        <v>17.0012166666667</v>
      </c>
      <c r="I314" s="13"/>
      <c r="J314" s="13"/>
      <c r="K314" s="13"/>
      <c r="L314" s="13"/>
      <c r="M314" s="26">
        <v>1.9314426381457099E-3</v>
      </c>
      <c r="N314" s="26">
        <v>1.09841546007322E-2</v>
      </c>
      <c r="O314" s="13">
        <v>5.80842299442482</v>
      </c>
      <c r="P314" s="13" t="s">
        <v>70</v>
      </c>
      <c r="Q314" s="13" t="s">
        <v>69</v>
      </c>
      <c r="R314" s="13" t="s">
        <v>1459</v>
      </c>
      <c r="S314" s="20"/>
    </row>
    <row r="315" spans="1:19" x14ac:dyDescent="0.3">
      <c r="A315">
        <v>313</v>
      </c>
      <c r="F315" s="13" t="s">
        <v>1460</v>
      </c>
      <c r="G315" s="13">
        <v>613.15725607401703</v>
      </c>
      <c r="H315" s="13">
        <v>17.750066666666701</v>
      </c>
      <c r="I315" s="13"/>
      <c r="J315" s="13"/>
      <c r="K315" s="13"/>
      <c r="L315" s="13"/>
      <c r="M315" s="26">
        <v>1.93764706017729E-3</v>
      </c>
      <c r="N315" s="26">
        <v>1.10066852976928E-2</v>
      </c>
      <c r="O315" s="13">
        <v>2.1141745898872002</v>
      </c>
      <c r="P315" s="13" t="s">
        <v>70</v>
      </c>
      <c r="Q315" s="13" t="s">
        <v>69</v>
      </c>
      <c r="R315" s="13" t="s">
        <v>1260</v>
      </c>
      <c r="S315" s="20"/>
    </row>
    <row r="316" spans="1:19" x14ac:dyDescent="0.3">
      <c r="A316">
        <v>314</v>
      </c>
      <c r="F316" s="13" t="s">
        <v>1461</v>
      </c>
      <c r="G316" s="13">
        <v>455.14205743249403</v>
      </c>
      <c r="H316" s="13">
        <v>4.2365833333333303</v>
      </c>
      <c r="I316" s="13"/>
      <c r="J316" s="13"/>
      <c r="K316" s="13"/>
      <c r="L316" s="13"/>
      <c r="M316" s="26">
        <v>1.952991485623E-3</v>
      </c>
      <c r="N316" s="26">
        <v>1.1068227468511001E-2</v>
      </c>
      <c r="O316" s="13">
        <v>13.713519165942101</v>
      </c>
      <c r="P316" s="13" t="s">
        <v>70</v>
      </c>
      <c r="Q316" s="13" t="s">
        <v>69</v>
      </c>
      <c r="R316" s="13" t="s">
        <v>361</v>
      </c>
      <c r="S316" s="20"/>
    </row>
    <row r="317" spans="1:19" x14ac:dyDescent="0.3">
      <c r="A317">
        <v>315</v>
      </c>
      <c r="B317">
        <v>3</v>
      </c>
      <c r="C317" s="9" t="s">
        <v>1462</v>
      </c>
      <c r="D317" t="s">
        <v>1463</v>
      </c>
      <c r="E317" t="s">
        <v>1464</v>
      </c>
      <c r="F317" s="13" t="s">
        <v>1465</v>
      </c>
      <c r="G317" s="13">
        <v>258.99385484289701</v>
      </c>
      <c r="H317" s="13">
        <v>15.6189</v>
      </c>
      <c r="I317" s="13" t="s">
        <v>811</v>
      </c>
      <c r="J317" s="13">
        <f>259.999084-1.007276</f>
        <v>258.99180799999999</v>
      </c>
      <c r="K317" s="13">
        <f>((G317-J317)/(G317))*1000000</f>
        <v>7.9030558399069752</v>
      </c>
      <c r="L317" s="13">
        <v>88.95</v>
      </c>
      <c r="M317" s="26">
        <v>1.9766890786906402E-3</v>
      </c>
      <c r="N317" s="26">
        <v>1.1151023426890399E-2</v>
      </c>
      <c r="O317" s="13">
        <v>2.57880163929469</v>
      </c>
      <c r="P317" s="13" t="s">
        <v>69</v>
      </c>
      <c r="Q317" s="13" t="s">
        <v>70</v>
      </c>
      <c r="R317" s="13" t="s">
        <v>755</v>
      </c>
      <c r="S317" s="20"/>
    </row>
    <row r="318" spans="1:19" x14ac:dyDescent="0.3">
      <c r="A318">
        <v>316</v>
      </c>
      <c r="F318" s="13" t="s">
        <v>1466</v>
      </c>
      <c r="G318" s="13">
        <v>427.183831995633</v>
      </c>
      <c r="H318" s="13">
        <v>2.3159333333333301</v>
      </c>
      <c r="I318" s="13"/>
      <c r="J318" s="13"/>
      <c r="K318" s="13"/>
      <c r="L318" s="13"/>
      <c r="M318" s="26">
        <v>1.9856695147402199E-3</v>
      </c>
      <c r="N318" s="26">
        <v>1.1175992493844799E-2</v>
      </c>
      <c r="O318" s="13">
        <v>2.2307568541379599</v>
      </c>
      <c r="P318" s="13" t="s">
        <v>70</v>
      </c>
      <c r="Q318" s="13" t="s">
        <v>69</v>
      </c>
      <c r="R318" s="13" t="s">
        <v>1467</v>
      </c>
      <c r="S318" s="20"/>
    </row>
    <row r="319" spans="1:19" x14ac:dyDescent="0.3">
      <c r="A319">
        <v>317</v>
      </c>
      <c r="F319" s="13" t="s">
        <v>1468</v>
      </c>
      <c r="G319" s="13">
        <v>333.13328871799803</v>
      </c>
      <c r="H319" s="13">
        <v>21.623000000000001</v>
      </c>
      <c r="I319" s="13"/>
      <c r="J319" s="13"/>
      <c r="K319" s="13"/>
      <c r="L319" s="13"/>
      <c r="M319" s="26">
        <v>1.9995594693727999E-3</v>
      </c>
      <c r="N319" s="26">
        <v>1.12200422259297E-2</v>
      </c>
      <c r="O319" s="13">
        <v>10.995813541809699</v>
      </c>
      <c r="P319" s="13" t="s">
        <v>69</v>
      </c>
      <c r="Q319" s="13" t="s">
        <v>70</v>
      </c>
      <c r="R319" s="13" t="s">
        <v>1469</v>
      </c>
      <c r="S319" s="20"/>
    </row>
    <row r="320" spans="1:19" x14ac:dyDescent="0.3">
      <c r="A320">
        <v>318</v>
      </c>
      <c r="F320" s="13" t="s">
        <v>1470</v>
      </c>
      <c r="G320" s="13">
        <v>177.04129720145099</v>
      </c>
      <c r="H320" s="13">
        <v>1.36561666666667</v>
      </c>
      <c r="I320" s="13"/>
      <c r="J320" s="13"/>
      <c r="K320" s="13"/>
      <c r="L320" s="13"/>
      <c r="M320" s="26">
        <v>2.0162308779101399E-3</v>
      </c>
      <c r="N320" s="26">
        <v>1.12704527776969E-2</v>
      </c>
      <c r="O320" s="13">
        <v>4.7885204566479702</v>
      </c>
      <c r="P320" s="13" t="s">
        <v>69</v>
      </c>
      <c r="Q320" s="13" t="s">
        <v>70</v>
      </c>
      <c r="R320" s="13" t="s">
        <v>1471</v>
      </c>
      <c r="S320" s="20"/>
    </row>
    <row r="321" spans="1:20" x14ac:dyDescent="0.3">
      <c r="A321">
        <v>319</v>
      </c>
      <c r="F321" s="13" t="s">
        <v>1472</v>
      </c>
      <c r="G321" s="13">
        <v>679.23457125429604</v>
      </c>
      <c r="H321" s="13">
        <v>3.6347166666666699</v>
      </c>
      <c r="I321" s="13"/>
      <c r="J321" s="13"/>
      <c r="K321" s="13"/>
      <c r="L321" s="13"/>
      <c r="M321" s="26">
        <v>2.09185889751828E-3</v>
      </c>
      <c r="N321" s="26">
        <v>1.1591887315714099E-2</v>
      </c>
      <c r="O321" s="13">
        <v>34.278266266450302</v>
      </c>
      <c r="P321" s="13" t="s">
        <v>70</v>
      </c>
      <c r="Q321" s="13" t="s">
        <v>69</v>
      </c>
      <c r="R321" s="13" t="s">
        <v>1473</v>
      </c>
      <c r="S321" s="20"/>
    </row>
    <row r="322" spans="1:20" x14ac:dyDescent="0.3">
      <c r="A322">
        <v>320</v>
      </c>
      <c r="F322" s="13" t="s">
        <v>1474</v>
      </c>
      <c r="G322" s="13">
        <v>1218.0439158822801</v>
      </c>
      <c r="H322" s="13">
        <v>11.579183333333299</v>
      </c>
      <c r="I322" s="13"/>
      <c r="J322" s="13"/>
      <c r="K322" s="13"/>
      <c r="L322" s="13"/>
      <c r="M322" s="26">
        <v>2.09674849218777E-3</v>
      </c>
      <c r="N322" s="26">
        <v>1.1591887315714099E-2</v>
      </c>
      <c r="O322" s="13">
        <v>28.337653306974001</v>
      </c>
      <c r="P322" s="13" t="s">
        <v>69</v>
      </c>
      <c r="Q322" s="13" t="s">
        <v>70</v>
      </c>
      <c r="R322" s="13" t="s">
        <v>110</v>
      </c>
      <c r="S322" s="20"/>
    </row>
    <row r="323" spans="1:20" x14ac:dyDescent="0.3">
      <c r="A323">
        <v>321</v>
      </c>
      <c r="B323">
        <v>3</v>
      </c>
      <c r="C323" s="9" t="s">
        <v>825</v>
      </c>
      <c r="D323" s="32" t="s">
        <v>1475</v>
      </c>
      <c r="E323" s="34" t="s">
        <v>1476</v>
      </c>
      <c r="F323" s="13" t="s">
        <v>1477</v>
      </c>
      <c r="G323" s="13">
        <v>549.125986111158</v>
      </c>
      <c r="H323" s="13">
        <v>17.149833333333302</v>
      </c>
      <c r="I323" s="13" t="s">
        <v>811</v>
      </c>
      <c r="J323" s="31">
        <v>549.12498000000005</v>
      </c>
      <c r="K323" s="13">
        <f>((G323-J323)/(G323))*1000000</f>
        <v>1.8322046003942778</v>
      </c>
      <c r="L323" s="13"/>
      <c r="M323" s="26">
        <v>2.10529306959695E-3</v>
      </c>
      <c r="N323" s="26">
        <v>1.16226836688774E-2</v>
      </c>
      <c r="O323" s="13">
        <v>3.1779415443103498</v>
      </c>
      <c r="P323" s="13" t="s">
        <v>69</v>
      </c>
      <c r="Q323" s="13" t="s">
        <v>70</v>
      </c>
      <c r="R323" s="13" t="s">
        <v>1478</v>
      </c>
      <c r="S323" s="9" t="s">
        <v>1479</v>
      </c>
      <c r="T323" s="9">
        <v>15</v>
      </c>
    </row>
    <row r="324" spans="1:20" x14ac:dyDescent="0.3">
      <c r="A324">
        <v>322</v>
      </c>
      <c r="F324" s="13" t="s">
        <v>1480</v>
      </c>
      <c r="G324" s="13">
        <v>545.096750601346</v>
      </c>
      <c r="H324" s="13">
        <v>16.7163</v>
      </c>
      <c r="I324" s="13"/>
      <c r="J324" s="13"/>
      <c r="K324" s="13"/>
      <c r="L324" s="13"/>
      <c r="M324" s="26">
        <v>2.1232215474872298E-3</v>
      </c>
      <c r="N324" s="26">
        <v>1.16822387226483E-2</v>
      </c>
      <c r="O324" s="13">
        <v>2.0307964034922001</v>
      </c>
      <c r="P324" s="13" t="s">
        <v>70</v>
      </c>
      <c r="Q324" s="13" t="s">
        <v>69</v>
      </c>
      <c r="R324" s="13" t="s">
        <v>1481</v>
      </c>
      <c r="S324" s="20"/>
    </row>
    <row r="325" spans="1:20" x14ac:dyDescent="0.3">
      <c r="A325">
        <v>323</v>
      </c>
      <c r="F325" s="13" t="s">
        <v>1482</v>
      </c>
      <c r="G325" s="13">
        <v>573.12583149458396</v>
      </c>
      <c r="H325" s="13">
        <v>20.7681166666667</v>
      </c>
      <c r="I325" s="13"/>
      <c r="J325" s="13"/>
      <c r="K325" s="13"/>
      <c r="L325" s="13"/>
      <c r="M325" s="26">
        <v>2.1279660752818699E-3</v>
      </c>
      <c r="N325" s="26">
        <v>1.16952324791603E-2</v>
      </c>
      <c r="O325" s="13">
        <v>2.3360041096727402</v>
      </c>
      <c r="P325" s="13" t="s">
        <v>70</v>
      </c>
      <c r="Q325" s="13" t="s">
        <v>69</v>
      </c>
      <c r="R325" s="13" t="s">
        <v>1078</v>
      </c>
      <c r="S325" s="20"/>
    </row>
    <row r="326" spans="1:20" x14ac:dyDescent="0.3">
      <c r="A326">
        <v>324</v>
      </c>
      <c r="B326">
        <v>3</v>
      </c>
      <c r="C326" s="9" t="s">
        <v>63</v>
      </c>
      <c r="D326" t="s">
        <v>1483</v>
      </c>
      <c r="E326" t="s">
        <v>1484</v>
      </c>
      <c r="F326" s="13" t="s">
        <v>1485</v>
      </c>
      <c r="G326" s="13">
        <v>443.17748100149799</v>
      </c>
      <c r="H326" s="13">
        <v>7.3910666666666698</v>
      </c>
      <c r="I326" s="13" t="s">
        <v>873</v>
      </c>
      <c r="J326" s="13">
        <f>462.1961198-1.0076-18.01056</f>
        <v>443.1779598</v>
      </c>
      <c r="K326" s="13">
        <f>((G326-J326)/(G326))*1000000</f>
        <v>-1.0803764237289644</v>
      </c>
      <c r="L326" s="13">
        <v>85.31</v>
      </c>
      <c r="M326" s="26">
        <v>2.13425318288507E-3</v>
      </c>
      <c r="N326" s="26">
        <v>1.1714054277807801E-2</v>
      </c>
      <c r="O326" s="13">
        <v>3.4179729002305299</v>
      </c>
      <c r="P326" s="13" t="s">
        <v>70</v>
      </c>
      <c r="Q326" s="13" t="s">
        <v>69</v>
      </c>
      <c r="R326" s="13" t="s">
        <v>1486</v>
      </c>
      <c r="S326" s="20"/>
    </row>
    <row r="327" spans="1:20" x14ac:dyDescent="0.3">
      <c r="A327">
        <v>325</v>
      </c>
      <c r="F327" s="13" t="s">
        <v>1487</v>
      </c>
      <c r="G327" s="13">
        <v>195.914093341799</v>
      </c>
      <c r="H327" s="13">
        <v>21.516866666666701</v>
      </c>
      <c r="I327" s="13"/>
      <c r="J327" s="13"/>
      <c r="K327" s="13"/>
      <c r="L327" s="13"/>
      <c r="M327" s="26">
        <v>2.1449346622811599E-3</v>
      </c>
      <c r="N327" s="26">
        <v>1.17359227595344E-2</v>
      </c>
      <c r="O327" s="13">
        <v>7.0055876859970496</v>
      </c>
      <c r="P327" s="13" t="s">
        <v>70</v>
      </c>
      <c r="Q327" s="13" t="s">
        <v>69</v>
      </c>
      <c r="R327" s="13" t="s">
        <v>110</v>
      </c>
      <c r="S327" s="20"/>
    </row>
    <row r="328" spans="1:20" x14ac:dyDescent="0.3">
      <c r="A328">
        <v>326</v>
      </c>
      <c r="F328" s="13" t="s">
        <v>1488</v>
      </c>
      <c r="G328" s="13">
        <v>414.10218267392901</v>
      </c>
      <c r="H328" s="13">
        <v>5.3961833333333296</v>
      </c>
      <c r="I328" s="13"/>
      <c r="J328" s="13"/>
      <c r="K328" s="13"/>
      <c r="L328" s="13"/>
      <c r="M328" s="26">
        <v>2.1893285456887602E-3</v>
      </c>
      <c r="N328" s="26">
        <v>1.19388926799233E-2</v>
      </c>
      <c r="O328" s="13">
        <v>4.8671671891058503</v>
      </c>
      <c r="P328" s="13" t="s">
        <v>69</v>
      </c>
      <c r="Q328" s="13" t="s">
        <v>70</v>
      </c>
      <c r="R328" s="13" t="s">
        <v>1489</v>
      </c>
      <c r="S328" s="20"/>
    </row>
    <row r="329" spans="1:20" x14ac:dyDescent="0.3">
      <c r="A329">
        <v>327</v>
      </c>
      <c r="F329" s="13" t="s">
        <v>1490</v>
      </c>
      <c r="G329" s="13">
        <v>97.028866871127207</v>
      </c>
      <c r="H329" s="13">
        <v>18.394216666666701</v>
      </c>
      <c r="I329" s="13"/>
      <c r="J329" s="13"/>
      <c r="K329" s="13"/>
      <c r="L329" s="13"/>
      <c r="M329" s="26">
        <v>2.2195990900894E-3</v>
      </c>
      <c r="N329" s="26">
        <v>1.2090530729151E-2</v>
      </c>
      <c r="O329" s="13">
        <v>2.5738407209475902</v>
      </c>
      <c r="P329" s="13" t="s">
        <v>70</v>
      </c>
      <c r="Q329" s="13" t="s">
        <v>69</v>
      </c>
      <c r="R329" s="13" t="s">
        <v>110</v>
      </c>
      <c r="S329" s="20"/>
    </row>
    <row r="330" spans="1:20" x14ac:dyDescent="0.3">
      <c r="A330">
        <v>328</v>
      </c>
      <c r="F330" s="13" t="s">
        <v>1491</v>
      </c>
      <c r="G330" s="13">
        <v>440.262249185884</v>
      </c>
      <c r="H330" s="13">
        <v>8.6248666666666693</v>
      </c>
      <c r="I330" s="13"/>
      <c r="J330" s="13"/>
      <c r="K330" s="13"/>
      <c r="L330" s="13"/>
      <c r="M330" s="26">
        <v>2.2383896320222799E-3</v>
      </c>
      <c r="N330" s="26">
        <v>1.21658806967889E-2</v>
      </c>
      <c r="O330" s="13">
        <v>2.9193457697009899</v>
      </c>
      <c r="P330" s="13" t="s">
        <v>70</v>
      </c>
      <c r="Q330" s="13" t="s">
        <v>69</v>
      </c>
      <c r="R330" s="13" t="s">
        <v>1492</v>
      </c>
      <c r="S330" s="20"/>
    </row>
    <row r="331" spans="1:20" x14ac:dyDescent="0.3">
      <c r="A331">
        <v>329</v>
      </c>
      <c r="F331" s="13" t="s">
        <v>1493</v>
      </c>
      <c r="G331" s="13">
        <v>346.06890611601801</v>
      </c>
      <c r="H331" s="13">
        <v>12.381083333333301</v>
      </c>
      <c r="I331" s="13"/>
      <c r="J331" s="13"/>
      <c r="K331" s="13"/>
      <c r="L331" s="13"/>
      <c r="M331" s="26">
        <v>2.2730503019657801E-3</v>
      </c>
      <c r="N331" s="26">
        <v>1.2299780966990199E-2</v>
      </c>
      <c r="O331" s="13">
        <v>4.8849512962116197</v>
      </c>
      <c r="P331" s="13" t="s">
        <v>69</v>
      </c>
      <c r="Q331" s="13" t="s">
        <v>70</v>
      </c>
      <c r="R331" s="13" t="s">
        <v>110</v>
      </c>
      <c r="S331" s="20"/>
    </row>
    <row r="332" spans="1:20" x14ac:dyDescent="0.3">
      <c r="A332">
        <v>330</v>
      </c>
      <c r="F332" s="13" t="s">
        <v>1494</v>
      </c>
      <c r="G332" s="13">
        <v>116.050670102517</v>
      </c>
      <c r="H332" s="13">
        <v>15.556800000000001</v>
      </c>
      <c r="I332" s="13"/>
      <c r="J332" s="13"/>
      <c r="K332" s="13"/>
      <c r="L332" s="13"/>
      <c r="M332" s="26">
        <v>2.2955503091874902E-3</v>
      </c>
      <c r="N332" s="26">
        <v>1.23910300791093E-2</v>
      </c>
      <c r="O332" s="13">
        <v>2.2264113249811701</v>
      </c>
      <c r="P332" s="13" t="s">
        <v>69</v>
      </c>
      <c r="Q332" s="13" t="s">
        <v>70</v>
      </c>
      <c r="R332" s="13" t="s">
        <v>1495</v>
      </c>
      <c r="S332" s="20"/>
    </row>
    <row r="333" spans="1:20" x14ac:dyDescent="0.3">
      <c r="A333">
        <v>331</v>
      </c>
      <c r="F333" s="13" t="s">
        <v>1496</v>
      </c>
      <c r="G333" s="13">
        <v>677.15248808320803</v>
      </c>
      <c r="H333" s="13">
        <v>19.512966666666699</v>
      </c>
      <c r="I333" s="13"/>
      <c r="J333" s="13"/>
      <c r="K333" s="13"/>
      <c r="L333" s="13"/>
      <c r="M333" s="26">
        <v>2.3254124387537302E-3</v>
      </c>
      <c r="N333" s="26">
        <v>1.25141331322388E-2</v>
      </c>
      <c r="O333" s="13">
        <v>4.6858385145629198</v>
      </c>
      <c r="P333" s="13" t="s">
        <v>69</v>
      </c>
      <c r="Q333" s="13" t="s">
        <v>70</v>
      </c>
      <c r="R333" s="13" t="s">
        <v>738</v>
      </c>
      <c r="S333" s="20"/>
    </row>
    <row r="334" spans="1:20" x14ac:dyDescent="0.3">
      <c r="A334">
        <v>332</v>
      </c>
      <c r="F334" s="13" t="s">
        <v>1497</v>
      </c>
      <c r="G334" s="13">
        <v>444.02184512815597</v>
      </c>
      <c r="H334" s="13">
        <v>1.37618333333333</v>
      </c>
      <c r="I334" s="13"/>
      <c r="J334" s="13"/>
      <c r="K334" s="13"/>
      <c r="L334" s="13"/>
      <c r="M334" s="26">
        <v>2.3288484185146601E-3</v>
      </c>
      <c r="N334" s="26">
        <v>1.25188968874968E-2</v>
      </c>
      <c r="O334" s="13" t="s">
        <v>585</v>
      </c>
      <c r="P334" s="13" t="s">
        <v>69</v>
      </c>
      <c r="Q334" s="13" t="s">
        <v>70</v>
      </c>
      <c r="R334" s="13" t="s">
        <v>1498</v>
      </c>
      <c r="S334" s="20"/>
    </row>
    <row r="335" spans="1:20" x14ac:dyDescent="0.3">
      <c r="A335">
        <v>333</v>
      </c>
      <c r="F335" s="13" t="s">
        <v>1499</v>
      </c>
      <c r="G335" s="13">
        <v>919.16923416009001</v>
      </c>
      <c r="H335" s="13">
        <v>19.617550000000001</v>
      </c>
      <c r="I335" s="13"/>
      <c r="J335" s="13"/>
      <c r="K335" s="13"/>
      <c r="L335" s="13"/>
      <c r="M335" s="26">
        <v>2.35766569174567E-3</v>
      </c>
      <c r="N335" s="26">
        <v>1.26461039619424E-2</v>
      </c>
      <c r="O335" s="13">
        <v>3.5056129129303999</v>
      </c>
      <c r="P335" s="13" t="s">
        <v>69</v>
      </c>
      <c r="Q335" s="13" t="s">
        <v>70</v>
      </c>
      <c r="R335" s="13" t="s">
        <v>1500</v>
      </c>
      <c r="S335" s="20"/>
    </row>
    <row r="336" spans="1:20" x14ac:dyDescent="0.3">
      <c r="A336">
        <v>334</v>
      </c>
      <c r="F336" s="13" t="s">
        <v>1501</v>
      </c>
      <c r="G336" s="13">
        <v>191.03504569708099</v>
      </c>
      <c r="H336" s="13">
        <v>20.567966666666699</v>
      </c>
      <c r="I336" s="13"/>
      <c r="J336" s="13"/>
      <c r="K336" s="13"/>
      <c r="L336" s="13"/>
      <c r="M336" s="26">
        <v>2.4023054521068502E-3</v>
      </c>
      <c r="N336" s="26">
        <v>1.2843434162379101E-2</v>
      </c>
      <c r="O336" s="13">
        <v>7.0518617731333402</v>
      </c>
      <c r="P336" s="13" t="s">
        <v>69</v>
      </c>
      <c r="Q336" s="13" t="s">
        <v>70</v>
      </c>
      <c r="R336" s="13" t="s">
        <v>110</v>
      </c>
      <c r="S336" s="20"/>
    </row>
    <row r="337" spans="1:20" x14ac:dyDescent="0.3">
      <c r="A337">
        <v>335</v>
      </c>
      <c r="F337" s="13" t="s">
        <v>1502</v>
      </c>
      <c r="G337" s="13">
        <v>919.16524383261799</v>
      </c>
      <c r="H337" s="13">
        <v>17.286249999999999</v>
      </c>
      <c r="I337" s="13"/>
      <c r="J337" s="13"/>
      <c r="K337" s="13"/>
      <c r="L337" s="13"/>
      <c r="M337" s="26">
        <v>2.4191299542768402E-3</v>
      </c>
      <c r="N337" s="26">
        <v>1.29193095959571E-2</v>
      </c>
      <c r="O337" s="13">
        <v>3.6888211820781001</v>
      </c>
      <c r="P337" s="13" t="s">
        <v>69</v>
      </c>
      <c r="Q337" s="13" t="s">
        <v>70</v>
      </c>
      <c r="R337" s="13" t="s">
        <v>1503</v>
      </c>
      <c r="S337" s="20"/>
    </row>
    <row r="338" spans="1:20" x14ac:dyDescent="0.3">
      <c r="A338">
        <v>336</v>
      </c>
      <c r="F338" s="13" t="s">
        <v>1504</v>
      </c>
      <c r="G338" s="13">
        <v>494.11151986631</v>
      </c>
      <c r="H338" s="13">
        <v>16.980066666666701</v>
      </c>
      <c r="I338" s="13"/>
      <c r="J338" s="13"/>
      <c r="K338" s="13"/>
      <c r="L338" s="13"/>
      <c r="M338" s="26">
        <v>2.4756222629382899E-3</v>
      </c>
      <c r="N338" s="26">
        <v>1.3177987054982999E-2</v>
      </c>
      <c r="O338" s="13">
        <v>2.7608545181916</v>
      </c>
      <c r="P338" s="13" t="s">
        <v>70</v>
      </c>
      <c r="Q338" s="13" t="s">
        <v>69</v>
      </c>
      <c r="R338" s="13" t="s">
        <v>1505</v>
      </c>
      <c r="S338" s="20"/>
    </row>
    <row r="339" spans="1:20" x14ac:dyDescent="0.3">
      <c r="A339">
        <v>337</v>
      </c>
      <c r="F339" s="13" t="s">
        <v>1506</v>
      </c>
      <c r="G339" s="13">
        <v>163.02634190370199</v>
      </c>
      <c r="H339" s="13">
        <v>1.2504500000000001</v>
      </c>
      <c r="I339" s="13"/>
      <c r="J339" s="13"/>
      <c r="K339" s="13"/>
      <c r="L339" s="13"/>
      <c r="M339" s="26">
        <v>2.4810538246288201E-3</v>
      </c>
      <c r="N339" s="26">
        <v>1.31783134426004E-2</v>
      </c>
      <c r="O339" s="13">
        <v>16.226059952280199</v>
      </c>
      <c r="P339" s="13" t="s">
        <v>69</v>
      </c>
      <c r="Q339" s="13" t="s">
        <v>70</v>
      </c>
      <c r="R339" s="13" t="s">
        <v>110</v>
      </c>
      <c r="S339" s="20"/>
    </row>
    <row r="340" spans="1:20" x14ac:dyDescent="0.3">
      <c r="A340">
        <v>338</v>
      </c>
      <c r="F340" s="13" t="s">
        <v>1507</v>
      </c>
      <c r="G340" s="13">
        <v>415.05973124122397</v>
      </c>
      <c r="H340" s="13">
        <v>2.46301666666667</v>
      </c>
      <c r="I340" s="13"/>
      <c r="J340" s="13"/>
      <c r="K340" s="13"/>
      <c r="L340" s="13"/>
      <c r="M340" s="26">
        <v>2.5537095801366799E-3</v>
      </c>
      <c r="N340" s="26">
        <v>1.34333855646535E-2</v>
      </c>
      <c r="O340" s="13">
        <v>3.18669455498121</v>
      </c>
      <c r="P340" s="13" t="s">
        <v>70</v>
      </c>
      <c r="Q340" s="13" t="s">
        <v>69</v>
      </c>
      <c r="R340" s="13" t="s">
        <v>1508</v>
      </c>
      <c r="S340" s="20"/>
    </row>
    <row r="341" spans="1:20" x14ac:dyDescent="0.3">
      <c r="A341">
        <v>339</v>
      </c>
      <c r="E341" t="s">
        <v>883</v>
      </c>
      <c r="F341" s="13" t="s">
        <v>1509</v>
      </c>
      <c r="G341" s="13"/>
      <c r="H341" s="13"/>
      <c r="I341" s="13"/>
      <c r="J341" s="13"/>
      <c r="K341" s="13"/>
      <c r="L341" s="13"/>
      <c r="M341" s="26">
        <v>2.5775982268636502E-3</v>
      </c>
      <c r="N341" s="26">
        <v>1.3544530832496999E-2</v>
      </c>
      <c r="O341" s="13">
        <v>2.1059153895182599</v>
      </c>
      <c r="P341" s="13" t="s">
        <v>70</v>
      </c>
      <c r="Q341" s="13" t="s">
        <v>69</v>
      </c>
      <c r="R341" s="13" t="s">
        <v>1302</v>
      </c>
      <c r="S341" s="20"/>
    </row>
    <row r="342" spans="1:20" x14ac:dyDescent="0.3">
      <c r="A342">
        <v>340</v>
      </c>
      <c r="F342" s="13" t="s">
        <v>1510</v>
      </c>
      <c r="G342" s="13">
        <v>781.19917660122098</v>
      </c>
      <c r="H342" s="13">
        <v>14.786616666666699</v>
      </c>
      <c r="I342" s="13"/>
      <c r="J342" s="13"/>
      <c r="K342" s="13"/>
      <c r="L342" s="13"/>
      <c r="M342" s="26">
        <v>2.6598408303799598E-3</v>
      </c>
      <c r="N342" s="26">
        <v>1.3898693402612201E-2</v>
      </c>
      <c r="O342" s="13">
        <v>3.3784171099715401</v>
      </c>
      <c r="P342" s="13" t="s">
        <v>70</v>
      </c>
      <c r="Q342" s="13" t="s">
        <v>69</v>
      </c>
      <c r="R342" s="13" t="s">
        <v>1511</v>
      </c>
      <c r="S342" s="20"/>
    </row>
    <row r="343" spans="1:20" x14ac:dyDescent="0.3">
      <c r="A343">
        <v>341</v>
      </c>
      <c r="F343" s="13" t="s">
        <v>1512</v>
      </c>
      <c r="G343" s="13">
        <v>232.95972605687399</v>
      </c>
      <c r="H343" s="13">
        <v>3.7604500000000001</v>
      </c>
      <c r="I343" s="13"/>
      <c r="J343" s="13"/>
      <c r="K343" s="13"/>
      <c r="L343" s="13"/>
      <c r="M343" s="26">
        <v>2.6619887164957001E-3</v>
      </c>
      <c r="N343" s="26">
        <v>1.3898693402612201E-2</v>
      </c>
      <c r="O343" s="13">
        <v>3.8738668363260098</v>
      </c>
      <c r="P343" s="13" t="s">
        <v>69</v>
      </c>
      <c r="Q343" s="13" t="s">
        <v>70</v>
      </c>
      <c r="R343" s="13" t="s">
        <v>110</v>
      </c>
      <c r="S343" s="20"/>
    </row>
    <row r="344" spans="1:20" x14ac:dyDescent="0.3">
      <c r="A344">
        <v>342</v>
      </c>
      <c r="F344" s="13" t="s">
        <v>1513</v>
      </c>
      <c r="G344" s="13">
        <v>597.18412021860604</v>
      </c>
      <c r="H344" s="13">
        <v>19.502383333333299</v>
      </c>
      <c r="I344" s="13"/>
      <c r="J344" s="13"/>
      <c r="K344" s="13"/>
      <c r="L344" s="13"/>
      <c r="M344" s="26">
        <v>2.6727668271736599E-3</v>
      </c>
      <c r="N344" s="26">
        <v>1.39253393601174E-2</v>
      </c>
      <c r="O344" s="13">
        <v>3.2871618301263399</v>
      </c>
      <c r="P344" s="13" t="s">
        <v>70</v>
      </c>
      <c r="Q344" s="13" t="s">
        <v>69</v>
      </c>
      <c r="R344" s="13" t="s">
        <v>836</v>
      </c>
      <c r="S344" s="20"/>
    </row>
    <row r="345" spans="1:20" x14ac:dyDescent="0.3">
      <c r="A345">
        <v>343</v>
      </c>
      <c r="B345">
        <v>3</v>
      </c>
      <c r="C345" s="9" t="s">
        <v>825</v>
      </c>
      <c r="D345" t="s">
        <v>1514</v>
      </c>
      <c r="E345" t="s">
        <v>410</v>
      </c>
      <c r="F345" s="13" t="s">
        <v>1515</v>
      </c>
      <c r="G345" s="13">
        <v>463.09188394534601</v>
      </c>
      <c r="H345" s="13">
        <v>16.052433333333301</v>
      </c>
      <c r="I345" s="13" t="s">
        <v>811</v>
      </c>
      <c r="J345" s="13">
        <f>464.095449-1.007276</f>
        <v>463.08817299999998</v>
      </c>
      <c r="K345" s="13">
        <f>((G345-J345)/(G345))*1000000</f>
        <v>8.013410458445561</v>
      </c>
      <c r="L345" s="13">
        <v>81.2</v>
      </c>
      <c r="M345" s="26">
        <v>2.85916353038562E-3</v>
      </c>
      <c r="N345" s="26">
        <v>1.46210611887349E-2</v>
      </c>
      <c r="O345" s="13">
        <v>3.6105081623392401</v>
      </c>
      <c r="P345" s="13" t="s">
        <v>70</v>
      </c>
      <c r="Q345" s="13" t="s">
        <v>69</v>
      </c>
      <c r="R345" s="13" t="s">
        <v>1213</v>
      </c>
      <c r="S345" s="20"/>
    </row>
    <row r="346" spans="1:20" x14ac:dyDescent="0.3">
      <c r="A346">
        <v>344</v>
      </c>
      <c r="F346" s="13" t="s">
        <v>1516</v>
      </c>
      <c r="G346" s="13">
        <v>335.11640039115701</v>
      </c>
      <c r="H346" s="13">
        <v>21.189450000000001</v>
      </c>
      <c r="I346" s="13"/>
      <c r="J346" s="13"/>
      <c r="K346" s="13"/>
      <c r="L346" s="13"/>
      <c r="M346" s="26">
        <v>2.8599241140758701E-3</v>
      </c>
      <c r="N346" s="26">
        <v>1.46210611887349E-2</v>
      </c>
      <c r="O346" s="13">
        <v>53.8594921090775</v>
      </c>
      <c r="P346" s="13" t="s">
        <v>69</v>
      </c>
      <c r="Q346" s="13" t="s">
        <v>70</v>
      </c>
      <c r="R346" s="13" t="s">
        <v>110</v>
      </c>
      <c r="S346" s="20"/>
    </row>
    <row r="347" spans="1:20" x14ac:dyDescent="0.3">
      <c r="A347">
        <v>345</v>
      </c>
      <c r="F347" s="13" t="s">
        <v>1517</v>
      </c>
      <c r="G347" s="13">
        <v>811.240997341857</v>
      </c>
      <c r="H347" s="13">
        <v>1.51413333333333</v>
      </c>
      <c r="I347" s="13"/>
      <c r="J347" s="13"/>
      <c r="K347" s="13"/>
      <c r="L347" s="13"/>
      <c r="M347" s="26">
        <v>2.8703944596960599E-3</v>
      </c>
      <c r="N347" s="26">
        <v>1.4644081226753499E-2</v>
      </c>
      <c r="O347" s="13">
        <v>5.8243029329021896</v>
      </c>
      <c r="P347" s="13" t="s">
        <v>69</v>
      </c>
      <c r="Q347" s="13" t="s">
        <v>70</v>
      </c>
      <c r="R347" s="13" t="s">
        <v>1518</v>
      </c>
      <c r="S347" s="20"/>
    </row>
    <row r="348" spans="1:20" x14ac:dyDescent="0.3">
      <c r="A348">
        <v>346</v>
      </c>
      <c r="F348" s="13" t="s">
        <v>1519</v>
      </c>
      <c r="G348" s="13">
        <v>250.04029604548799</v>
      </c>
      <c r="H348" s="13">
        <v>5.7872333333333303</v>
      </c>
      <c r="I348" s="13"/>
      <c r="J348" s="13"/>
      <c r="K348" s="13"/>
      <c r="L348" s="13"/>
      <c r="M348" s="26">
        <v>2.8752031533756401E-3</v>
      </c>
      <c r="N348" s="26">
        <v>1.4653381851618101E-2</v>
      </c>
      <c r="O348" s="13">
        <v>2.9294144301495999</v>
      </c>
      <c r="P348" s="13" t="s">
        <v>70</v>
      </c>
      <c r="Q348" s="13" t="s">
        <v>69</v>
      </c>
      <c r="R348" s="13" t="s">
        <v>110</v>
      </c>
      <c r="S348" s="20"/>
    </row>
    <row r="349" spans="1:20" x14ac:dyDescent="0.3">
      <c r="A349">
        <v>347</v>
      </c>
      <c r="B349">
        <v>3</v>
      </c>
      <c r="C349" s="9" t="s">
        <v>63</v>
      </c>
      <c r="D349" t="s">
        <v>1520</v>
      </c>
      <c r="E349" t="s">
        <v>1521</v>
      </c>
      <c r="F349" s="13" t="s">
        <v>1522</v>
      </c>
      <c r="G349" s="13">
        <v>251.078175515086</v>
      </c>
      <c r="H349" s="13">
        <v>3.2754833333333302</v>
      </c>
      <c r="I349" s="13" t="s">
        <v>873</v>
      </c>
      <c r="J349" s="13">
        <f>270.096405-1.007276-18.01056</f>
        <v>251.07856900000002</v>
      </c>
      <c r="K349" s="13">
        <f>((G349-J349)/(G349))*1000000</f>
        <v>-1.5671808718797029</v>
      </c>
      <c r="L349" s="13">
        <v>89.86</v>
      </c>
      <c r="M349" s="26">
        <v>2.9494384520264401E-3</v>
      </c>
      <c r="N349" s="26">
        <v>1.49668890936184E-2</v>
      </c>
      <c r="O349" s="13">
        <v>4.2270606543735001</v>
      </c>
      <c r="P349" s="13" t="s">
        <v>70</v>
      </c>
      <c r="Q349" s="13" t="s">
        <v>69</v>
      </c>
      <c r="R349" s="13" t="s">
        <v>1508</v>
      </c>
      <c r="S349" s="20" t="s">
        <v>1523</v>
      </c>
      <c r="T349" s="9">
        <v>10</v>
      </c>
    </row>
    <row r="350" spans="1:20" x14ac:dyDescent="0.3">
      <c r="A350">
        <v>348</v>
      </c>
      <c r="F350" s="13" t="s">
        <v>1524</v>
      </c>
      <c r="G350" s="13">
        <v>388.07690680524797</v>
      </c>
      <c r="H350" s="13">
        <v>20.377050000000001</v>
      </c>
      <c r="I350" s="13"/>
      <c r="J350" s="13"/>
      <c r="K350" s="13"/>
      <c r="L350" s="13"/>
      <c r="M350" s="26">
        <v>2.9708558661595301E-3</v>
      </c>
      <c r="N350" s="26">
        <v>1.50222743933454E-2</v>
      </c>
      <c r="O350" s="13">
        <v>2.3588165962361098</v>
      </c>
      <c r="P350" s="13" t="s">
        <v>70</v>
      </c>
      <c r="Q350" s="13" t="s">
        <v>69</v>
      </c>
      <c r="R350" s="13" t="s">
        <v>110</v>
      </c>
      <c r="S350" s="20"/>
    </row>
    <row r="351" spans="1:20" x14ac:dyDescent="0.3">
      <c r="A351">
        <v>349</v>
      </c>
      <c r="F351" s="13" t="s">
        <v>1525</v>
      </c>
      <c r="G351" s="13">
        <v>677.151553876408</v>
      </c>
      <c r="H351" s="13">
        <v>20.9257666666667</v>
      </c>
      <c r="I351" s="13"/>
      <c r="J351" s="13"/>
      <c r="K351" s="13"/>
      <c r="L351" s="13"/>
      <c r="M351" s="26">
        <v>2.9765965741557201E-3</v>
      </c>
      <c r="N351" s="26">
        <v>1.50296660422196E-2</v>
      </c>
      <c r="O351" s="13">
        <v>4.2774862286911803</v>
      </c>
      <c r="P351" s="13" t="s">
        <v>70</v>
      </c>
      <c r="Q351" s="13" t="s">
        <v>69</v>
      </c>
      <c r="R351" s="13" t="s">
        <v>1526</v>
      </c>
      <c r="S351" s="20"/>
    </row>
    <row r="352" spans="1:20" x14ac:dyDescent="0.3">
      <c r="A352">
        <v>350</v>
      </c>
      <c r="F352" s="13" t="s">
        <v>1527</v>
      </c>
      <c r="G352" s="13">
        <v>437.05694717528303</v>
      </c>
      <c r="H352" s="13">
        <v>8.3081333333333305</v>
      </c>
      <c r="I352" s="13"/>
      <c r="J352" s="13"/>
      <c r="K352" s="13"/>
      <c r="L352" s="13"/>
      <c r="M352" s="26">
        <v>2.9833992159380399E-3</v>
      </c>
      <c r="N352" s="26">
        <v>1.50455101700641E-2</v>
      </c>
      <c r="O352" s="13">
        <v>2.7577546150407901</v>
      </c>
      <c r="P352" s="13" t="s">
        <v>70</v>
      </c>
      <c r="Q352" s="13" t="s">
        <v>69</v>
      </c>
      <c r="R352" s="13" t="s">
        <v>497</v>
      </c>
      <c r="S352" s="20"/>
    </row>
    <row r="353" spans="1:20" x14ac:dyDescent="0.3">
      <c r="A353">
        <v>351</v>
      </c>
      <c r="B353">
        <v>3</v>
      </c>
      <c r="C353" s="9" t="s">
        <v>63</v>
      </c>
      <c r="D353" t="s">
        <v>1528</v>
      </c>
      <c r="E353" t="s">
        <v>1529</v>
      </c>
      <c r="F353" s="13" t="s">
        <v>1530</v>
      </c>
      <c r="G353" s="13">
        <v>332.14742781868898</v>
      </c>
      <c r="H353" s="13">
        <v>4.3623166666666702</v>
      </c>
      <c r="I353" s="13" t="s">
        <v>811</v>
      </c>
      <c r="J353" s="13">
        <f>333.153595-1.007276</f>
        <v>332.14631900000001</v>
      </c>
      <c r="K353" s="13">
        <f>((G353-J353)/(G353))*1000000</f>
        <v>3.3383329091495328</v>
      </c>
      <c r="L353" s="13">
        <v>84.35</v>
      </c>
      <c r="M353" s="26">
        <v>3.03166652543274E-3</v>
      </c>
      <c r="N353" s="26">
        <v>1.5229389101987499E-2</v>
      </c>
      <c r="O353" s="13">
        <v>14.9017974215006</v>
      </c>
      <c r="P353" s="13" t="s">
        <v>69</v>
      </c>
      <c r="Q353" s="13" t="s">
        <v>70</v>
      </c>
      <c r="R353" s="13" t="s">
        <v>110</v>
      </c>
      <c r="S353" s="9" t="s">
        <v>1531</v>
      </c>
      <c r="T353" s="9">
        <v>10</v>
      </c>
    </row>
    <row r="354" spans="1:20" x14ac:dyDescent="0.3">
      <c r="A354">
        <v>352</v>
      </c>
      <c r="F354" s="13" t="s">
        <v>1532</v>
      </c>
      <c r="G354" s="13">
        <v>272.05697838672199</v>
      </c>
      <c r="H354" s="13">
        <v>15.5461333333333</v>
      </c>
      <c r="I354" s="13"/>
      <c r="J354" s="13"/>
      <c r="K354" s="13"/>
      <c r="L354" s="13"/>
      <c r="M354" s="26">
        <v>3.09658051491524E-3</v>
      </c>
      <c r="N354" s="26">
        <v>1.54291415813746E-2</v>
      </c>
      <c r="O354" s="13">
        <v>2.9899076811208101</v>
      </c>
      <c r="P354" s="13" t="s">
        <v>69</v>
      </c>
      <c r="Q354" s="13" t="s">
        <v>70</v>
      </c>
      <c r="R354" s="13" t="s">
        <v>618</v>
      </c>
      <c r="S354" s="20"/>
    </row>
    <row r="355" spans="1:20" x14ac:dyDescent="0.3">
      <c r="A355">
        <v>353</v>
      </c>
      <c r="F355" s="13" t="s">
        <v>1533</v>
      </c>
      <c r="G355" s="13">
        <v>499.10072330387101</v>
      </c>
      <c r="H355" s="13">
        <v>8.0761666666666692</v>
      </c>
      <c r="I355" s="13"/>
      <c r="J355" s="13"/>
      <c r="K355" s="13"/>
      <c r="L355" s="13"/>
      <c r="M355" s="26">
        <v>3.1619881258968499E-3</v>
      </c>
      <c r="N355" s="26">
        <v>1.56596553048792E-2</v>
      </c>
      <c r="O355" s="13">
        <v>3.5401318041448802</v>
      </c>
      <c r="P355" s="13" t="s">
        <v>70</v>
      </c>
      <c r="Q355" s="13" t="s">
        <v>69</v>
      </c>
      <c r="R355" s="13" t="s">
        <v>1534</v>
      </c>
      <c r="S355" s="20"/>
    </row>
    <row r="356" spans="1:20" x14ac:dyDescent="0.3">
      <c r="A356">
        <v>354</v>
      </c>
      <c r="F356" s="13" t="s">
        <v>1535</v>
      </c>
      <c r="G356" s="13">
        <v>881.19843250679003</v>
      </c>
      <c r="H356" s="13">
        <v>9.4373500000000003</v>
      </c>
      <c r="I356" s="13"/>
      <c r="J356" s="13"/>
      <c r="K356" s="13"/>
      <c r="L356" s="13"/>
      <c r="M356" s="26">
        <v>3.2578345316608402E-3</v>
      </c>
      <c r="N356" s="26">
        <v>1.5989122887533399E-2</v>
      </c>
      <c r="O356" s="13">
        <v>2.6419958762815599</v>
      </c>
      <c r="P356" s="13" t="s">
        <v>70</v>
      </c>
      <c r="Q356" s="13" t="s">
        <v>69</v>
      </c>
      <c r="R356" s="13" t="s">
        <v>1536</v>
      </c>
      <c r="S356" s="20"/>
    </row>
    <row r="357" spans="1:20" x14ac:dyDescent="0.3">
      <c r="A357">
        <v>355</v>
      </c>
      <c r="F357" s="13" t="s">
        <v>1537</v>
      </c>
      <c r="G357" s="13">
        <v>125.024422188936</v>
      </c>
      <c r="H357" s="13">
        <v>11.7793166666667</v>
      </c>
      <c r="I357" s="13"/>
      <c r="J357" s="13"/>
      <c r="K357" s="13"/>
      <c r="L357" s="13"/>
      <c r="M357" s="26">
        <v>3.2764051019924501E-3</v>
      </c>
      <c r="N357" s="26">
        <v>1.6048169033297099E-2</v>
      </c>
      <c r="O357" s="13">
        <v>2.1178286903389401</v>
      </c>
      <c r="P357" s="13" t="s">
        <v>70</v>
      </c>
      <c r="Q357" s="13" t="s">
        <v>69</v>
      </c>
      <c r="R357" s="13" t="s">
        <v>110</v>
      </c>
      <c r="S357" s="20"/>
    </row>
    <row r="358" spans="1:20" x14ac:dyDescent="0.3">
      <c r="A358">
        <v>356</v>
      </c>
      <c r="F358" s="13" t="s">
        <v>1538</v>
      </c>
      <c r="G358" s="13">
        <v>179.035761830876</v>
      </c>
      <c r="H358" s="13">
        <v>8.9417166666666699</v>
      </c>
      <c r="I358" s="13"/>
      <c r="J358" s="13"/>
      <c r="K358" s="13"/>
      <c r="L358" s="13"/>
      <c r="M358" s="26">
        <v>3.3116445965869499E-3</v>
      </c>
      <c r="N358" s="26">
        <v>1.61668918506769E-2</v>
      </c>
      <c r="O358" s="13">
        <v>5.2957854032853797</v>
      </c>
      <c r="P358" s="13" t="s">
        <v>69</v>
      </c>
      <c r="Q358" s="13" t="s">
        <v>70</v>
      </c>
      <c r="R358" s="13" t="s">
        <v>110</v>
      </c>
      <c r="S358" s="20"/>
    </row>
    <row r="359" spans="1:20" x14ac:dyDescent="0.3">
      <c r="A359">
        <v>357</v>
      </c>
      <c r="F359" s="13" t="s">
        <v>1539</v>
      </c>
      <c r="G359" s="13">
        <v>375.95570874262802</v>
      </c>
      <c r="H359" s="13">
        <v>17.645483333333299</v>
      </c>
      <c r="I359" s="13"/>
      <c r="J359" s="13"/>
      <c r="K359" s="13"/>
      <c r="L359" s="13"/>
      <c r="M359" s="26">
        <v>3.3138198552040699E-3</v>
      </c>
      <c r="N359" s="26">
        <v>1.61668918506769E-2</v>
      </c>
      <c r="O359" s="13">
        <v>2.5088377702418199</v>
      </c>
      <c r="P359" s="13" t="s">
        <v>69</v>
      </c>
      <c r="Q359" s="13" t="s">
        <v>70</v>
      </c>
      <c r="R359" s="13" t="s">
        <v>1540</v>
      </c>
      <c r="S359" s="20"/>
    </row>
    <row r="360" spans="1:20" x14ac:dyDescent="0.3">
      <c r="A360">
        <v>358</v>
      </c>
      <c r="F360" s="13" t="s">
        <v>1541</v>
      </c>
      <c r="G360" s="13">
        <v>441.12707397135</v>
      </c>
      <c r="H360" s="13">
        <v>5.1217333333333297</v>
      </c>
      <c r="I360" s="13"/>
      <c r="J360" s="13"/>
      <c r="K360" s="13"/>
      <c r="L360" s="13"/>
      <c r="M360" s="26">
        <v>3.3194255404444001E-3</v>
      </c>
      <c r="N360" s="26">
        <v>1.61781582312292E-2</v>
      </c>
      <c r="O360" s="13">
        <v>2.5031639010473401</v>
      </c>
      <c r="P360" s="13" t="s">
        <v>70</v>
      </c>
      <c r="Q360" s="13" t="s">
        <v>69</v>
      </c>
      <c r="R360" s="13" t="s">
        <v>110</v>
      </c>
      <c r="S360" s="20"/>
    </row>
    <row r="361" spans="1:20" x14ac:dyDescent="0.3">
      <c r="A361">
        <v>359</v>
      </c>
      <c r="F361" s="13" t="s">
        <v>1542</v>
      </c>
      <c r="G361" s="13">
        <v>149.34391890223401</v>
      </c>
      <c r="H361" s="13">
        <v>7.7486666666666704</v>
      </c>
      <c r="I361" s="13"/>
      <c r="J361" s="13"/>
      <c r="K361" s="13"/>
      <c r="L361" s="13"/>
      <c r="M361" s="26">
        <v>3.3298966002757199E-3</v>
      </c>
      <c r="N361" s="26">
        <v>1.6201716920713101E-2</v>
      </c>
      <c r="O361" s="13">
        <v>2.1896475900705301</v>
      </c>
      <c r="P361" s="13" t="s">
        <v>70</v>
      </c>
      <c r="Q361" s="13" t="s">
        <v>69</v>
      </c>
      <c r="R361" s="13" t="s">
        <v>110</v>
      </c>
      <c r="S361" s="20"/>
    </row>
    <row r="362" spans="1:20" x14ac:dyDescent="0.3">
      <c r="A362">
        <v>360</v>
      </c>
      <c r="F362" s="13" t="s">
        <v>1543</v>
      </c>
      <c r="G362" s="13">
        <v>315.02168005818999</v>
      </c>
      <c r="H362" s="13">
        <v>21.706333333333301</v>
      </c>
      <c r="I362" s="13"/>
      <c r="J362" s="13"/>
      <c r="K362" s="13"/>
      <c r="L362" s="13"/>
      <c r="M362" s="26">
        <v>3.3308616017784201E-3</v>
      </c>
      <c r="N362" s="26">
        <v>1.6201716920713101E-2</v>
      </c>
      <c r="O362" s="13">
        <v>3.8760982930766099</v>
      </c>
      <c r="P362" s="13" t="s">
        <v>70</v>
      </c>
      <c r="Q362" s="13" t="s">
        <v>69</v>
      </c>
      <c r="R362" s="13" t="s">
        <v>1544</v>
      </c>
      <c r="S362" s="20"/>
    </row>
    <row r="363" spans="1:20" x14ac:dyDescent="0.3">
      <c r="A363">
        <v>361</v>
      </c>
      <c r="B363">
        <v>3</v>
      </c>
      <c r="C363" s="9" t="s">
        <v>825</v>
      </c>
      <c r="D363" t="s">
        <v>1545</v>
      </c>
      <c r="E363" t="s">
        <v>410</v>
      </c>
      <c r="F363" s="13" t="s">
        <v>1546</v>
      </c>
      <c r="G363" s="13">
        <v>463.09017621511299</v>
      </c>
      <c r="H363" s="13">
        <v>17.6878666666667</v>
      </c>
      <c r="I363" s="13" t="s">
        <v>811</v>
      </c>
      <c r="J363" s="13">
        <v>463.08820000000003</v>
      </c>
      <c r="K363" s="13">
        <f>((G363-J363)/(G363))*1000000</f>
        <v>4.267452030861512</v>
      </c>
      <c r="L363" s="13">
        <v>83.26</v>
      </c>
      <c r="M363" s="26">
        <v>3.34847473307831E-3</v>
      </c>
      <c r="N363" s="26">
        <v>1.6255168983926399E-2</v>
      </c>
      <c r="O363" s="13">
        <v>2.0355070807392601</v>
      </c>
      <c r="P363" s="13" t="s">
        <v>70</v>
      </c>
      <c r="Q363" s="13" t="s">
        <v>69</v>
      </c>
      <c r="R363" s="13" t="s">
        <v>1547</v>
      </c>
      <c r="S363" s="20"/>
    </row>
    <row r="364" spans="1:20" x14ac:dyDescent="0.3">
      <c r="A364">
        <v>362</v>
      </c>
      <c r="F364" s="13" t="s">
        <v>1548</v>
      </c>
      <c r="G364" s="13">
        <v>413.24127141165502</v>
      </c>
      <c r="H364" s="13">
        <v>20.472516666666699</v>
      </c>
      <c r="I364" s="13"/>
      <c r="J364" s="13"/>
      <c r="K364" s="13"/>
      <c r="L364" s="13"/>
      <c r="M364" s="26">
        <v>3.3600084871929798E-3</v>
      </c>
      <c r="N364" s="26">
        <v>1.6262901719135199E-2</v>
      </c>
      <c r="O364" s="13">
        <v>24.454463638849099</v>
      </c>
      <c r="P364" s="13" t="s">
        <v>69</v>
      </c>
      <c r="Q364" s="13" t="s">
        <v>70</v>
      </c>
      <c r="R364" s="13" t="s">
        <v>1549</v>
      </c>
      <c r="S364" s="20"/>
    </row>
    <row r="365" spans="1:20" x14ac:dyDescent="0.3">
      <c r="A365">
        <v>363</v>
      </c>
      <c r="F365" s="13" t="s">
        <v>1550</v>
      </c>
      <c r="G365" s="13">
        <v>392.00262919654199</v>
      </c>
      <c r="H365" s="13">
        <v>7.3592500000000003</v>
      </c>
      <c r="I365" s="13"/>
      <c r="J365" s="13"/>
      <c r="K365" s="13"/>
      <c r="L365" s="13"/>
      <c r="M365" s="26">
        <v>3.4440905791158802E-3</v>
      </c>
      <c r="N365" s="26">
        <v>1.65718125091113E-2</v>
      </c>
      <c r="O365" s="13" t="s">
        <v>585</v>
      </c>
      <c r="P365" s="13" t="s">
        <v>70</v>
      </c>
      <c r="Q365" s="13" t="s">
        <v>69</v>
      </c>
      <c r="R365" s="13" t="s">
        <v>110</v>
      </c>
      <c r="S365" s="20"/>
    </row>
    <row r="366" spans="1:20" x14ac:dyDescent="0.3">
      <c r="A366">
        <v>364</v>
      </c>
      <c r="F366" s="13" t="s">
        <v>1551</v>
      </c>
      <c r="G366" s="13">
        <v>609.20354119834894</v>
      </c>
      <c r="H366" s="13">
        <v>6.1767500000000002</v>
      </c>
      <c r="I366" s="13"/>
      <c r="J366" s="13"/>
      <c r="K366" s="13"/>
      <c r="L366" s="13"/>
      <c r="M366" s="26">
        <v>3.4556594528694102E-3</v>
      </c>
      <c r="N366" s="26">
        <v>1.6611192579224301E-2</v>
      </c>
      <c r="O366" s="13">
        <v>3.9596598572435502</v>
      </c>
      <c r="P366" s="13" t="s">
        <v>70</v>
      </c>
      <c r="Q366" s="13" t="s">
        <v>69</v>
      </c>
      <c r="R366" s="13" t="s">
        <v>1552</v>
      </c>
      <c r="S366" s="20"/>
    </row>
    <row r="367" spans="1:20" x14ac:dyDescent="0.3">
      <c r="A367">
        <v>365</v>
      </c>
      <c r="F367" s="13" t="s">
        <v>1553</v>
      </c>
      <c r="G367" s="13">
        <v>419.09947734633198</v>
      </c>
      <c r="H367" s="13">
        <v>10.1861833333333</v>
      </c>
      <c r="I367" s="13"/>
      <c r="J367" s="13"/>
      <c r="K367" s="13"/>
      <c r="L367" s="13"/>
      <c r="M367" s="26">
        <v>3.5374087881947501E-3</v>
      </c>
      <c r="N367" s="26">
        <v>1.6937800103094699E-2</v>
      </c>
      <c r="O367" s="13">
        <v>3.0689795040101702</v>
      </c>
      <c r="P367" s="13" t="s">
        <v>70</v>
      </c>
      <c r="Q367" s="13" t="s">
        <v>69</v>
      </c>
      <c r="R367" s="13" t="s">
        <v>1554</v>
      </c>
      <c r="S367" s="20"/>
    </row>
    <row r="368" spans="1:20" x14ac:dyDescent="0.3">
      <c r="A368">
        <v>366</v>
      </c>
      <c r="F368" s="13" t="s">
        <v>1555</v>
      </c>
      <c r="G368" s="13">
        <v>814.22926586122503</v>
      </c>
      <c r="H368" s="13">
        <v>2.2841166666666699</v>
      </c>
      <c r="I368" s="13"/>
      <c r="J368" s="13"/>
      <c r="K368" s="13"/>
      <c r="L368" s="13"/>
      <c r="M368" s="26">
        <v>3.5466258413362501E-3</v>
      </c>
      <c r="N368" s="26">
        <v>1.6960706379865201E-2</v>
      </c>
      <c r="O368" s="13">
        <v>16.796227970952099</v>
      </c>
      <c r="P368" s="13" t="s">
        <v>69</v>
      </c>
      <c r="Q368" s="13" t="s">
        <v>70</v>
      </c>
      <c r="R368" s="13" t="s">
        <v>990</v>
      </c>
      <c r="S368" s="20"/>
    </row>
    <row r="369" spans="1:19" x14ac:dyDescent="0.3">
      <c r="A369">
        <v>367</v>
      </c>
      <c r="F369" s="13" t="s">
        <v>1556</v>
      </c>
      <c r="G369" s="13">
        <v>275.12960729394399</v>
      </c>
      <c r="H369" s="13">
        <v>21.442550000000001</v>
      </c>
      <c r="I369" s="13"/>
      <c r="J369" s="13"/>
      <c r="K369" s="13"/>
      <c r="L369" s="13"/>
      <c r="M369" s="26">
        <v>3.64899655324946E-3</v>
      </c>
      <c r="N369" s="26">
        <v>1.72865893704835E-2</v>
      </c>
      <c r="O369" s="13">
        <v>20.745627807941599</v>
      </c>
      <c r="P369" s="13" t="s">
        <v>69</v>
      </c>
      <c r="Q369" s="13" t="s">
        <v>70</v>
      </c>
      <c r="R369" s="13" t="s">
        <v>110</v>
      </c>
      <c r="S369" s="20"/>
    </row>
    <row r="370" spans="1:19" x14ac:dyDescent="0.3">
      <c r="A370">
        <v>368</v>
      </c>
      <c r="F370" s="13" t="s">
        <v>1557</v>
      </c>
      <c r="G370" s="13">
        <v>671.09427943568801</v>
      </c>
      <c r="H370" s="13">
        <v>5.08991666666667</v>
      </c>
      <c r="I370" s="13"/>
      <c r="J370" s="13"/>
      <c r="K370" s="13"/>
      <c r="L370" s="13"/>
      <c r="M370" s="26">
        <v>3.6876429146087699E-3</v>
      </c>
      <c r="N370" s="26">
        <v>1.74024798333197E-2</v>
      </c>
      <c r="O370" s="13">
        <v>2.4717833110619098</v>
      </c>
      <c r="P370" s="13" t="s">
        <v>70</v>
      </c>
      <c r="Q370" s="13" t="s">
        <v>69</v>
      </c>
      <c r="R370" s="13" t="s">
        <v>1558</v>
      </c>
      <c r="S370" s="20"/>
    </row>
    <row r="371" spans="1:19" x14ac:dyDescent="0.3">
      <c r="A371">
        <v>369</v>
      </c>
      <c r="F371" s="13" t="s">
        <v>1559</v>
      </c>
      <c r="G371" s="13">
        <v>598.085276357618</v>
      </c>
      <c r="H371" s="13">
        <v>3.6877833333333299</v>
      </c>
      <c r="I371" s="13"/>
      <c r="J371" s="13"/>
      <c r="K371" s="13"/>
      <c r="L371" s="13"/>
      <c r="M371" s="26">
        <v>3.7862072143980399E-3</v>
      </c>
      <c r="N371" s="26">
        <v>1.7719137433120199E-2</v>
      </c>
      <c r="O371" s="13">
        <v>71.143449597507995</v>
      </c>
      <c r="P371" s="13" t="s">
        <v>70</v>
      </c>
      <c r="Q371" s="13" t="s">
        <v>69</v>
      </c>
      <c r="R371" s="13" t="s">
        <v>1560</v>
      </c>
      <c r="S371" s="20"/>
    </row>
    <row r="372" spans="1:19" x14ac:dyDescent="0.3">
      <c r="A372">
        <v>370</v>
      </c>
      <c r="F372" s="13" t="s">
        <v>1561</v>
      </c>
      <c r="G372" s="13">
        <v>371.08202459231097</v>
      </c>
      <c r="H372" s="13">
        <v>20.746883333333301</v>
      </c>
      <c r="I372" s="13"/>
      <c r="J372" s="13"/>
      <c r="K372" s="13"/>
      <c r="L372" s="13"/>
      <c r="M372" s="26">
        <v>3.8447245435875299E-3</v>
      </c>
      <c r="N372" s="26">
        <v>1.7936805892321901E-2</v>
      </c>
      <c r="O372" s="13">
        <v>9.6204114252090793</v>
      </c>
      <c r="P372" s="13" t="s">
        <v>69</v>
      </c>
      <c r="Q372" s="13" t="s">
        <v>70</v>
      </c>
      <c r="R372" s="13" t="s">
        <v>1562</v>
      </c>
      <c r="S372" s="20"/>
    </row>
    <row r="373" spans="1:19" x14ac:dyDescent="0.3">
      <c r="A373">
        <v>371</v>
      </c>
      <c r="F373" s="13" t="s">
        <v>1563</v>
      </c>
      <c r="G373" s="13">
        <v>501.11657108665997</v>
      </c>
      <c r="H373" s="13">
        <v>8.0974166666666694</v>
      </c>
      <c r="I373" s="13"/>
      <c r="J373" s="13"/>
      <c r="K373" s="13"/>
      <c r="L373" s="13"/>
      <c r="M373" s="26">
        <v>3.89960984114468E-3</v>
      </c>
      <c r="N373" s="26">
        <v>1.8143480932475701E-2</v>
      </c>
      <c r="O373" s="13">
        <v>2.1658555844844498</v>
      </c>
      <c r="P373" s="13" t="s">
        <v>70</v>
      </c>
      <c r="Q373" s="13" t="s">
        <v>69</v>
      </c>
      <c r="R373" s="13" t="s">
        <v>1564</v>
      </c>
      <c r="S373" s="20"/>
    </row>
    <row r="374" spans="1:19" x14ac:dyDescent="0.3">
      <c r="A374">
        <v>372</v>
      </c>
      <c r="F374" s="13" t="s">
        <v>1565</v>
      </c>
      <c r="G374" s="13">
        <v>268.93892025338198</v>
      </c>
      <c r="H374" s="13">
        <v>17.645483333333299</v>
      </c>
      <c r="I374" s="13"/>
      <c r="J374" s="13"/>
      <c r="K374" s="13"/>
      <c r="L374" s="13"/>
      <c r="M374" s="26">
        <v>3.93433976676494E-3</v>
      </c>
      <c r="N374" s="26">
        <v>1.8253042606318499E-2</v>
      </c>
      <c r="O374" s="13">
        <v>3.4614210416764499</v>
      </c>
      <c r="P374" s="13" t="s">
        <v>69</v>
      </c>
      <c r="Q374" s="13" t="s">
        <v>70</v>
      </c>
      <c r="R374" s="13" t="s">
        <v>1566</v>
      </c>
      <c r="S374" s="20"/>
    </row>
    <row r="375" spans="1:19" x14ac:dyDescent="0.3">
      <c r="A375">
        <v>373</v>
      </c>
      <c r="F375" s="13" t="s">
        <v>1567</v>
      </c>
      <c r="G375" s="13">
        <v>387.07733389410402</v>
      </c>
      <c r="H375" s="13">
        <v>20.789283333333302</v>
      </c>
      <c r="I375" s="13"/>
      <c r="J375" s="13"/>
      <c r="K375" s="13"/>
      <c r="L375" s="13"/>
      <c r="M375" s="26">
        <v>3.9942283229994499E-3</v>
      </c>
      <c r="N375" s="26">
        <v>1.8476219840123698E-2</v>
      </c>
      <c r="O375" s="13">
        <v>69.964531570904796</v>
      </c>
      <c r="P375" s="13" t="s">
        <v>69</v>
      </c>
      <c r="Q375" s="13" t="s">
        <v>70</v>
      </c>
      <c r="R375" s="13" t="s">
        <v>110</v>
      </c>
      <c r="S375" s="20"/>
    </row>
    <row r="376" spans="1:19" x14ac:dyDescent="0.3">
      <c r="A376">
        <v>374</v>
      </c>
      <c r="F376" s="13" t="s">
        <v>1568</v>
      </c>
      <c r="G376" s="13">
        <v>281.08877219456002</v>
      </c>
      <c r="H376" s="13">
        <v>2.45235</v>
      </c>
      <c r="I376" s="13"/>
      <c r="J376" s="13"/>
      <c r="K376" s="13"/>
      <c r="L376" s="13"/>
      <c r="M376" s="26">
        <v>4.0330919893135598E-3</v>
      </c>
      <c r="N376" s="26">
        <v>1.8638425800354401E-2</v>
      </c>
      <c r="O376" s="13">
        <v>3.45282713169009</v>
      </c>
      <c r="P376" s="13" t="s">
        <v>70</v>
      </c>
      <c r="Q376" s="13" t="s">
        <v>69</v>
      </c>
      <c r="R376" s="13" t="s">
        <v>1569</v>
      </c>
      <c r="S376" s="20"/>
    </row>
    <row r="377" spans="1:19" x14ac:dyDescent="0.3">
      <c r="A377">
        <v>375</v>
      </c>
      <c r="F377" s="13" t="s">
        <v>1570</v>
      </c>
      <c r="G377" s="13">
        <v>381.13756347147603</v>
      </c>
      <c r="H377" s="13">
        <v>5.5234500000000004</v>
      </c>
      <c r="I377" s="13"/>
      <c r="J377" s="13"/>
      <c r="K377" s="13"/>
      <c r="L377" s="13"/>
      <c r="M377" s="26">
        <v>4.1659893224446102E-3</v>
      </c>
      <c r="N377" s="26">
        <v>1.9162375717233102E-2</v>
      </c>
      <c r="O377" s="13">
        <v>2.0760567853704699</v>
      </c>
      <c r="P377" s="13" t="s">
        <v>70</v>
      </c>
      <c r="Q377" s="13" t="s">
        <v>69</v>
      </c>
      <c r="R377" s="13" t="s">
        <v>110</v>
      </c>
      <c r="S377" s="20"/>
    </row>
    <row r="378" spans="1:19" x14ac:dyDescent="0.3">
      <c r="A378">
        <v>376</v>
      </c>
      <c r="F378" s="13" t="s">
        <v>1571</v>
      </c>
      <c r="G378" s="13">
        <v>462.05422090222902</v>
      </c>
      <c r="H378" s="13">
        <v>15.5461333333333</v>
      </c>
      <c r="I378" s="13"/>
      <c r="J378" s="13"/>
      <c r="K378" s="13"/>
      <c r="L378" s="13"/>
      <c r="M378" s="26">
        <v>4.1732631431858902E-3</v>
      </c>
      <c r="N378" s="26">
        <v>1.9177859614172201E-2</v>
      </c>
      <c r="O378" s="13">
        <v>8.0299081209903491</v>
      </c>
      <c r="P378" s="13" t="s">
        <v>69</v>
      </c>
      <c r="Q378" s="13" t="s">
        <v>70</v>
      </c>
      <c r="R378" s="13" t="s">
        <v>1572</v>
      </c>
      <c r="S378" s="20"/>
    </row>
    <row r="379" spans="1:19" x14ac:dyDescent="0.3">
      <c r="A379">
        <v>377</v>
      </c>
      <c r="B379">
        <v>3</v>
      </c>
      <c r="C379" s="9" t="s">
        <v>63</v>
      </c>
      <c r="D379" t="s">
        <v>1573</v>
      </c>
      <c r="E379" t="s">
        <v>1574</v>
      </c>
      <c r="F379" s="13" t="s">
        <v>1575</v>
      </c>
      <c r="G379" s="13">
        <v>276.100130437205</v>
      </c>
      <c r="H379" s="13">
        <v>5.7766500000000001</v>
      </c>
      <c r="I379" s="13" t="s">
        <v>873</v>
      </c>
      <c r="J379" s="13">
        <f>295.116821-1.007276-18.01056</f>
        <v>276.09898500000003</v>
      </c>
      <c r="K379" s="13">
        <f>((G379-J379)/(G379))*1000000</f>
        <v>4.1486297132659837</v>
      </c>
      <c r="L379" s="13">
        <v>84.81</v>
      </c>
      <c r="M379" s="26">
        <v>4.1923802000370901E-3</v>
      </c>
      <c r="N379" s="26">
        <v>1.92457399519642E-2</v>
      </c>
      <c r="O379" s="13">
        <v>2.4476449272310998</v>
      </c>
      <c r="P379" s="13" t="s">
        <v>69</v>
      </c>
      <c r="Q379" s="13" t="s">
        <v>70</v>
      </c>
      <c r="R379" s="13" t="s">
        <v>110</v>
      </c>
      <c r="S379" s="20"/>
    </row>
    <row r="380" spans="1:19" x14ac:dyDescent="0.3">
      <c r="A380">
        <v>378</v>
      </c>
      <c r="F380" s="13" t="s">
        <v>1576</v>
      </c>
      <c r="G380" s="13">
        <v>193.05066655769701</v>
      </c>
      <c r="H380" s="13">
        <v>10.692399999999999</v>
      </c>
      <c r="I380" s="13"/>
      <c r="J380" s="13"/>
      <c r="K380" s="13"/>
      <c r="L380" s="13"/>
      <c r="M380" s="26">
        <v>4.1958772353537501E-3</v>
      </c>
      <c r="N380" s="26">
        <v>1.92457399519642E-2</v>
      </c>
      <c r="O380" s="13">
        <v>2.0301064217434299</v>
      </c>
      <c r="P380" s="13" t="s">
        <v>70</v>
      </c>
      <c r="Q380" s="13" t="s">
        <v>69</v>
      </c>
      <c r="R380" s="13" t="s">
        <v>1577</v>
      </c>
      <c r="S380" s="20"/>
    </row>
    <row r="381" spans="1:19" x14ac:dyDescent="0.3">
      <c r="A381">
        <v>379</v>
      </c>
      <c r="F381" s="13" t="s">
        <v>1578</v>
      </c>
      <c r="G381" s="13">
        <v>142.06718729131799</v>
      </c>
      <c r="H381" s="13">
        <v>15.5673833333333</v>
      </c>
      <c r="I381" s="13"/>
      <c r="J381" s="13"/>
      <c r="K381" s="13"/>
      <c r="L381" s="13"/>
      <c r="M381" s="26">
        <v>4.2482751393152496E-3</v>
      </c>
      <c r="N381" s="26">
        <v>1.9449725158413499E-2</v>
      </c>
      <c r="O381" s="13">
        <v>3.6225913420295899</v>
      </c>
      <c r="P381" s="13" t="s">
        <v>69</v>
      </c>
      <c r="Q381" s="13" t="s">
        <v>70</v>
      </c>
      <c r="R381" s="13" t="s">
        <v>1579</v>
      </c>
      <c r="S381" s="20"/>
    </row>
    <row r="382" spans="1:19" x14ac:dyDescent="0.3">
      <c r="A382">
        <v>380</v>
      </c>
      <c r="F382" s="13" t="s">
        <v>1580</v>
      </c>
      <c r="G382" s="13">
        <v>690.22686387624401</v>
      </c>
      <c r="H382" s="13">
        <v>11.926299999999999</v>
      </c>
      <c r="I382" s="13"/>
      <c r="J382" s="13"/>
      <c r="K382" s="13"/>
      <c r="L382" s="13"/>
      <c r="M382" s="26">
        <v>4.3194980504395204E-3</v>
      </c>
      <c r="N382" s="26">
        <v>1.9647507159536701E-2</v>
      </c>
      <c r="O382" s="13">
        <v>2.3202570884056799</v>
      </c>
      <c r="P382" s="13" t="s">
        <v>69</v>
      </c>
      <c r="Q382" s="13" t="s">
        <v>70</v>
      </c>
      <c r="R382" s="13" t="s">
        <v>752</v>
      </c>
      <c r="S382" s="20"/>
    </row>
    <row r="383" spans="1:19" x14ac:dyDescent="0.3">
      <c r="A383">
        <v>381</v>
      </c>
      <c r="F383" s="13" t="s">
        <v>1581</v>
      </c>
      <c r="G383" s="13">
        <v>191.10908120674901</v>
      </c>
      <c r="H383" s="13">
        <v>20.7363</v>
      </c>
      <c r="I383" s="13"/>
      <c r="J383" s="13"/>
      <c r="K383" s="13"/>
      <c r="L383" s="13"/>
      <c r="M383" s="26">
        <v>4.3896566405345902E-3</v>
      </c>
      <c r="N383" s="26">
        <v>1.9874530904363901E-2</v>
      </c>
      <c r="O383" s="13">
        <v>15.006692188624299</v>
      </c>
      <c r="P383" s="13" t="s">
        <v>69</v>
      </c>
      <c r="Q383" s="13" t="s">
        <v>70</v>
      </c>
      <c r="R383" s="13" t="s">
        <v>110</v>
      </c>
      <c r="S383" s="20"/>
    </row>
    <row r="384" spans="1:19" x14ac:dyDescent="0.3">
      <c r="A384">
        <v>382</v>
      </c>
      <c r="F384" s="13" t="s">
        <v>1582</v>
      </c>
      <c r="G384" s="13">
        <v>255.231871825974</v>
      </c>
      <c r="H384" s="13">
        <v>21.812466666666701</v>
      </c>
      <c r="I384" s="13"/>
      <c r="J384" s="13"/>
      <c r="K384" s="13"/>
      <c r="L384" s="13"/>
      <c r="M384" s="26">
        <v>4.5244810494865497E-3</v>
      </c>
      <c r="N384" s="26">
        <v>2.02997114551275E-2</v>
      </c>
      <c r="O384" s="13">
        <v>3.1365526808084101</v>
      </c>
      <c r="P384" s="13" t="s">
        <v>69</v>
      </c>
      <c r="Q384" s="13" t="s">
        <v>70</v>
      </c>
      <c r="R384" s="13" t="s">
        <v>110</v>
      </c>
      <c r="S384" s="20"/>
    </row>
    <row r="385" spans="1:20" x14ac:dyDescent="0.3">
      <c r="A385">
        <v>383</v>
      </c>
      <c r="F385" s="13" t="s">
        <v>1583</v>
      </c>
      <c r="G385" s="13">
        <v>195.103574769522</v>
      </c>
      <c r="H385" s="13">
        <v>21.369883333333298</v>
      </c>
      <c r="I385" s="13"/>
      <c r="J385" s="13"/>
      <c r="K385" s="13"/>
      <c r="L385" s="13"/>
      <c r="M385" s="26">
        <v>4.5274518795652696E-3</v>
      </c>
      <c r="N385" s="26">
        <v>2.02997114551275E-2</v>
      </c>
      <c r="O385" s="13">
        <v>21.093023196774698</v>
      </c>
      <c r="P385" s="13" t="s">
        <v>69</v>
      </c>
      <c r="Q385" s="13" t="s">
        <v>70</v>
      </c>
      <c r="R385" s="13" t="s">
        <v>110</v>
      </c>
      <c r="S385" s="20"/>
    </row>
    <row r="386" spans="1:20" x14ac:dyDescent="0.3">
      <c r="A386">
        <v>384</v>
      </c>
      <c r="F386" s="13" t="s">
        <v>1584</v>
      </c>
      <c r="G386" s="13">
        <v>243.08862779061801</v>
      </c>
      <c r="H386" s="13">
        <v>17.919833333333301</v>
      </c>
      <c r="I386" s="13"/>
      <c r="J386" s="13"/>
      <c r="K386" s="13"/>
      <c r="L386" s="13"/>
      <c r="M386" s="26">
        <v>4.5722914005478198E-3</v>
      </c>
      <c r="N386" s="26">
        <v>2.0383964698818001E-2</v>
      </c>
      <c r="O386" s="13">
        <v>6.60262455517252</v>
      </c>
      <c r="P386" s="13" t="s">
        <v>69</v>
      </c>
      <c r="Q386" s="13" t="s">
        <v>70</v>
      </c>
      <c r="R386" s="13" t="s">
        <v>1585</v>
      </c>
      <c r="S386" s="20"/>
    </row>
    <row r="387" spans="1:20" x14ac:dyDescent="0.3">
      <c r="A387">
        <v>385</v>
      </c>
      <c r="F387" s="13" t="s">
        <v>1586</v>
      </c>
      <c r="G387" s="13">
        <v>323.135152592525</v>
      </c>
      <c r="H387" s="13">
        <v>11.272916666666699</v>
      </c>
      <c r="I387" s="13"/>
      <c r="J387" s="13"/>
      <c r="K387" s="13"/>
      <c r="L387" s="13"/>
      <c r="M387" s="26">
        <v>4.6329796605488697E-3</v>
      </c>
      <c r="N387" s="26">
        <v>2.0533145726359E-2</v>
      </c>
      <c r="O387" s="13">
        <v>2.22644206003991</v>
      </c>
      <c r="P387" s="13" t="s">
        <v>70</v>
      </c>
      <c r="Q387" s="13" t="s">
        <v>69</v>
      </c>
      <c r="R387" s="13" t="s">
        <v>1108</v>
      </c>
      <c r="S387" s="20"/>
    </row>
    <row r="388" spans="1:20" x14ac:dyDescent="0.3">
      <c r="A388">
        <v>386</v>
      </c>
      <c r="F388" s="13" t="s">
        <v>1587</v>
      </c>
      <c r="G388" s="13">
        <v>589.09225545987397</v>
      </c>
      <c r="H388" s="13">
        <v>8.95238333333333</v>
      </c>
      <c r="I388" s="13"/>
      <c r="J388" s="13"/>
      <c r="K388" s="13"/>
      <c r="L388" s="13"/>
      <c r="M388" s="26">
        <v>4.6355325155058597E-3</v>
      </c>
      <c r="N388" s="26">
        <v>2.0533145726359E-2</v>
      </c>
      <c r="O388" s="13">
        <v>3.6306147114054701</v>
      </c>
      <c r="P388" s="13" t="s">
        <v>69</v>
      </c>
      <c r="Q388" s="13" t="s">
        <v>70</v>
      </c>
      <c r="R388" s="13" t="s">
        <v>593</v>
      </c>
      <c r="S388" s="20"/>
    </row>
    <row r="389" spans="1:20" x14ac:dyDescent="0.3">
      <c r="A389">
        <v>387</v>
      </c>
      <c r="F389" s="13" t="s">
        <v>1588</v>
      </c>
      <c r="G389" s="13">
        <v>745.14223193336204</v>
      </c>
      <c r="H389" s="13">
        <v>10.080066666666699</v>
      </c>
      <c r="I389" s="13"/>
      <c r="J389" s="13"/>
      <c r="K389" s="13"/>
      <c r="L389" s="13"/>
      <c r="M389" s="26">
        <v>4.7062363776970697E-3</v>
      </c>
      <c r="N389" s="26">
        <v>2.0734051059586599E-2</v>
      </c>
      <c r="O389" s="13">
        <v>4.9602415689324602</v>
      </c>
      <c r="P389" s="13" t="s">
        <v>70</v>
      </c>
      <c r="Q389" s="13" t="s">
        <v>69</v>
      </c>
      <c r="R389" s="13" t="s">
        <v>1589</v>
      </c>
      <c r="S389" s="20"/>
    </row>
    <row r="390" spans="1:20" x14ac:dyDescent="0.3">
      <c r="A390">
        <v>388</v>
      </c>
      <c r="F390" s="13" t="s">
        <v>1590</v>
      </c>
      <c r="G390" s="13">
        <v>337.002598249762</v>
      </c>
      <c r="H390" s="13">
        <v>20.3663833333333</v>
      </c>
      <c r="I390" s="13"/>
      <c r="J390" s="13"/>
      <c r="K390" s="13"/>
      <c r="L390" s="13"/>
      <c r="M390" s="26">
        <v>4.71350256233527E-3</v>
      </c>
      <c r="N390" s="26">
        <v>2.0747439085923702E-2</v>
      </c>
      <c r="O390" s="13" t="s">
        <v>585</v>
      </c>
      <c r="P390" s="13" t="s">
        <v>69</v>
      </c>
      <c r="Q390" s="13" t="s">
        <v>70</v>
      </c>
      <c r="R390" s="13" t="s">
        <v>110</v>
      </c>
      <c r="S390" s="20"/>
    </row>
    <row r="391" spans="1:20" x14ac:dyDescent="0.3">
      <c r="A391">
        <v>389</v>
      </c>
      <c r="F391" s="13" t="s">
        <v>1591</v>
      </c>
      <c r="G391" s="13">
        <v>679.19625343950599</v>
      </c>
      <c r="H391" s="13">
        <v>1.2716000000000001</v>
      </c>
      <c r="I391" s="13"/>
      <c r="J391" s="13"/>
      <c r="K391" s="13"/>
      <c r="L391" s="13"/>
      <c r="M391" s="26">
        <v>4.7355479043440498E-3</v>
      </c>
      <c r="N391" s="26">
        <v>2.08139211105316E-2</v>
      </c>
      <c r="O391" s="13">
        <v>3.0138156936307698</v>
      </c>
      <c r="P391" s="13" t="s">
        <v>69</v>
      </c>
      <c r="Q391" s="13" t="s">
        <v>70</v>
      </c>
      <c r="R391" s="13" t="s">
        <v>1592</v>
      </c>
      <c r="S391" s="20"/>
    </row>
    <row r="392" spans="1:20" x14ac:dyDescent="0.3">
      <c r="A392">
        <v>390</v>
      </c>
      <c r="B392">
        <v>3</v>
      </c>
      <c r="C392" s="9" t="s">
        <v>63</v>
      </c>
      <c r="D392" t="s">
        <v>628</v>
      </c>
      <c r="E392" t="s">
        <v>629</v>
      </c>
      <c r="F392" s="13" t="s">
        <v>1593</v>
      </c>
      <c r="G392" s="13">
        <v>330.20466298253899</v>
      </c>
      <c r="H392" s="13">
        <v>8.6779333333333302</v>
      </c>
      <c r="I392" s="13" t="s">
        <v>811</v>
      </c>
      <c r="J392" s="13">
        <f>331.210724-1.007276</f>
        <v>330.20344800000004</v>
      </c>
      <c r="K392" s="13">
        <f>((G392-J392)/(G392))*1000000</f>
        <v>3.6794832876678463</v>
      </c>
      <c r="L392" s="13">
        <v>85.59</v>
      </c>
      <c r="M392" s="26">
        <v>4.7370880720035702E-3</v>
      </c>
      <c r="N392" s="26">
        <v>2.08139211105316E-2</v>
      </c>
      <c r="O392" s="13">
        <v>2.42918932396576</v>
      </c>
      <c r="P392" s="13" t="s">
        <v>69</v>
      </c>
      <c r="Q392" s="13" t="s">
        <v>70</v>
      </c>
      <c r="R392" s="13" t="s">
        <v>631</v>
      </c>
      <c r="S392" s="20"/>
    </row>
    <row r="393" spans="1:20" x14ac:dyDescent="0.3">
      <c r="A393">
        <v>391</v>
      </c>
      <c r="F393" s="13" t="s">
        <v>1594</v>
      </c>
      <c r="G393" s="13">
        <v>374.074262822572</v>
      </c>
      <c r="H393" s="13">
        <v>1.6292833333333301</v>
      </c>
      <c r="M393" s="26">
        <v>4.8530629441874097E-3</v>
      </c>
      <c r="N393" s="26">
        <v>2.1115552164333799E-2</v>
      </c>
      <c r="O393" s="13">
        <v>2.05865097870231</v>
      </c>
      <c r="P393" s="13" t="s">
        <v>70</v>
      </c>
      <c r="Q393" s="13" t="s">
        <v>69</v>
      </c>
      <c r="R393" s="13" t="s">
        <v>1595</v>
      </c>
      <c r="S393" s="20"/>
    </row>
    <row r="394" spans="1:20" x14ac:dyDescent="0.3">
      <c r="A394">
        <v>392</v>
      </c>
      <c r="B394">
        <v>3</v>
      </c>
      <c r="C394" s="9" t="s">
        <v>63</v>
      </c>
      <c r="D394" t="s">
        <v>1041</v>
      </c>
      <c r="E394" t="s">
        <v>1042</v>
      </c>
      <c r="F394" s="13" t="s">
        <v>1596</v>
      </c>
      <c r="G394" s="13">
        <v>286.17805558178998</v>
      </c>
      <c r="H394" s="13">
        <v>8.6673666666666698</v>
      </c>
      <c r="I394" s="13" t="s">
        <v>811</v>
      </c>
      <c r="J394" s="13">
        <f>287.184509-1.007276</f>
        <v>286.177233</v>
      </c>
      <c r="K394" s="13">
        <f>((G394-J394)/(G394))*1000000</f>
        <v>2.8743706022579172</v>
      </c>
      <c r="L394" s="13">
        <v>84.94</v>
      </c>
      <c r="M394" s="26">
        <v>4.8712029251448703E-3</v>
      </c>
      <c r="N394" s="26">
        <v>2.1156966403569601E-2</v>
      </c>
      <c r="O394" s="13">
        <v>4.1493107086674801</v>
      </c>
      <c r="P394" s="13" t="s">
        <v>69</v>
      </c>
      <c r="Q394" s="13" t="s">
        <v>70</v>
      </c>
      <c r="R394" s="13" t="s">
        <v>110</v>
      </c>
      <c r="S394" s="9" t="s">
        <v>1597</v>
      </c>
      <c r="T394" s="9">
        <v>10</v>
      </c>
    </row>
    <row r="395" spans="1:20" x14ac:dyDescent="0.3">
      <c r="A395">
        <v>393</v>
      </c>
      <c r="F395" s="13" t="s">
        <v>1598</v>
      </c>
      <c r="G395" s="13">
        <v>481.17388919749402</v>
      </c>
      <c r="H395" s="13">
        <v>20.4407</v>
      </c>
      <c r="I395" s="13"/>
      <c r="J395" s="13"/>
      <c r="K395" s="13"/>
      <c r="L395" s="13"/>
      <c r="M395" s="26">
        <v>5.1074981655140402E-3</v>
      </c>
      <c r="N395" s="26">
        <v>2.1911787773939199E-2</v>
      </c>
      <c r="O395" s="13">
        <v>42.899331692368101</v>
      </c>
      <c r="P395" s="13" t="s">
        <v>69</v>
      </c>
      <c r="Q395" s="13" t="s">
        <v>70</v>
      </c>
      <c r="R395" s="13" t="s">
        <v>145</v>
      </c>
      <c r="S395" s="20"/>
    </row>
    <row r="396" spans="1:20" x14ac:dyDescent="0.3">
      <c r="A396">
        <v>394</v>
      </c>
      <c r="F396" s="13" t="s">
        <v>1599</v>
      </c>
      <c r="G396" s="13">
        <v>91.055127761394402</v>
      </c>
      <c r="H396" s="13">
        <v>20.725633333333299</v>
      </c>
      <c r="I396" s="13"/>
      <c r="J396" s="13"/>
      <c r="K396" s="13"/>
      <c r="L396" s="13"/>
      <c r="M396" s="26">
        <v>5.1523261313394198E-3</v>
      </c>
      <c r="N396" s="26">
        <v>2.2065529094839002E-2</v>
      </c>
      <c r="O396" s="13">
        <v>7.0476555340033302</v>
      </c>
      <c r="P396" s="13" t="s">
        <v>69</v>
      </c>
      <c r="Q396" s="13" t="s">
        <v>70</v>
      </c>
      <c r="R396" s="13" t="s">
        <v>110</v>
      </c>
      <c r="S396" s="20"/>
    </row>
    <row r="397" spans="1:20" x14ac:dyDescent="0.3">
      <c r="A397">
        <v>395</v>
      </c>
      <c r="F397" s="13" t="s">
        <v>1600</v>
      </c>
      <c r="G397" s="13">
        <v>676.08278257747202</v>
      </c>
      <c r="H397" s="13">
        <v>2.2310500000000002</v>
      </c>
      <c r="I397" s="13"/>
      <c r="J397" s="13"/>
      <c r="K397" s="13"/>
      <c r="L397" s="13"/>
      <c r="M397" s="26">
        <v>5.1686125696722698E-3</v>
      </c>
      <c r="N397" s="26">
        <v>2.21159795443156E-2</v>
      </c>
      <c r="O397" s="13">
        <v>8.8764550436526299</v>
      </c>
      <c r="P397" s="13" t="s">
        <v>69</v>
      </c>
      <c r="Q397" s="13" t="s">
        <v>70</v>
      </c>
      <c r="R397" s="13" t="s">
        <v>1430</v>
      </c>
      <c r="S397" s="20"/>
    </row>
    <row r="398" spans="1:20" x14ac:dyDescent="0.3">
      <c r="A398">
        <v>396</v>
      </c>
      <c r="F398" s="13" t="s">
        <v>1601</v>
      </c>
      <c r="G398" s="13">
        <v>528.17349685491797</v>
      </c>
      <c r="H398" s="13">
        <v>14.3000166666667</v>
      </c>
      <c r="I398" s="13"/>
      <c r="J398" s="13"/>
      <c r="K398" s="13"/>
      <c r="L398" s="13"/>
      <c r="M398" s="26">
        <v>5.2333085091534901E-3</v>
      </c>
      <c r="N398" s="26">
        <v>2.22377053462821E-2</v>
      </c>
      <c r="O398" s="13">
        <v>3.26076989335365</v>
      </c>
      <c r="P398" s="13" t="s">
        <v>69</v>
      </c>
      <c r="Q398" s="13" t="s">
        <v>70</v>
      </c>
      <c r="R398" s="13" t="s">
        <v>1602</v>
      </c>
      <c r="S398" s="20"/>
    </row>
    <row r="399" spans="1:20" x14ac:dyDescent="0.3">
      <c r="A399">
        <v>397</v>
      </c>
      <c r="F399" s="13" t="s">
        <v>1603</v>
      </c>
      <c r="G399" s="13">
        <v>344.15648021995003</v>
      </c>
      <c r="H399" s="13">
        <v>4.4578666666666704</v>
      </c>
      <c r="I399" s="13"/>
      <c r="J399" s="13"/>
      <c r="K399" s="13"/>
      <c r="L399" s="13"/>
      <c r="M399" s="26">
        <v>5.2576961976569204E-3</v>
      </c>
      <c r="N399" s="26">
        <v>2.2283455947607202E-2</v>
      </c>
      <c r="O399" s="13">
        <v>21.428058351712998</v>
      </c>
      <c r="P399" s="13" t="s">
        <v>69</v>
      </c>
      <c r="Q399" s="13" t="s">
        <v>70</v>
      </c>
      <c r="R399" s="13" t="s">
        <v>1604</v>
      </c>
      <c r="S399" s="20"/>
    </row>
    <row r="400" spans="1:20" x14ac:dyDescent="0.3">
      <c r="A400">
        <v>398</v>
      </c>
      <c r="F400" s="13" t="s">
        <v>1605</v>
      </c>
      <c r="G400" s="13">
        <v>352.08983810553002</v>
      </c>
      <c r="H400" s="13">
        <v>1.91431666666667</v>
      </c>
      <c r="I400" s="13"/>
      <c r="J400" s="13"/>
      <c r="K400" s="13"/>
      <c r="L400" s="13"/>
      <c r="M400" s="26">
        <v>5.3094179994180903E-3</v>
      </c>
      <c r="N400" s="26">
        <v>2.24638684200206E-2</v>
      </c>
      <c r="O400" s="13">
        <v>19.097087693484301</v>
      </c>
      <c r="P400" s="13" t="s">
        <v>69</v>
      </c>
      <c r="Q400" s="13" t="s">
        <v>70</v>
      </c>
      <c r="R400" s="13" t="s">
        <v>1606</v>
      </c>
      <c r="S400" s="20"/>
    </row>
    <row r="401" spans="1:19" x14ac:dyDescent="0.3">
      <c r="A401">
        <v>399</v>
      </c>
      <c r="F401" s="13" t="s">
        <v>1607</v>
      </c>
      <c r="G401" s="13">
        <v>93.034389597264806</v>
      </c>
      <c r="H401" s="13">
        <v>9.8162833333333293</v>
      </c>
      <c r="I401" s="13"/>
      <c r="J401" s="13"/>
      <c r="K401" s="13"/>
      <c r="L401" s="13"/>
      <c r="M401" s="26">
        <v>5.3354387257817902E-3</v>
      </c>
      <c r="N401" s="26">
        <v>2.25277884309374E-2</v>
      </c>
      <c r="O401" s="13">
        <v>2.5820308283240401</v>
      </c>
      <c r="P401" s="13" t="s">
        <v>69</v>
      </c>
      <c r="Q401" s="13" t="s">
        <v>70</v>
      </c>
      <c r="R401" s="13" t="s">
        <v>110</v>
      </c>
      <c r="S401" s="20"/>
    </row>
    <row r="402" spans="1:19" x14ac:dyDescent="0.3">
      <c r="A402">
        <v>400</v>
      </c>
      <c r="F402" s="13" t="s">
        <v>1608</v>
      </c>
      <c r="G402" s="13">
        <v>319.21417478890498</v>
      </c>
      <c r="H402" s="13">
        <v>21.242516666666699</v>
      </c>
      <c r="I402" s="13"/>
      <c r="J402" s="13"/>
      <c r="K402" s="13"/>
      <c r="L402" s="13"/>
      <c r="M402" s="26">
        <v>5.3573191268674299E-3</v>
      </c>
      <c r="N402" s="26">
        <v>2.2569254303372401E-2</v>
      </c>
      <c r="O402" s="13" t="s">
        <v>585</v>
      </c>
      <c r="P402" s="13" t="s">
        <v>69</v>
      </c>
      <c r="Q402" s="13" t="s">
        <v>70</v>
      </c>
      <c r="R402" s="13" t="s">
        <v>1097</v>
      </c>
      <c r="S402" s="20"/>
    </row>
    <row r="403" spans="1:19" x14ac:dyDescent="0.3">
      <c r="A403">
        <v>401</v>
      </c>
      <c r="F403" s="13" t="s">
        <v>1609</v>
      </c>
      <c r="G403" s="13">
        <v>325.97150007373801</v>
      </c>
      <c r="H403" s="13">
        <v>2.8753166666666701</v>
      </c>
      <c r="I403" s="13"/>
      <c r="J403" s="13"/>
      <c r="K403" s="13"/>
      <c r="L403" s="13"/>
      <c r="M403" s="26">
        <v>5.5262393342807598E-3</v>
      </c>
      <c r="N403" s="26">
        <v>2.32074916665133E-2</v>
      </c>
      <c r="O403" s="13">
        <v>4.0429701612520397</v>
      </c>
      <c r="P403" s="13" t="s">
        <v>69</v>
      </c>
      <c r="Q403" s="13" t="s">
        <v>70</v>
      </c>
      <c r="R403" s="13" t="s">
        <v>1610</v>
      </c>
      <c r="S403" s="20"/>
    </row>
    <row r="404" spans="1:19" x14ac:dyDescent="0.3">
      <c r="A404">
        <v>402</v>
      </c>
      <c r="F404" s="13" t="s">
        <v>1611</v>
      </c>
      <c r="G404" s="13">
        <v>232.08393052868601</v>
      </c>
      <c r="H404" s="13">
        <v>2.55846666666667</v>
      </c>
      <c r="I404" s="13"/>
      <c r="J404" s="13"/>
      <c r="K404" s="13"/>
      <c r="L404" s="13"/>
      <c r="M404" s="26">
        <v>5.5509178637033196E-3</v>
      </c>
      <c r="N404" s="26">
        <v>2.3265025032592201E-2</v>
      </c>
      <c r="O404" s="13">
        <v>2.1273330993784798</v>
      </c>
      <c r="P404" s="13" t="s">
        <v>70</v>
      </c>
      <c r="Q404" s="13" t="s">
        <v>69</v>
      </c>
      <c r="R404" s="13" t="s">
        <v>1612</v>
      </c>
      <c r="S404" s="20"/>
    </row>
    <row r="405" spans="1:19" x14ac:dyDescent="0.3">
      <c r="A405">
        <v>403</v>
      </c>
      <c r="F405" s="13" t="s">
        <v>1613</v>
      </c>
      <c r="G405" s="13">
        <v>203.072842177746</v>
      </c>
      <c r="H405" s="13">
        <v>9.7541833333333301</v>
      </c>
      <c r="I405" s="13"/>
      <c r="J405" s="13"/>
      <c r="K405" s="13"/>
      <c r="L405" s="13"/>
      <c r="M405" s="26">
        <v>5.6214467181027201E-3</v>
      </c>
      <c r="N405" s="26">
        <v>2.3520454226914098E-2</v>
      </c>
      <c r="O405" s="13">
        <v>2.02776707096971</v>
      </c>
      <c r="P405" s="13" t="s">
        <v>70</v>
      </c>
      <c r="Q405" s="13" t="s">
        <v>69</v>
      </c>
      <c r="R405" s="13" t="s">
        <v>1614</v>
      </c>
      <c r="S405" s="20"/>
    </row>
    <row r="406" spans="1:19" x14ac:dyDescent="0.3">
      <c r="A406">
        <v>404</v>
      </c>
      <c r="F406" s="13" t="s">
        <v>1615</v>
      </c>
      <c r="G406" s="13">
        <v>1424.7990137632301</v>
      </c>
      <c r="H406" s="13">
        <v>12.591799999999999</v>
      </c>
      <c r="I406" s="13"/>
      <c r="J406" s="13"/>
      <c r="K406" s="13"/>
      <c r="L406" s="13"/>
      <c r="M406" s="26">
        <v>5.6559568435434696E-3</v>
      </c>
      <c r="N406" s="26">
        <v>2.3624565973458099E-2</v>
      </c>
      <c r="O406" s="13" t="s">
        <v>585</v>
      </c>
      <c r="P406" s="13" t="s">
        <v>69</v>
      </c>
      <c r="Q406" s="13" t="s">
        <v>70</v>
      </c>
      <c r="R406" s="13" t="s">
        <v>110</v>
      </c>
      <c r="S406" s="20"/>
    </row>
    <row r="407" spans="1:19" x14ac:dyDescent="0.3">
      <c r="A407">
        <v>405</v>
      </c>
      <c r="F407" s="13" t="s">
        <v>1616</v>
      </c>
      <c r="G407" s="13">
        <v>223.06302685906101</v>
      </c>
      <c r="H407" s="13">
        <v>6.5891666666666699</v>
      </c>
      <c r="I407" s="13"/>
      <c r="J407" s="13"/>
      <c r="K407" s="13"/>
      <c r="L407" s="13"/>
      <c r="M407" s="26">
        <v>5.6999977380269903E-3</v>
      </c>
      <c r="N407" s="26">
        <v>2.3667523926775898E-2</v>
      </c>
      <c r="O407" s="13">
        <v>2.0819753428568499</v>
      </c>
      <c r="P407" s="13" t="s">
        <v>70</v>
      </c>
      <c r="Q407" s="13" t="s">
        <v>69</v>
      </c>
      <c r="R407" s="13" t="s">
        <v>110</v>
      </c>
      <c r="S407" s="20"/>
    </row>
    <row r="408" spans="1:19" x14ac:dyDescent="0.3">
      <c r="A408">
        <v>406</v>
      </c>
      <c r="F408" s="13" t="s">
        <v>1617</v>
      </c>
      <c r="G408" s="13">
        <v>697.16472071948397</v>
      </c>
      <c r="H408" s="13">
        <v>19.828250000000001</v>
      </c>
      <c r="I408" s="13"/>
      <c r="J408" s="13"/>
      <c r="K408" s="13"/>
      <c r="L408" s="13"/>
      <c r="M408" s="26">
        <v>5.7264038278558296E-3</v>
      </c>
      <c r="N408" s="26">
        <v>2.3716971901855202E-2</v>
      </c>
      <c r="O408" s="13">
        <v>2.3533488127650002</v>
      </c>
      <c r="P408" s="13" t="s">
        <v>70</v>
      </c>
      <c r="Q408" s="13" t="s">
        <v>69</v>
      </c>
      <c r="R408" s="13" t="s">
        <v>1618</v>
      </c>
      <c r="S408" s="20"/>
    </row>
    <row r="409" spans="1:19" x14ac:dyDescent="0.3">
      <c r="A409">
        <v>407</v>
      </c>
      <c r="F409" s="13" t="s">
        <v>1619</v>
      </c>
      <c r="G409" s="13">
        <v>293.10372433609399</v>
      </c>
      <c r="H409" s="13">
        <v>20.725633333333299</v>
      </c>
      <c r="I409" s="13"/>
      <c r="J409" s="13"/>
      <c r="K409" s="13"/>
      <c r="L409" s="13"/>
      <c r="M409" s="26">
        <v>5.7676764229317402E-3</v>
      </c>
      <c r="N409" s="26">
        <v>2.38275870643096E-2</v>
      </c>
      <c r="O409" s="13">
        <v>2.80199503169074</v>
      </c>
      <c r="P409" s="13" t="s">
        <v>69</v>
      </c>
      <c r="Q409" s="13" t="s">
        <v>70</v>
      </c>
      <c r="R409" s="13" t="s">
        <v>1620</v>
      </c>
      <c r="S409" s="20"/>
    </row>
    <row r="410" spans="1:19" x14ac:dyDescent="0.3">
      <c r="A410">
        <v>408</v>
      </c>
      <c r="F410" s="13" t="s">
        <v>1621</v>
      </c>
      <c r="G410" s="13">
        <v>195.052895756883</v>
      </c>
      <c r="H410" s="13">
        <v>2.1992333333333298</v>
      </c>
      <c r="I410" s="13"/>
      <c r="J410" s="13"/>
      <c r="K410" s="13"/>
      <c r="L410" s="13"/>
      <c r="M410" s="26">
        <v>5.8734515705596299E-3</v>
      </c>
      <c r="N410" s="26">
        <v>2.4183143603362E-2</v>
      </c>
      <c r="O410" s="13">
        <v>46.869769880565698</v>
      </c>
      <c r="P410" s="13" t="s">
        <v>69</v>
      </c>
      <c r="Q410" s="13" t="s">
        <v>70</v>
      </c>
      <c r="R410" s="13" t="s">
        <v>110</v>
      </c>
      <c r="S410" s="20"/>
    </row>
    <row r="411" spans="1:19" x14ac:dyDescent="0.3">
      <c r="A411">
        <v>409</v>
      </c>
      <c r="F411" s="13" t="s">
        <v>1622</v>
      </c>
      <c r="G411" s="13">
        <v>949.17512084676503</v>
      </c>
      <c r="H411" s="13">
        <v>19.459900000000001</v>
      </c>
      <c r="I411" s="13"/>
      <c r="J411" s="13"/>
      <c r="K411" s="13"/>
      <c r="L411" s="13"/>
      <c r="M411" s="26">
        <v>5.9882106280755298E-3</v>
      </c>
      <c r="N411" s="26">
        <v>2.4552659181705499E-2</v>
      </c>
      <c r="O411" s="13">
        <v>19.459993414449698</v>
      </c>
      <c r="P411" s="13" t="s">
        <v>70</v>
      </c>
      <c r="Q411" s="13" t="s">
        <v>69</v>
      </c>
      <c r="R411" s="13" t="s">
        <v>1623</v>
      </c>
      <c r="S411" s="20"/>
    </row>
    <row r="412" spans="1:19" x14ac:dyDescent="0.3">
      <c r="A412">
        <v>410</v>
      </c>
      <c r="F412" s="13" t="s">
        <v>1624</v>
      </c>
      <c r="G412" s="13">
        <v>777.19592195535597</v>
      </c>
      <c r="H412" s="13">
        <v>4.5002666666666702</v>
      </c>
      <c r="I412" s="13"/>
      <c r="J412" s="13"/>
      <c r="K412" s="13"/>
      <c r="L412" s="13"/>
      <c r="M412" s="26">
        <v>6.0076314102574004E-3</v>
      </c>
      <c r="N412" s="26">
        <v>2.4608177080785502E-2</v>
      </c>
      <c r="O412" s="13">
        <v>4.3651011393071402</v>
      </c>
      <c r="P412" s="13" t="s">
        <v>70</v>
      </c>
      <c r="Q412" s="13" t="s">
        <v>69</v>
      </c>
      <c r="R412" s="13" t="s">
        <v>1625</v>
      </c>
      <c r="S412" s="20"/>
    </row>
    <row r="413" spans="1:19" x14ac:dyDescent="0.3">
      <c r="A413">
        <v>411</v>
      </c>
      <c r="F413" s="13" t="s">
        <v>1626</v>
      </c>
      <c r="G413" s="13">
        <v>691.13320048509399</v>
      </c>
      <c r="H413" s="13">
        <v>20.557400000000001</v>
      </c>
      <c r="I413" s="13"/>
      <c r="J413" s="13"/>
      <c r="K413" s="13"/>
      <c r="L413" s="13"/>
      <c r="M413" s="26">
        <v>6.0842775635323596E-3</v>
      </c>
      <c r="N413" s="26">
        <v>2.4840163582316301E-2</v>
      </c>
      <c r="O413" s="13">
        <v>3.1574612595288101</v>
      </c>
      <c r="P413" s="13" t="s">
        <v>69</v>
      </c>
      <c r="Q413" s="13" t="s">
        <v>70</v>
      </c>
      <c r="R413" s="13" t="s">
        <v>1627</v>
      </c>
      <c r="S413" s="20"/>
    </row>
    <row r="414" spans="1:19" x14ac:dyDescent="0.3">
      <c r="A414">
        <v>412</v>
      </c>
      <c r="F414" s="13" t="s">
        <v>1628</v>
      </c>
      <c r="G414" s="13">
        <v>532.197088371468</v>
      </c>
      <c r="H414" s="13">
        <v>5.1004833333333304</v>
      </c>
      <c r="I414" s="13"/>
      <c r="J414" s="13"/>
      <c r="K414" s="13"/>
      <c r="L414" s="13"/>
      <c r="M414" s="26">
        <v>6.10276025725309E-3</v>
      </c>
      <c r="N414" s="26">
        <v>2.48768530337708E-2</v>
      </c>
      <c r="O414" s="13">
        <v>15.5017868969607</v>
      </c>
      <c r="P414" s="13" t="s">
        <v>69</v>
      </c>
      <c r="Q414" s="13" t="s">
        <v>70</v>
      </c>
      <c r="R414" s="13" t="s">
        <v>110</v>
      </c>
      <c r="S414" s="20"/>
    </row>
    <row r="415" spans="1:19" x14ac:dyDescent="0.3">
      <c r="A415">
        <v>413</v>
      </c>
      <c r="F415" s="13" t="s">
        <v>1629</v>
      </c>
      <c r="G415" s="13">
        <v>449.02322008551499</v>
      </c>
      <c r="H415" s="13">
        <v>1.2397833333333299</v>
      </c>
      <c r="I415" s="13"/>
      <c r="J415" s="13"/>
      <c r="K415" s="13"/>
      <c r="L415" s="13"/>
      <c r="M415" s="26">
        <v>6.1688824465496702E-3</v>
      </c>
      <c r="N415" s="26">
        <v>2.5078567477796E-2</v>
      </c>
      <c r="O415" s="13">
        <v>3.4937011706465402</v>
      </c>
      <c r="P415" s="13" t="s">
        <v>70</v>
      </c>
      <c r="Q415" s="13" t="s">
        <v>69</v>
      </c>
      <c r="R415" s="13" t="s">
        <v>1078</v>
      </c>
      <c r="S415" s="20"/>
    </row>
    <row r="416" spans="1:19" x14ac:dyDescent="0.3">
      <c r="A416">
        <v>414</v>
      </c>
      <c r="F416" s="13" t="s">
        <v>1630</v>
      </c>
      <c r="G416" s="13">
        <v>803.18562454989501</v>
      </c>
      <c r="H416" s="13">
        <v>20.430116666666699</v>
      </c>
      <c r="I416" s="13"/>
      <c r="J416" s="13"/>
      <c r="K416" s="13"/>
      <c r="L416" s="13"/>
      <c r="M416" s="26">
        <v>6.2084530847495998E-3</v>
      </c>
      <c r="N416" s="26">
        <v>2.5182198988905901E-2</v>
      </c>
      <c r="O416" s="13">
        <v>18.736817164300401</v>
      </c>
      <c r="P416" s="13" t="s">
        <v>70</v>
      </c>
      <c r="Q416" s="13" t="s">
        <v>69</v>
      </c>
      <c r="R416" s="13" t="s">
        <v>1505</v>
      </c>
      <c r="S416" s="20"/>
    </row>
    <row r="417" spans="1:20" x14ac:dyDescent="0.3">
      <c r="A417">
        <v>415</v>
      </c>
      <c r="F417" s="13" t="s">
        <v>1631</v>
      </c>
      <c r="G417" s="13">
        <v>322.19599884166797</v>
      </c>
      <c r="H417" s="13">
        <v>1.16546666666667</v>
      </c>
      <c r="I417" s="13"/>
      <c r="J417" s="13"/>
      <c r="K417" s="13"/>
      <c r="L417" s="13"/>
      <c r="M417" s="26">
        <v>6.3532376245471998E-3</v>
      </c>
      <c r="N417" s="26">
        <v>2.5600204168121601E-2</v>
      </c>
      <c r="O417" s="13">
        <v>2.4198905879822901</v>
      </c>
      <c r="P417" s="13" t="s">
        <v>69</v>
      </c>
      <c r="Q417" s="13" t="s">
        <v>70</v>
      </c>
      <c r="R417" s="13" t="s">
        <v>1459</v>
      </c>
      <c r="S417" s="20"/>
    </row>
    <row r="418" spans="1:20" x14ac:dyDescent="0.3">
      <c r="A418">
        <v>416</v>
      </c>
      <c r="F418" s="13" t="s">
        <v>1632</v>
      </c>
      <c r="G418" s="13">
        <v>244.130681324872</v>
      </c>
      <c r="H418" s="13">
        <v>6.4087333333333296</v>
      </c>
      <c r="I418" s="13"/>
      <c r="J418" s="13"/>
      <c r="K418" s="13"/>
      <c r="L418" s="13"/>
      <c r="M418" s="26">
        <v>6.4521585991148501E-3</v>
      </c>
      <c r="N418" s="26">
        <v>2.5850239045201499E-2</v>
      </c>
      <c r="O418" s="13">
        <v>8.4049510092403494</v>
      </c>
      <c r="P418" s="13" t="s">
        <v>69</v>
      </c>
      <c r="Q418" s="13" t="s">
        <v>70</v>
      </c>
      <c r="R418" s="13" t="s">
        <v>110</v>
      </c>
      <c r="S418" s="20"/>
    </row>
    <row r="419" spans="1:20" x14ac:dyDescent="0.3">
      <c r="A419">
        <v>417</v>
      </c>
      <c r="B419">
        <v>3</v>
      </c>
      <c r="C419" s="9" t="s">
        <v>825</v>
      </c>
      <c r="D419" t="s">
        <v>1633</v>
      </c>
      <c r="E419" t="s">
        <v>1634</v>
      </c>
      <c r="F419" s="13" t="s">
        <v>1635</v>
      </c>
      <c r="G419" s="13">
        <v>593.15137183726904</v>
      </c>
      <c r="H419" s="13">
        <v>12.4644333333333</v>
      </c>
      <c r="I419" s="13" t="s">
        <v>811</v>
      </c>
      <c r="J419" s="13">
        <f>594.158447-1.007276</f>
        <v>593.15117099999998</v>
      </c>
      <c r="K419" s="13">
        <f>((G419-J419)/(G419))*1000000</f>
        <v>0.33859361808507021</v>
      </c>
      <c r="L419" s="13">
        <v>93.04</v>
      </c>
      <c r="M419" s="26">
        <v>6.5226482049548498E-3</v>
      </c>
      <c r="N419" s="26">
        <v>2.6092756289991002E-2</v>
      </c>
      <c r="O419" s="13">
        <v>2.34061764427747</v>
      </c>
      <c r="P419" s="13" t="s">
        <v>70</v>
      </c>
      <c r="Q419" s="13" t="s">
        <v>69</v>
      </c>
      <c r="R419" s="13" t="s">
        <v>1636</v>
      </c>
      <c r="S419" s="20">
        <v>484.983</v>
      </c>
      <c r="T419" s="9">
        <v>25</v>
      </c>
    </row>
    <row r="420" spans="1:20" x14ac:dyDescent="0.3">
      <c r="A420">
        <v>418</v>
      </c>
      <c r="F420" s="13" t="s">
        <v>1637</v>
      </c>
      <c r="G420" s="13">
        <v>380.00840516273098</v>
      </c>
      <c r="H420" s="13">
        <v>2.22048333333333</v>
      </c>
      <c r="I420" s="13"/>
      <c r="J420" s="13"/>
      <c r="K420" s="13"/>
      <c r="L420" s="13"/>
      <c r="M420" s="26">
        <v>6.6005238657883504E-3</v>
      </c>
      <c r="N420" s="26">
        <v>2.6337158192254899E-2</v>
      </c>
      <c r="O420" s="13">
        <v>5.7322746533495303</v>
      </c>
      <c r="P420" s="13" t="s">
        <v>69</v>
      </c>
      <c r="Q420" s="13" t="s">
        <v>70</v>
      </c>
      <c r="R420" s="13" t="s">
        <v>1638</v>
      </c>
      <c r="S420" s="20"/>
    </row>
    <row r="421" spans="1:20" x14ac:dyDescent="0.3">
      <c r="A421">
        <v>419</v>
      </c>
      <c r="B421">
        <v>3</v>
      </c>
      <c r="C421" s="9" t="s">
        <v>63</v>
      </c>
      <c r="D421" t="s">
        <v>1639</v>
      </c>
      <c r="E421" t="s">
        <v>1640</v>
      </c>
      <c r="F421" s="13" t="s">
        <v>1641</v>
      </c>
      <c r="G421" s="13">
        <v>332.126513469651</v>
      </c>
      <c r="H421" s="13">
        <v>14.0893</v>
      </c>
      <c r="I421" s="13" t="s">
        <v>811</v>
      </c>
      <c r="J421" s="13">
        <f>333.132477-1.007276</f>
        <v>332.125201</v>
      </c>
      <c r="K421" s="13">
        <f>((G421-J421)/(G421))*1000000</f>
        <v>3.9517159810174505</v>
      </c>
      <c r="L421" s="13">
        <v>95.49</v>
      </c>
      <c r="M421" s="26">
        <v>6.6443518911219997E-3</v>
      </c>
      <c r="N421" s="26">
        <v>2.6461416269415599E-2</v>
      </c>
      <c r="O421" s="13">
        <v>2.7056442941330401</v>
      </c>
      <c r="P421" s="13" t="s">
        <v>69</v>
      </c>
      <c r="Q421" s="13" t="s">
        <v>70</v>
      </c>
      <c r="R421" s="13" t="s">
        <v>1183</v>
      </c>
      <c r="S421" s="20"/>
    </row>
    <row r="422" spans="1:20" x14ac:dyDescent="0.3">
      <c r="A422">
        <v>420</v>
      </c>
      <c r="F422" s="13" t="s">
        <v>1642</v>
      </c>
      <c r="G422" s="13">
        <v>319.04280447098199</v>
      </c>
      <c r="H422" s="13">
        <v>18.056233333333299</v>
      </c>
      <c r="I422" s="13"/>
      <c r="J422" s="13"/>
      <c r="K422" s="13"/>
      <c r="L422" s="13"/>
      <c r="M422" s="26">
        <v>6.6532313683710402E-3</v>
      </c>
      <c r="N422" s="26">
        <v>2.6461416269415599E-2</v>
      </c>
      <c r="O422" s="13">
        <v>2.6268485202508298</v>
      </c>
      <c r="P422" s="13" t="s">
        <v>70</v>
      </c>
      <c r="Q422" s="13" t="s">
        <v>69</v>
      </c>
      <c r="R422" s="13" t="s">
        <v>1643</v>
      </c>
      <c r="S422" s="20"/>
    </row>
    <row r="423" spans="1:20" x14ac:dyDescent="0.3">
      <c r="A423">
        <v>421</v>
      </c>
      <c r="F423" s="13" t="s">
        <v>1644</v>
      </c>
      <c r="G423" s="13">
        <v>482.039014317664</v>
      </c>
      <c r="H423" s="13">
        <v>2.3796833333333298</v>
      </c>
      <c r="I423" s="13"/>
      <c r="J423" s="13"/>
      <c r="K423" s="13"/>
      <c r="L423" s="13"/>
      <c r="M423" s="26">
        <v>6.6826552218344198E-3</v>
      </c>
      <c r="N423" s="26">
        <v>2.653543444812E-2</v>
      </c>
      <c r="O423" s="13">
        <v>79.250150584683297</v>
      </c>
      <c r="P423" s="13" t="s">
        <v>69</v>
      </c>
      <c r="Q423" s="13" t="s">
        <v>70</v>
      </c>
      <c r="R423" s="13" t="s">
        <v>340</v>
      </c>
      <c r="S423" s="20"/>
    </row>
    <row r="424" spans="1:20" x14ac:dyDescent="0.3">
      <c r="A424">
        <v>422</v>
      </c>
      <c r="F424" s="13" t="s">
        <v>1645</v>
      </c>
      <c r="G424" s="13">
        <v>288.02954718992299</v>
      </c>
      <c r="H424" s="13">
        <v>15.556800000000001</v>
      </c>
      <c r="I424" s="13"/>
      <c r="J424" s="13"/>
      <c r="K424" s="13"/>
      <c r="L424" s="13"/>
      <c r="M424" s="26">
        <v>6.69799380498048E-3</v>
      </c>
      <c r="N424" s="26">
        <v>2.65533741478058E-2</v>
      </c>
      <c r="O424" s="13">
        <v>5.3305966768223998</v>
      </c>
      <c r="P424" s="13" t="s">
        <v>69</v>
      </c>
      <c r="Q424" s="13" t="s">
        <v>70</v>
      </c>
      <c r="R424" s="13" t="s">
        <v>110</v>
      </c>
      <c r="S424" s="20"/>
    </row>
    <row r="425" spans="1:20" x14ac:dyDescent="0.3">
      <c r="A425">
        <v>423</v>
      </c>
      <c r="F425" s="13" t="s">
        <v>1646</v>
      </c>
      <c r="G425" s="13">
        <v>199.09921437189399</v>
      </c>
      <c r="H425" s="13">
        <v>17.898583333333299</v>
      </c>
      <c r="I425" s="13"/>
      <c r="J425" s="13"/>
      <c r="K425" s="13"/>
      <c r="L425" s="13"/>
      <c r="M425" s="26">
        <v>6.7389650908490396E-3</v>
      </c>
      <c r="N425" s="26">
        <v>2.6694237391866899E-2</v>
      </c>
      <c r="O425" s="13">
        <v>18.3325786360124</v>
      </c>
      <c r="P425" s="13" t="s">
        <v>69</v>
      </c>
      <c r="Q425" s="13" t="s">
        <v>70</v>
      </c>
      <c r="R425" s="13" t="s">
        <v>110</v>
      </c>
      <c r="S425" s="20"/>
    </row>
    <row r="426" spans="1:20" x14ac:dyDescent="0.3">
      <c r="A426">
        <v>424</v>
      </c>
      <c r="F426" s="13" t="s">
        <v>1647</v>
      </c>
      <c r="G426" s="13">
        <v>416.13280702602702</v>
      </c>
      <c r="H426" s="13">
        <v>15.556800000000001</v>
      </c>
      <c r="I426" s="13"/>
      <c r="J426" s="13"/>
      <c r="K426" s="13"/>
      <c r="L426" s="13"/>
      <c r="M426" s="26">
        <v>6.7787048416204599E-3</v>
      </c>
      <c r="N426" s="26">
        <v>2.6808379381283599E-2</v>
      </c>
      <c r="O426" s="13">
        <v>2.7377084367976599</v>
      </c>
      <c r="P426" s="13" t="s">
        <v>69</v>
      </c>
      <c r="Q426" s="13" t="s">
        <v>70</v>
      </c>
      <c r="R426" s="13" t="s">
        <v>1648</v>
      </c>
      <c r="S426" s="20"/>
    </row>
    <row r="427" spans="1:20" x14ac:dyDescent="0.3">
      <c r="A427">
        <v>425</v>
      </c>
      <c r="F427" s="13" t="s">
        <v>1649</v>
      </c>
      <c r="G427" s="13">
        <v>346.11776154514502</v>
      </c>
      <c r="H427" s="13">
        <v>6.1131166666666701</v>
      </c>
      <c r="I427" s="13"/>
      <c r="J427" s="13"/>
      <c r="K427" s="13"/>
      <c r="L427" s="13"/>
      <c r="M427" s="26">
        <v>6.8017349224791497E-3</v>
      </c>
      <c r="N427" s="26">
        <v>2.6877800421356301E-2</v>
      </c>
      <c r="O427" s="13">
        <v>2.8007633446412599</v>
      </c>
      <c r="P427" s="13" t="s">
        <v>69</v>
      </c>
      <c r="Q427" s="13" t="s">
        <v>70</v>
      </c>
      <c r="R427" s="13" t="s">
        <v>359</v>
      </c>
      <c r="S427" s="20"/>
    </row>
    <row r="428" spans="1:20" x14ac:dyDescent="0.3">
      <c r="A428">
        <v>426</v>
      </c>
      <c r="F428" s="13" t="s">
        <v>1650</v>
      </c>
      <c r="G428" s="13">
        <v>289.07265759559402</v>
      </c>
      <c r="H428" s="13">
        <v>19.776733333333301</v>
      </c>
      <c r="I428" s="13"/>
      <c r="J428" s="13"/>
      <c r="K428" s="13"/>
      <c r="L428" s="13"/>
      <c r="M428" s="26">
        <v>6.8701330465618096E-3</v>
      </c>
      <c r="N428" s="26">
        <v>2.7104436663269699E-2</v>
      </c>
      <c r="O428" s="13">
        <v>2.02886318109333</v>
      </c>
      <c r="P428" s="13" t="s">
        <v>70</v>
      </c>
      <c r="Q428" s="13" t="s">
        <v>69</v>
      </c>
      <c r="R428" s="13" t="s">
        <v>1651</v>
      </c>
      <c r="S428" s="20"/>
    </row>
    <row r="429" spans="1:20" x14ac:dyDescent="0.3">
      <c r="A429">
        <v>427</v>
      </c>
      <c r="F429" s="13" t="s">
        <v>1652</v>
      </c>
      <c r="G429" s="13">
        <v>1217.3762084560201</v>
      </c>
      <c r="H429" s="13">
        <v>11.579183333333299</v>
      </c>
      <c r="I429" s="13"/>
      <c r="J429" s="13"/>
      <c r="K429" s="13"/>
      <c r="L429" s="13"/>
      <c r="M429" s="26">
        <v>6.9128198444510201E-3</v>
      </c>
      <c r="N429" s="26">
        <v>2.72254004436671E-2</v>
      </c>
      <c r="O429" s="13">
        <v>49.807254597179899</v>
      </c>
      <c r="P429" s="13" t="s">
        <v>69</v>
      </c>
      <c r="Q429" s="13" t="s">
        <v>70</v>
      </c>
      <c r="R429" s="13" t="s">
        <v>1653</v>
      </c>
      <c r="S429" s="20"/>
    </row>
    <row r="430" spans="1:20" x14ac:dyDescent="0.3">
      <c r="A430">
        <v>428</v>
      </c>
      <c r="F430" s="13" t="s">
        <v>1654</v>
      </c>
      <c r="G430" s="13">
        <v>576.12396175389199</v>
      </c>
      <c r="H430" s="13">
        <v>10.1543666666667</v>
      </c>
      <c r="I430" s="13"/>
      <c r="J430" s="13"/>
      <c r="K430" s="13"/>
      <c r="L430" s="13"/>
      <c r="M430" s="26">
        <v>6.9172379392925497E-3</v>
      </c>
      <c r="N430" s="26">
        <v>2.72254004436671E-2</v>
      </c>
      <c r="O430" s="13">
        <v>2.6158830594213902</v>
      </c>
      <c r="P430" s="13" t="s">
        <v>70</v>
      </c>
      <c r="Q430" s="13" t="s">
        <v>69</v>
      </c>
      <c r="R430" s="13" t="s">
        <v>1592</v>
      </c>
      <c r="S430" s="20"/>
    </row>
    <row r="431" spans="1:20" x14ac:dyDescent="0.3">
      <c r="A431">
        <v>429</v>
      </c>
      <c r="F431" s="13" t="s">
        <v>1655</v>
      </c>
      <c r="G431" s="13">
        <v>215.12961965756801</v>
      </c>
      <c r="H431" s="13">
        <v>21.6124166666667</v>
      </c>
      <c r="I431" s="13"/>
      <c r="J431" s="13"/>
      <c r="K431" s="13"/>
      <c r="L431" s="13"/>
      <c r="M431" s="26">
        <v>6.9229826556959102E-3</v>
      </c>
      <c r="N431" s="26">
        <v>2.72254004436671E-2</v>
      </c>
      <c r="O431" s="13">
        <v>2.0838333013217101</v>
      </c>
      <c r="P431" s="13" t="s">
        <v>69</v>
      </c>
      <c r="Q431" s="13" t="s">
        <v>70</v>
      </c>
      <c r="R431" s="13" t="s">
        <v>1656</v>
      </c>
      <c r="S431" s="20"/>
    </row>
    <row r="432" spans="1:20" x14ac:dyDescent="0.3">
      <c r="A432">
        <v>430</v>
      </c>
      <c r="F432" s="13" t="s">
        <v>1657</v>
      </c>
      <c r="G432" s="13">
        <v>191.05715109997601</v>
      </c>
      <c r="H432" s="13">
        <v>2.46301666666667</v>
      </c>
      <c r="I432" s="13"/>
      <c r="J432" s="13"/>
      <c r="K432" s="13"/>
      <c r="L432" s="13"/>
      <c r="M432" s="26">
        <v>6.9504192723909303E-3</v>
      </c>
      <c r="N432" s="26">
        <v>2.72741335736888E-2</v>
      </c>
      <c r="O432" s="13">
        <v>4.4992948542968501</v>
      </c>
      <c r="P432" s="13" t="s">
        <v>70</v>
      </c>
      <c r="Q432" s="13" t="s">
        <v>69</v>
      </c>
      <c r="R432" s="13" t="s">
        <v>1063</v>
      </c>
      <c r="S432" s="20"/>
    </row>
    <row r="433" spans="1:20" x14ac:dyDescent="0.3">
      <c r="A433">
        <v>431</v>
      </c>
      <c r="F433" s="13" t="s">
        <v>1658</v>
      </c>
      <c r="G433" s="13">
        <v>385.24626857045899</v>
      </c>
      <c r="H433" s="13">
        <v>13.4981166666667</v>
      </c>
      <c r="I433" s="13"/>
      <c r="J433" s="13"/>
      <c r="K433" s="13"/>
      <c r="L433" s="13"/>
      <c r="M433" s="26">
        <v>6.9520462828335204E-3</v>
      </c>
      <c r="N433" s="26">
        <v>2.72741335736888E-2</v>
      </c>
      <c r="O433" s="13">
        <v>2.56928814073714</v>
      </c>
      <c r="P433" s="13" t="s">
        <v>70</v>
      </c>
      <c r="Q433" s="13" t="s">
        <v>69</v>
      </c>
      <c r="R433" s="13" t="s">
        <v>1345</v>
      </c>
      <c r="S433" s="20"/>
    </row>
    <row r="434" spans="1:20" x14ac:dyDescent="0.3">
      <c r="A434">
        <v>432</v>
      </c>
      <c r="B434">
        <v>3</v>
      </c>
      <c r="C434" s="9" t="s">
        <v>63</v>
      </c>
      <c r="D434" t="s">
        <v>1659</v>
      </c>
      <c r="E434" t="s">
        <v>873</v>
      </c>
      <c r="F434" s="13" t="s">
        <v>1660</v>
      </c>
      <c r="G434" s="13">
        <v>385.136089317759</v>
      </c>
      <c r="H434" s="13">
        <v>4.3092499999999996</v>
      </c>
      <c r="I434" s="13" t="s">
        <v>873</v>
      </c>
      <c r="J434" s="13">
        <f>404.154327-1.007276-18.01056</f>
        <v>385.13649100000004</v>
      </c>
      <c r="K434" s="13">
        <f>((G434-J434)/(G434))*1000000</f>
        <v>-1.0429618313492566</v>
      </c>
      <c r="L434" s="13">
        <v>91.62</v>
      </c>
      <c r="M434" s="26">
        <v>7.0263475872308599E-3</v>
      </c>
      <c r="N434" s="26">
        <v>2.7449460140319699E-2</v>
      </c>
      <c r="O434" s="13">
        <v>3.0805977600268002</v>
      </c>
      <c r="P434" s="13" t="s">
        <v>69</v>
      </c>
      <c r="Q434" s="13" t="s">
        <v>70</v>
      </c>
      <c r="R434" s="13" t="s">
        <v>902</v>
      </c>
      <c r="S434" s="9">
        <v>171.09270000000001</v>
      </c>
      <c r="T434" s="9">
        <v>10</v>
      </c>
    </row>
    <row r="435" spans="1:20" x14ac:dyDescent="0.3">
      <c r="A435">
        <v>433</v>
      </c>
      <c r="F435" s="13" t="s">
        <v>1661</v>
      </c>
      <c r="G435" s="13">
        <v>221.044897872321</v>
      </c>
      <c r="H435" s="13">
        <v>4.9322666666666697</v>
      </c>
      <c r="I435" s="13"/>
      <c r="J435" s="13"/>
      <c r="K435" s="13"/>
      <c r="L435" s="13"/>
      <c r="M435" s="26">
        <v>7.0948277826285997E-3</v>
      </c>
      <c r="N435" s="26">
        <v>2.7670278259413199E-2</v>
      </c>
      <c r="O435" s="13">
        <v>2.7240511922623298</v>
      </c>
      <c r="P435" s="13" t="s">
        <v>70</v>
      </c>
      <c r="Q435" s="13" t="s">
        <v>69</v>
      </c>
      <c r="R435" s="13" t="s">
        <v>110</v>
      </c>
      <c r="S435" s="20"/>
    </row>
    <row r="436" spans="1:20" x14ac:dyDescent="0.3">
      <c r="A436">
        <v>434</v>
      </c>
      <c r="F436" s="13" t="s">
        <v>1662</v>
      </c>
      <c r="G436" s="13">
        <v>539.05091857682805</v>
      </c>
      <c r="H436" s="13">
        <v>5.49163333333333</v>
      </c>
      <c r="I436" s="13"/>
      <c r="J436" s="13"/>
      <c r="K436" s="13"/>
      <c r="L436" s="13"/>
      <c r="M436" s="26">
        <v>7.1993212151076902E-3</v>
      </c>
      <c r="N436" s="26">
        <v>2.79758840040524E-2</v>
      </c>
      <c r="O436" s="13">
        <v>2.76953843210678</v>
      </c>
      <c r="P436" s="13" t="s">
        <v>70</v>
      </c>
      <c r="Q436" s="13" t="s">
        <v>69</v>
      </c>
      <c r="R436" s="13" t="s">
        <v>1663</v>
      </c>
      <c r="S436" s="20"/>
    </row>
    <row r="437" spans="1:20" x14ac:dyDescent="0.3">
      <c r="A437">
        <v>435</v>
      </c>
      <c r="F437" s="13" t="s">
        <v>1664</v>
      </c>
      <c r="G437" s="13">
        <v>611.25622880456206</v>
      </c>
      <c r="H437" s="13">
        <v>19.459900000000001</v>
      </c>
      <c r="I437" s="13"/>
      <c r="J437" s="13"/>
      <c r="K437" s="13"/>
      <c r="L437" s="13"/>
      <c r="M437" s="26">
        <v>7.3480900788528399E-3</v>
      </c>
      <c r="N437" s="26">
        <v>2.8441391212058399E-2</v>
      </c>
      <c r="O437" s="13">
        <v>2.12610447263387</v>
      </c>
      <c r="P437" s="13" t="s">
        <v>70</v>
      </c>
      <c r="Q437" s="13" t="s">
        <v>69</v>
      </c>
      <c r="R437" s="13" t="s">
        <v>790</v>
      </c>
      <c r="S437" s="20"/>
    </row>
    <row r="438" spans="1:20" x14ac:dyDescent="0.3">
      <c r="A438">
        <v>436</v>
      </c>
      <c r="F438" s="13" t="s">
        <v>1665</v>
      </c>
      <c r="G438" s="13">
        <v>291.07197694988201</v>
      </c>
      <c r="H438" s="13">
        <v>5.1429666666666698</v>
      </c>
      <c r="I438" s="13"/>
      <c r="J438" s="13"/>
      <c r="K438" s="13"/>
      <c r="L438" s="13"/>
      <c r="M438" s="26">
        <v>7.3905859353935498E-3</v>
      </c>
      <c r="N438" s="26">
        <v>2.8560826322306301E-2</v>
      </c>
      <c r="O438" s="13">
        <v>4.7433130586685701</v>
      </c>
      <c r="P438" s="13" t="s">
        <v>69</v>
      </c>
      <c r="Q438" s="13" t="s">
        <v>70</v>
      </c>
      <c r="R438" s="13" t="s">
        <v>620</v>
      </c>
      <c r="S438" s="20"/>
    </row>
    <row r="439" spans="1:20" x14ac:dyDescent="0.3">
      <c r="A439">
        <v>437</v>
      </c>
      <c r="F439" s="13" t="s">
        <v>1666</v>
      </c>
      <c r="G439" s="13">
        <v>833.11751710845499</v>
      </c>
      <c r="H439" s="13">
        <v>1.4610666666666701</v>
      </c>
      <c r="I439" s="13"/>
      <c r="J439" s="13"/>
      <c r="K439" s="13"/>
      <c r="L439" s="13"/>
      <c r="M439" s="26">
        <v>7.4387068772985296E-3</v>
      </c>
      <c r="N439" s="26">
        <v>2.86790433249678E-2</v>
      </c>
      <c r="O439" s="13">
        <v>5.4675762944330497</v>
      </c>
      <c r="P439" s="13" t="s">
        <v>70</v>
      </c>
      <c r="Q439" s="13" t="s">
        <v>69</v>
      </c>
      <c r="R439" s="13" t="s">
        <v>1667</v>
      </c>
      <c r="S439" s="20"/>
    </row>
    <row r="440" spans="1:20" x14ac:dyDescent="0.3">
      <c r="A440">
        <v>438</v>
      </c>
      <c r="F440" s="13" t="s">
        <v>1668</v>
      </c>
      <c r="G440" s="13">
        <v>388.98311945345</v>
      </c>
      <c r="H440" s="13">
        <v>5.4703833333333298</v>
      </c>
      <c r="I440" s="13"/>
      <c r="J440" s="13"/>
      <c r="K440" s="13"/>
      <c r="L440" s="13"/>
      <c r="M440" s="26">
        <v>7.4948150862986802E-3</v>
      </c>
      <c r="N440" s="26">
        <v>2.8850035746152601E-2</v>
      </c>
      <c r="O440" s="13">
        <v>4.55144541200655</v>
      </c>
      <c r="P440" s="13" t="s">
        <v>70</v>
      </c>
      <c r="Q440" s="13" t="s">
        <v>69</v>
      </c>
      <c r="R440" s="13" t="s">
        <v>1669</v>
      </c>
      <c r="S440" s="20"/>
    </row>
    <row r="441" spans="1:20" x14ac:dyDescent="0.3">
      <c r="A441">
        <v>439</v>
      </c>
      <c r="F441" s="13" t="s">
        <v>1670</v>
      </c>
      <c r="G441" s="13">
        <v>355.08301430340703</v>
      </c>
      <c r="H441" s="13">
        <v>9.7541833333333301</v>
      </c>
      <c r="I441" s="13"/>
      <c r="J441" s="13"/>
      <c r="K441" s="13"/>
      <c r="L441" s="13"/>
      <c r="M441" s="26">
        <v>7.5369770596206403E-3</v>
      </c>
      <c r="N441" s="26">
        <v>2.89442271390166E-2</v>
      </c>
      <c r="O441" s="13">
        <v>3.0866203449369398</v>
      </c>
      <c r="P441" s="13" t="s">
        <v>70</v>
      </c>
      <c r="Q441" s="13" t="s">
        <v>69</v>
      </c>
      <c r="R441" s="13" t="s">
        <v>1078</v>
      </c>
      <c r="S441" s="20"/>
    </row>
    <row r="442" spans="1:20" x14ac:dyDescent="0.3">
      <c r="A442">
        <v>440</v>
      </c>
      <c r="F442" s="13" t="s">
        <v>1671</v>
      </c>
      <c r="G442" s="13">
        <v>576.62714972837205</v>
      </c>
      <c r="H442" s="13">
        <v>10.1543666666667</v>
      </c>
      <c r="I442" s="13"/>
      <c r="J442" s="13"/>
      <c r="K442" s="13"/>
      <c r="L442" s="13"/>
      <c r="M442" s="26">
        <v>7.5442519190241902E-3</v>
      </c>
      <c r="N442" s="26">
        <v>2.8949512555872501E-2</v>
      </c>
      <c r="O442" s="13">
        <v>3.5021635896984198</v>
      </c>
      <c r="P442" s="13" t="s">
        <v>70</v>
      </c>
      <c r="Q442" s="13" t="s">
        <v>69</v>
      </c>
      <c r="R442" s="13" t="s">
        <v>110</v>
      </c>
      <c r="S442" s="20"/>
    </row>
    <row r="443" spans="1:20" x14ac:dyDescent="0.3">
      <c r="A443">
        <v>441</v>
      </c>
      <c r="F443" s="13" t="s">
        <v>1672</v>
      </c>
      <c r="G443" s="13">
        <v>161.02643213784199</v>
      </c>
      <c r="H443" s="13">
        <v>10.23925</v>
      </c>
      <c r="I443" s="13"/>
      <c r="J443" s="13"/>
      <c r="K443" s="13"/>
      <c r="L443" s="13"/>
      <c r="M443" s="26">
        <v>7.6067630194278603E-3</v>
      </c>
      <c r="N443" s="26">
        <v>2.9166581817993101E-2</v>
      </c>
      <c r="O443" s="13">
        <v>2.28782896123119</v>
      </c>
      <c r="P443" s="13" t="s">
        <v>70</v>
      </c>
      <c r="Q443" s="13" t="s">
        <v>69</v>
      </c>
      <c r="R443" s="13" t="s">
        <v>110</v>
      </c>
      <c r="S443" s="20"/>
    </row>
    <row r="444" spans="1:20" x14ac:dyDescent="0.3">
      <c r="A444">
        <v>442</v>
      </c>
      <c r="F444" s="13" t="s">
        <v>1673</v>
      </c>
      <c r="G444" s="13">
        <v>334.177431137599</v>
      </c>
      <c r="H444" s="13">
        <v>18.5093833333333</v>
      </c>
      <c r="I444" s="13"/>
      <c r="J444" s="13"/>
      <c r="K444" s="13"/>
      <c r="L444" s="13"/>
      <c r="M444" s="26">
        <v>7.6393403623672401E-3</v>
      </c>
      <c r="N444" s="26">
        <v>2.9262813747409602E-2</v>
      </c>
      <c r="O444" s="13">
        <v>2.8729873830812598</v>
      </c>
      <c r="P444" s="13" t="s">
        <v>70</v>
      </c>
      <c r="Q444" s="13" t="s">
        <v>69</v>
      </c>
      <c r="R444" s="13" t="s">
        <v>1674</v>
      </c>
      <c r="S444" s="20"/>
    </row>
    <row r="445" spans="1:20" x14ac:dyDescent="0.3">
      <c r="A445">
        <v>443</v>
      </c>
      <c r="F445" s="13" t="s">
        <v>1675</v>
      </c>
      <c r="G445" s="13">
        <v>407.02435442271201</v>
      </c>
      <c r="H445" s="13">
        <v>1.2292000000000001</v>
      </c>
      <c r="I445" s="13"/>
      <c r="J445" s="13"/>
      <c r="K445" s="13"/>
      <c r="L445" s="13"/>
      <c r="M445" s="26">
        <v>7.6440059644243804E-3</v>
      </c>
      <c r="N445" s="26">
        <v>2.9262813747409602E-2</v>
      </c>
      <c r="O445" s="13">
        <v>2.14698482657808</v>
      </c>
      <c r="P445" s="13" t="s">
        <v>70</v>
      </c>
      <c r="Q445" s="13" t="s">
        <v>69</v>
      </c>
      <c r="R445" s="13" t="s">
        <v>1676</v>
      </c>
      <c r="S445" s="20"/>
    </row>
    <row r="446" spans="1:20" x14ac:dyDescent="0.3">
      <c r="A446">
        <v>444</v>
      </c>
      <c r="F446" s="13" t="s">
        <v>1677</v>
      </c>
      <c r="G446" s="13">
        <v>169.124095436093</v>
      </c>
      <c r="H446" s="13">
        <v>21.327400000000001</v>
      </c>
      <c r="I446" s="13"/>
      <c r="J446" s="13"/>
      <c r="K446" s="13"/>
      <c r="L446" s="13"/>
      <c r="M446" s="26">
        <v>7.6799607374545796E-3</v>
      </c>
      <c r="N446" s="26">
        <v>2.93555075819333E-2</v>
      </c>
      <c r="O446" s="13" t="s">
        <v>585</v>
      </c>
      <c r="P446" s="13" t="s">
        <v>69</v>
      </c>
      <c r="Q446" s="13" t="s">
        <v>70</v>
      </c>
      <c r="R446" s="13" t="s">
        <v>1678</v>
      </c>
      <c r="S446" s="20"/>
    </row>
    <row r="447" spans="1:20" x14ac:dyDescent="0.3">
      <c r="A447">
        <v>445</v>
      </c>
      <c r="B447">
        <v>3</v>
      </c>
      <c r="C447" s="9" t="s">
        <v>825</v>
      </c>
      <c r="D447" t="s">
        <v>1514</v>
      </c>
      <c r="E447" t="s">
        <v>410</v>
      </c>
      <c r="F447" s="13" t="s">
        <v>1679</v>
      </c>
      <c r="G447" s="13">
        <v>463.09271323454601</v>
      </c>
      <c r="H447" s="13">
        <v>9.1948166666666697</v>
      </c>
      <c r="I447" s="13" t="s">
        <v>811</v>
      </c>
      <c r="J447" s="13">
        <f>464.09549-1.007276</f>
        <v>463.08821399999999</v>
      </c>
      <c r="K447" s="13">
        <f>((G447-J447)/(G447))*1000000</f>
        <v>9.7156237129962033</v>
      </c>
      <c r="L447" s="13">
        <v>95.09</v>
      </c>
      <c r="M447" s="26">
        <v>7.7885547267155797E-3</v>
      </c>
      <c r="N447" s="26">
        <v>2.9609171237864801E-2</v>
      </c>
      <c r="O447" s="13">
        <v>3.67328384160365</v>
      </c>
      <c r="P447" s="13" t="s">
        <v>70</v>
      </c>
      <c r="Q447" s="13" t="s">
        <v>69</v>
      </c>
      <c r="R447" s="13" t="s">
        <v>1345</v>
      </c>
      <c r="S447" s="9" t="s">
        <v>1680</v>
      </c>
      <c r="T447" s="9">
        <v>10</v>
      </c>
    </row>
    <row r="448" spans="1:20" x14ac:dyDescent="0.3">
      <c r="A448">
        <v>446</v>
      </c>
      <c r="F448" s="13" t="s">
        <v>1681</v>
      </c>
      <c r="G448" s="13">
        <v>201.99626675607399</v>
      </c>
      <c r="H448" s="13">
        <v>5.7448333333333297</v>
      </c>
      <c r="I448" s="13"/>
      <c r="J448" s="13"/>
      <c r="K448" s="13"/>
      <c r="L448" s="13"/>
      <c r="M448" s="26">
        <v>7.8009409763821801E-3</v>
      </c>
      <c r="N448" s="26">
        <v>2.9633305364254001E-2</v>
      </c>
      <c r="O448" s="13">
        <v>2.1184314417424202</v>
      </c>
      <c r="P448" s="13" t="s">
        <v>69</v>
      </c>
      <c r="Q448" s="13" t="s">
        <v>70</v>
      </c>
      <c r="R448" s="13" t="s">
        <v>1682</v>
      </c>
      <c r="S448" s="20"/>
    </row>
    <row r="449" spans="1:19" x14ac:dyDescent="0.3">
      <c r="A449">
        <v>447</v>
      </c>
      <c r="F449" s="13" t="s">
        <v>1683</v>
      </c>
      <c r="G449" s="13">
        <v>292.08021753536002</v>
      </c>
      <c r="H449" s="13">
        <v>12.791833333333299</v>
      </c>
      <c r="I449" s="13"/>
      <c r="J449" s="13"/>
      <c r="K449" s="13"/>
      <c r="L449" s="13"/>
      <c r="M449" s="26">
        <v>7.8311293908741603E-3</v>
      </c>
      <c r="N449" s="26">
        <v>2.9724974648377801E-2</v>
      </c>
      <c r="O449" s="13">
        <v>7.4503885043604798</v>
      </c>
      <c r="P449" s="13" t="s">
        <v>70</v>
      </c>
      <c r="Q449" s="13" t="s">
        <v>69</v>
      </c>
      <c r="R449" s="13" t="s">
        <v>110</v>
      </c>
      <c r="S449" s="20"/>
    </row>
    <row r="450" spans="1:19" x14ac:dyDescent="0.3">
      <c r="A450">
        <v>448</v>
      </c>
      <c r="F450" s="13" t="s">
        <v>1684</v>
      </c>
      <c r="G450" s="13">
        <v>529.13032106071603</v>
      </c>
      <c r="H450" s="13">
        <v>19.828250000000001</v>
      </c>
      <c r="I450" s="13"/>
      <c r="J450" s="13"/>
      <c r="K450" s="13"/>
      <c r="L450" s="13"/>
      <c r="M450" s="26">
        <v>8.1001207133393205E-3</v>
      </c>
      <c r="N450" s="26">
        <v>3.0480102439376201E-2</v>
      </c>
      <c r="O450" s="13">
        <v>2.4214197984174</v>
      </c>
      <c r="P450" s="13" t="s">
        <v>70</v>
      </c>
      <c r="Q450" s="13" t="s">
        <v>69</v>
      </c>
      <c r="R450" s="13" t="s">
        <v>1459</v>
      </c>
      <c r="S450" s="20"/>
    </row>
    <row r="451" spans="1:19" x14ac:dyDescent="0.3">
      <c r="A451">
        <v>449</v>
      </c>
      <c r="F451" s="13" t="s">
        <v>1685</v>
      </c>
      <c r="G451" s="13">
        <v>108.902556911345</v>
      </c>
      <c r="H451" s="13">
        <v>1.20796666666667</v>
      </c>
      <c r="I451" s="13"/>
      <c r="J451" s="13"/>
      <c r="K451" s="13"/>
      <c r="L451" s="13"/>
      <c r="M451" s="26">
        <v>8.3303608816789297E-3</v>
      </c>
      <c r="N451" s="26">
        <v>3.1233437709786E-2</v>
      </c>
      <c r="O451" s="13">
        <v>4.2195495962409799</v>
      </c>
      <c r="P451" s="13" t="s">
        <v>70</v>
      </c>
      <c r="Q451" s="13" t="s">
        <v>69</v>
      </c>
      <c r="R451" s="13" t="s">
        <v>110</v>
      </c>
      <c r="S451" s="20"/>
    </row>
    <row r="452" spans="1:19" x14ac:dyDescent="0.3">
      <c r="A452">
        <v>450</v>
      </c>
      <c r="F452" s="13" t="s">
        <v>1686</v>
      </c>
      <c r="G452" s="13">
        <v>67.017557094689394</v>
      </c>
      <c r="H452" s="13">
        <v>3.2754833333333302</v>
      </c>
      <c r="I452" s="13"/>
      <c r="J452" s="13"/>
      <c r="K452" s="13"/>
      <c r="L452" s="13"/>
      <c r="M452" s="26">
        <v>8.3563566916443604E-3</v>
      </c>
      <c r="N452" s="26">
        <v>3.1288949156539403E-2</v>
      </c>
      <c r="O452" s="13">
        <v>2.4856184878363199</v>
      </c>
      <c r="P452" s="13" t="s">
        <v>69</v>
      </c>
      <c r="Q452" s="13" t="s">
        <v>70</v>
      </c>
      <c r="R452" s="13" t="s">
        <v>114</v>
      </c>
      <c r="S452" s="20"/>
    </row>
    <row r="453" spans="1:19" x14ac:dyDescent="0.3">
      <c r="A453">
        <v>451</v>
      </c>
      <c r="F453" s="13" t="s">
        <v>1687</v>
      </c>
      <c r="G453" s="13">
        <v>261.94914710387701</v>
      </c>
      <c r="H453" s="13">
        <v>2.89655</v>
      </c>
      <c r="I453" s="13"/>
      <c r="J453" s="13"/>
      <c r="K453" s="13"/>
      <c r="L453" s="13"/>
      <c r="M453" s="26">
        <v>8.3706673916212893E-3</v>
      </c>
      <c r="N453" s="26">
        <v>3.1288949156539403E-2</v>
      </c>
      <c r="O453" s="13">
        <v>2.8661702757885901</v>
      </c>
      <c r="P453" s="13" t="s">
        <v>70</v>
      </c>
      <c r="Q453" s="13" t="s">
        <v>69</v>
      </c>
      <c r="R453" s="13" t="s">
        <v>1682</v>
      </c>
      <c r="S453" s="20"/>
    </row>
    <row r="454" spans="1:19" x14ac:dyDescent="0.3">
      <c r="A454">
        <v>452</v>
      </c>
      <c r="F454" s="13" t="s">
        <v>1688</v>
      </c>
      <c r="G454" s="13">
        <v>1323.4228250317501</v>
      </c>
      <c r="H454" s="13">
        <v>14.8169</v>
      </c>
      <c r="I454" s="13"/>
      <c r="J454" s="13"/>
      <c r="K454" s="13"/>
      <c r="L454" s="13"/>
      <c r="M454" s="26">
        <v>8.5340165833905895E-3</v>
      </c>
      <c r="N454" s="26">
        <v>3.1706352445003597E-2</v>
      </c>
      <c r="O454" s="13">
        <v>5.75025901603754</v>
      </c>
      <c r="P454" s="13" t="s">
        <v>69</v>
      </c>
      <c r="Q454" s="13" t="s">
        <v>70</v>
      </c>
      <c r="R454" s="13" t="s">
        <v>1689</v>
      </c>
      <c r="S454" s="20"/>
    </row>
    <row r="455" spans="1:19" x14ac:dyDescent="0.3">
      <c r="A455">
        <v>453</v>
      </c>
      <c r="F455" s="13" t="s">
        <v>1690</v>
      </c>
      <c r="G455" s="13">
        <v>355.08970474378202</v>
      </c>
      <c r="H455" s="13">
        <v>8.2868833333333303</v>
      </c>
      <c r="I455" s="13"/>
      <c r="J455" s="13"/>
      <c r="K455" s="13"/>
      <c r="L455" s="13"/>
      <c r="M455" s="26">
        <v>8.5502205352420094E-3</v>
      </c>
      <c r="N455" s="26">
        <v>3.1718532833842301E-2</v>
      </c>
      <c r="O455" s="13">
        <v>2.1259769177480399</v>
      </c>
      <c r="P455" s="13" t="s">
        <v>70</v>
      </c>
      <c r="Q455" s="13" t="s">
        <v>69</v>
      </c>
      <c r="R455" s="13" t="s">
        <v>919</v>
      </c>
      <c r="S455" s="20"/>
    </row>
    <row r="456" spans="1:19" x14ac:dyDescent="0.3">
      <c r="A456">
        <v>454</v>
      </c>
      <c r="F456" s="13" t="s">
        <v>1691</v>
      </c>
      <c r="G456" s="13">
        <v>191.057665752422</v>
      </c>
      <c r="H456" s="13">
        <v>3.8029500000000001</v>
      </c>
      <c r="I456" s="13"/>
      <c r="J456" s="13"/>
      <c r="K456" s="13"/>
      <c r="L456" s="13"/>
      <c r="M456" s="26">
        <v>8.8069414056467493E-3</v>
      </c>
      <c r="N456" s="26">
        <v>3.2328780139154398E-2</v>
      </c>
      <c r="O456" s="13">
        <v>3.1020985097073801</v>
      </c>
      <c r="P456" s="13" t="s">
        <v>70</v>
      </c>
      <c r="Q456" s="13" t="s">
        <v>69</v>
      </c>
      <c r="R456" s="13" t="s">
        <v>388</v>
      </c>
      <c r="S456" s="20"/>
    </row>
    <row r="457" spans="1:19" x14ac:dyDescent="0.3">
      <c r="A457">
        <v>455</v>
      </c>
      <c r="F457" s="13" t="s">
        <v>1692</v>
      </c>
      <c r="G457" s="13">
        <v>985.29467085671797</v>
      </c>
      <c r="H457" s="13">
        <v>2.1886666666666699</v>
      </c>
      <c r="I457" s="13"/>
      <c r="J457" s="13"/>
      <c r="K457" s="13"/>
      <c r="L457" s="13"/>
      <c r="M457" s="26">
        <v>8.8768743491009997E-3</v>
      </c>
      <c r="N457" s="26">
        <v>3.2464085596359001E-2</v>
      </c>
      <c r="O457" s="13">
        <v>36.547663445677003</v>
      </c>
      <c r="P457" s="13" t="s">
        <v>69</v>
      </c>
      <c r="Q457" s="13" t="s">
        <v>70</v>
      </c>
      <c r="R457" s="13" t="s">
        <v>1140</v>
      </c>
      <c r="S457" s="20"/>
    </row>
    <row r="458" spans="1:19" x14ac:dyDescent="0.3">
      <c r="A458">
        <v>456</v>
      </c>
      <c r="F458" s="13" t="s">
        <v>1693</v>
      </c>
      <c r="G458" s="13">
        <v>395.04908367657799</v>
      </c>
      <c r="H458" s="13">
        <v>11.041066666666699</v>
      </c>
      <c r="I458" s="13"/>
      <c r="J458" s="13"/>
      <c r="K458" s="13"/>
      <c r="L458" s="13"/>
      <c r="M458" s="26">
        <v>8.88853053591665E-3</v>
      </c>
      <c r="N458" s="26">
        <v>3.2482509499702002E-2</v>
      </c>
      <c r="O458" s="13">
        <v>2.0894263198445602</v>
      </c>
      <c r="P458" s="13" t="s">
        <v>70</v>
      </c>
      <c r="Q458" s="13" t="s">
        <v>69</v>
      </c>
      <c r="R458" s="13" t="s">
        <v>110</v>
      </c>
      <c r="S458" s="20"/>
    </row>
    <row r="459" spans="1:19" x14ac:dyDescent="0.3">
      <c r="A459">
        <v>457</v>
      </c>
      <c r="F459" s="13" t="s">
        <v>1694</v>
      </c>
      <c r="G459" s="13">
        <v>419.09962867992698</v>
      </c>
      <c r="H459" s="13">
        <v>9.1524166666666709</v>
      </c>
      <c r="I459" s="13"/>
      <c r="J459" s="13"/>
      <c r="K459" s="13"/>
      <c r="L459" s="13"/>
      <c r="M459" s="26">
        <v>8.9329260445512003E-3</v>
      </c>
      <c r="N459" s="26">
        <v>3.25962073837755E-2</v>
      </c>
      <c r="O459" s="13">
        <v>2.3054606254074299</v>
      </c>
      <c r="P459" s="13" t="s">
        <v>70</v>
      </c>
      <c r="Q459" s="13" t="s">
        <v>69</v>
      </c>
      <c r="R459" s="13" t="s">
        <v>346</v>
      </c>
      <c r="S459" s="20"/>
    </row>
    <row r="460" spans="1:19" x14ac:dyDescent="0.3">
      <c r="A460">
        <v>458</v>
      </c>
      <c r="F460" s="13" t="s">
        <v>1695</v>
      </c>
      <c r="G460" s="13">
        <v>1036.19260725356</v>
      </c>
      <c r="H460" s="13">
        <v>1.5990166666666701</v>
      </c>
      <c r="I460" s="13"/>
      <c r="J460" s="13"/>
      <c r="K460" s="13"/>
      <c r="L460" s="13"/>
      <c r="M460" s="26">
        <v>9.2204786890177602E-3</v>
      </c>
      <c r="N460" s="26">
        <v>3.34218451045711E-2</v>
      </c>
      <c r="O460" s="13" t="s">
        <v>585</v>
      </c>
      <c r="P460" s="13" t="s">
        <v>69</v>
      </c>
      <c r="Q460" s="13" t="s">
        <v>70</v>
      </c>
      <c r="R460" s="13" t="s">
        <v>1696</v>
      </c>
      <c r="S460" s="20"/>
    </row>
    <row r="461" spans="1:19" x14ac:dyDescent="0.3">
      <c r="A461">
        <v>459</v>
      </c>
      <c r="F461" s="13" t="s">
        <v>1697</v>
      </c>
      <c r="G461" s="13">
        <v>443.19614984891803</v>
      </c>
      <c r="H461" s="13">
        <v>10.5136</v>
      </c>
      <c r="I461" s="13"/>
      <c r="J461" s="13"/>
      <c r="K461" s="13"/>
      <c r="L461" s="13"/>
      <c r="M461" s="26">
        <v>9.2458202370924204E-3</v>
      </c>
      <c r="N461" s="26">
        <v>3.3488968288127099E-2</v>
      </c>
      <c r="O461" s="13">
        <v>2.1875740798874102</v>
      </c>
      <c r="P461" s="13" t="s">
        <v>70</v>
      </c>
      <c r="Q461" s="13" t="s">
        <v>69</v>
      </c>
      <c r="R461" s="13" t="s">
        <v>1698</v>
      </c>
      <c r="S461" s="20"/>
    </row>
    <row r="462" spans="1:19" x14ac:dyDescent="0.3">
      <c r="A462">
        <v>460</v>
      </c>
      <c r="F462" s="13" t="s">
        <v>1699</v>
      </c>
      <c r="G462" s="13">
        <v>505.15755298898398</v>
      </c>
      <c r="H462" s="13">
        <v>6.6104166666666702</v>
      </c>
      <c r="I462" s="13"/>
      <c r="J462" s="13"/>
      <c r="K462" s="13"/>
      <c r="L462" s="13"/>
      <c r="M462" s="26">
        <v>9.3879645825179995E-3</v>
      </c>
      <c r="N462" s="26">
        <v>3.3878810384743802E-2</v>
      </c>
      <c r="O462" s="13">
        <v>2.6074243963982799</v>
      </c>
      <c r="P462" s="13" t="s">
        <v>70</v>
      </c>
      <c r="Q462" s="13" t="s">
        <v>69</v>
      </c>
      <c r="R462" s="13" t="s">
        <v>1564</v>
      </c>
      <c r="S462" s="20"/>
    </row>
    <row r="463" spans="1:19" x14ac:dyDescent="0.3">
      <c r="A463">
        <v>461</v>
      </c>
      <c r="F463" s="13" t="s">
        <v>1700</v>
      </c>
      <c r="G463" s="13">
        <v>353.06766881031302</v>
      </c>
      <c r="H463" s="13">
        <v>18.341249999999999</v>
      </c>
      <c r="I463" s="13"/>
      <c r="J463" s="13"/>
      <c r="K463" s="13"/>
      <c r="L463" s="13"/>
      <c r="M463" s="26">
        <v>9.6027612905196201E-3</v>
      </c>
      <c r="N463" s="26">
        <v>3.44934886281845E-2</v>
      </c>
      <c r="O463" s="13">
        <v>2.6269032464579301</v>
      </c>
      <c r="P463" s="13" t="s">
        <v>70</v>
      </c>
      <c r="Q463" s="13" t="s">
        <v>69</v>
      </c>
      <c r="R463" s="13" t="s">
        <v>145</v>
      </c>
      <c r="S463" s="20"/>
    </row>
    <row r="464" spans="1:19" x14ac:dyDescent="0.3">
      <c r="A464">
        <v>462</v>
      </c>
      <c r="F464" s="13" t="s">
        <v>1701</v>
      </c>
      <c r="G464" s="13">
        <v>180.03759299614299</v>
      </c>
      <c r="H464" s="13">
        <v>10.766716666666699</v>
      </c>
      <c r="I464" s="13"/>
      <c r="J464" s="13"/>
      <c r="K464" s="13"/>
      <c r="L464" s="13"/>
      <c r="M464" s="26">
        <v>9.6689298538393809E-3</v>
      </c>
      <c r="N464" s="26">
        <v>3.4663353762962E-2</v>
      </c>
      <c r="O464" s="13">
        <v>3.01258799907583</v>
      </c>
      <c r="P464" s="13" t="s">
        <v>70</v>
      </c>
      <c r="Q464" s="13" t="s">
        <v>69</v>
      </c>
      <c r="R464" s="13" t="s">
        <v>110</v>
      </c>
      <c r="S464" s="20"/>
    </row>
    <row r="465" spans="1:20" x14ac:dyDescent="0.3">
      <c r="A465">
        <v>463</v>
      </c>
      <c r="F465" s="13" t="s">
        <v>1702</v>
      </c>
      <c r="G465" s="13">
        <v>138.01938639036001</v>
      </c>
      <c r="H465" s="13">
        <v>15.640133333333299</v>
      </c>
      <c r="I465" s="13"/>
      <c r="J465" s="13"/>
      <c r="K465" s="13"/>
      <c r="L465" s="13"/>
      <c r="M465" s="26">
        <v>9.7632870828067205E-3</v>
      </c>
      <c r="N465" s="26">
        <v>3.4899655537188802E-2</v>
      </c>
      <c r="O465" s="13">
        <v>2.9941593577760202</v>
      </c>
      <c r="P465" s="13" t="s">
        <v>70</v>
      </c>
      <c r="Q465" s="13" t="s">
        <v>69</v>
      </c>
      <c r="R465" s="13" t="s">
        <v>1612</v>
      </c>
      <c r="S465" s="20"/>
    </row>
    <row r="466" spans="1:20" s="35" customFormat="1" x14ac:dyDescent="0.3">
      <c r="C466" s="36"/>
      <c r="M466" s="37"/>
      <c r="N466" s="37"/>
      <c r="S466" s="36"/>
      <c r="T466" s="36"/>
    </row>
    <row r="473" spans="1:20" x14ac:dyDescent="0.3">
      <c r="O473" s="9"/>
    </row>
    <row r="474" spans="1:20" x14ac:dyDescent="0.3">
      <c r="O474" s="9"/>
    </row>
    <row r="475" spans="1:20" x14ac:dyDescent="0.3">
      <c r="O475" s="9"/>
    </row>
    <row r="476" spans="1:20" x14ac:dyDescent="0.3">
      <c r="O476" s="9"/>
    </row>
    <row r="477" spans="1:20" x14ac:dyDescent="0.3">
      <c r="O477" s="9"/>
    </row>
    <row r="485" spans="13:14" x14ac:dyDescent="0.3">
      <c r="N485" s="38"/>
    </row>
    <row r="486" spans="13:14" x14ac:dyDescent="0.3">
      <c r="M486" s="38"/>
    </row>
    <row r="487" spans="13:14" x14ac:dyDescent="0.3">
      <c r="M487" s="38"/>
    </row>
    <row r="488" spans="13:14" x14ac:dyDescent="0.3">
      <c r="M488" s="38"/>
    </row>
    <row r="489" spans="13:14" x14ac:dyDescent="0.3">
      <c r="M489" s="39"/>
    </row>
    <row r="523" spans="3:3" x14ac:dyDescent="0.3">
      <c r="C523"/>
    </row>
    <row r="524" spans="3:3" x14ac:dyDescent="0.3">
      <c r="C524"/>
    </row>
    <row r="525" spans="3:3" x14ac:dyDescent="0.3">
      <c r="C525"/>
    </row>
    <row r="526" spans="3:3" x14ac:dyDescent="0.3">
      <c r="C526"/>
    </row>
    <row r="527" spans="3:3" x14ac:dyDescent="0.3">
      <c r="C527"/>
    </row>
    <row r="528" spans="3:3" x14ac:dyDescent="0.3">
      <c r="C528"/>
    </row>
    <row r="529" spans="3:3" x14ac:dyDescent="0.3">
      <c r="C529"/>
    </row>
    <row r="530" spans="3:3" x14ac:dyDescent="0.3">
      <c r="C530"/>
    </row>
    <row r="531" spans="3:3" x14ac:dyDescent="0.3">
      <c r="C531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151F3-AF43-4981-9708-72B6457C3807}">
  <dimension ref="A1:AA166"/>
  <sheetViews>
    <sheetView zoomScale="60" zoomScaleNormal="60" workbookViewId="0">
      <pane xSplit="3" topLeftCell="D1" activePane="topRight" state="frozen"/>
      <selection activeCell="A16" sqref="A16"/>
      <selection pane="topRight" activeCell="AE149" sqref="AE149"/>
    </sheetView>
  </sheetViews>
  <sheetFormatPr defaultColWidth="11.5546875" defaultRowHeight="14.4" x14ac:dyDescent="0.3"/>
  <cols>
    <col min="1" max="1" width="11.44140625" style="9"/>
    <col min="2" max="2" width="17.88671875" style="9" customWidth="1"/>
    <col min="3" max="3" width="67.88671875" style="9" customWidth="1"/>
    <col min="4" max="4" width="35.44140625" style="9" customWidth="1"/>
    <col min="5" max="5" width="16.109375" style="9" customWidth="1"/>
    <col min="6" max="6" width="11.44140625" style="9"/>
    <col min="7" max="7" width="18" style="9" customWidth="1"/>
    <col min="8" max="8" width="11.44140625" style="9"/>
    <col min="9" max="9" width="19.6640625" style="20" customWidth="1"/>
    <col min="10" max="10" width="21.88671875" style="9" customWidth="1"/>
    <col min="11" max="11" width="13.6640625" style="9" customWidth="1"/>
    <col min="12" max="12" width="12.5546875" style="20" customWidth="1"/>
    <col min="13" max="13" width="14.44140625" style="20" customWidth="1"/>
    <col min="14" max="14" width="17.109375" style="9" customWidth="1"/>
    <col min="15" max="15" width="19.6640625" style="9" customWidth="1"/>
    <col min="16" max="16" width="20.33203125" style="9" customWidth="1"/>
    <col min="17" max="17" width="34.33203125" style="9" customWidth="1"/>
    <col min="18" max="18" width="25.6640625" style="9" customWidth="1"/>
    <col min="19" max="19" width="24" style="9" customWidth="1"/>
    <col min="20" max="20" width="53.5546875" style="9" customWidth="1"/>
    <col min="21" max="21" width="13.88671875" style="9" customWidth="1"/>
    <col min="22" max="22" width="31" style="9" customWidth="1"/>
    <col min="23" max="23" width="32.44140625" style="9" customWidth="1"/>
    <col min="24" max="24" width="36.88671875" style="9" customWidth="1"/>
    <col min="25" max="25" width="27.44140625" style="9" customWidth="1"/>
    <col min="26" max="26" width="28.5546875" style="9" customWidth="1"/>
    <col min="27" max="27" width="39.33203125" style="9" customWidth="1"/>
  </cols>
  <sheetData>
    <row r="1" spans="1:27" x14ac:dyDescent="0.3">
      <c r="A1" s="51" t="s">
        <v>2496</v>
      </c>
      <c r="I1" s="9"/>
      <c r="L1" s="9"/>
      <c r="M1" s="9"/>
    </row>
    <row r="2" spans="1:27" s="40" customFormat="1" x14ac:dyDescent="0.3">
      <c r="A2" s="7" t="s">
        <v>1703</v>
      </c>
      <c r="B2" s="7" t="s">
        <v>806</v>
      </c>
      <c r="C2" s="7" t="s">
        <v>1704</v>
      </c>
      <c r="D2" s="7" t="s">
        <v>1705</v>
      </c>
      <c r="E2" s="7" t="s">
        <v>1706</v>
      </c>
      <c r="F2" s="7" t="s">
        <v>1707</v>
      </c>
      <c r="G2" s="7" t="s">
        <v>1708</v>
      </c>
      <c r="H2" s="7" t="s">
        <v>1709</v>
      </c>
      <c r="I2" s="29" t="s">
        <v>48</v>
      </c>
      <c r="J2" s="7" t="s">
        <v>1710</v>
      </c>
      <c r="K2" s="7" t="s">
        <v>50</v>
      </c>
      <c r="L2" s="29" t="s">
        <v>1711</v>
      </c>
      <c r="M2" s="29" t="s">
        <v>52</v>
      </c>
      <c r="N2" s="7" t="s">
        <v>54</v>
      </c>
      <c r="O2" s="7" t="s">
        <v>1712</v>
      </c>
      <c r="P2" s="7" t="s">
        <v>56</v>
      </c>
      <c r="Q2" s="7" t="s">
        <v>59</v>
      </c>
      <c r="R2" s="7" t="s">
        <v>1713</v>
      </c>
      <c r="S2" s="7" t="s">
        <v>1714</v>
      </c>
      <c r="T2" s="7" t="s">
        <v>60</v>
      </c>
      <c r="U2" s="7" t="s">
        <v>61</v>
      </c>
      <c r="V2" s="7" t="s">
        <v>1715</v>
      </c>
      <c r="W2" s="7" t="s">
        <v>1716</v>
      </c>
      <c r="X2" s="7" t="s">
        <v>1717</v>
      </c>
      <c r="Y2" s="7" t="s">
        <v>1718</v>
      </c>
      <c r="Z2" s="7" t="s">
        <v>1719</v>
      </c>
      <c r="AA2" s="7" t="s">
        <v>1720</v>
      </c>
    </row>
    <row r="3" spans="1:27" x14ac:dyDescent="0.3">
      <c r="A3" s="9" t="s">
        <v>1721</v>
      </c>
      <c r="B3" s="9">
        <v>1</v>
      </c>
      <c r="C3" s="9" t="s">
        <v>1722</v>
      </c>
      <c r="D3" s="9" t="s">
        <v>1723</v>
      </c>
      <c r="E3" s="9" t="s">
        <v>1724</v>
      </c>
      <c r="G3" s="9" t="s">
        <v>1724</v>
      </c>
      <c r="H3" s="9">
        <v>20.419450000000001</v>
      </c>
      <c r="I3" s="20">
        <v>227.07239524409101</v>
      </c>
      <c r="J3" s="9" t="s">
        <v>1725</v>
      </c>
      <c r="K3" s="9" t="s">
        <v>811</v>
      </c>
      <c r="L3" s="20">
        <v>227.07079999999999</v>
      </c>
      <c r="M3" s="20">
        <v>7.0253158531224003</v>
      </c>
      <c r="N3" s="9">
        <v>5.8075766418141898E-13</v>
      </c>
      <c r="O3" s="9">
        <v>9.02303398770693E-11</v>
      </c>
      <c r="P3" s="9">
        <v>3.04373870874567</v>
      </c>
      <c r="Q3" s="9" t="s">
        <v>519</v>
      </c>
      <c r="R3" s="9">
        <v>1821.73289140714</v>
      </c>
      <c r="S3" s="9">
        <v>31.39</v>
      </c>
      <c r="T3" s="9" t="s">
        <v>1726</v>
      </c>
      <c r="U3" s="9">
        <v>15</v>
      </c>
      <c r="V3" s="9" t="s">
        <v>1727</v>
      </c>
      <c r="W3" s="9" t="s">
        <v>1728</v>
      </c>
      <c r="X3" s="9" t="s">
        <v>1729</v>
      </c>
      <c r="Y3" s="9" t="s">
        <v>1730</v>
      </c>
      <c r="Z3" s="9" t="s">
        <v>1731</v>
      </c>
    </row>
    <row r="4" spans="1:27" x14ac:dyDescent="0.3">
      <c r="A4" s="9" t="s">
        <v>1732</v>
      </c>
      <c r="B4" s="9">
        <v>3</v>
      </c>
      <c r="C4" s="9" t="s">
        <v>1733</v>
      </c>
      <c r="D4" s="9" t="s">
        <v>1734</v>
      </c>
      <c r="E4" s="9" t="s">
        <v>1724</v>
      </c>
      <c r="G4" s="9" t="s">
        <v>1724</v>
      </c>
      <c r="H4" s="9">
        <v>19.047816666666701</v>
      </c>
      <c r="I4" s="20">
        <v>559.14566368278304</v>
      </c>
      <c r="J4" s="9" t="s">
        <v>1735</v>
      </c>
      <c r="K4" s="9" t="s">
        <v>100</v>
      </c>
      <c r="L4" s="20">
        <v>559.14520000000005</v>
      </c>
      <c r="M4" s="20">
        <v>0.82927079226056399</v>
      </c>
      <c r="N4" s="9">
        <v>8.5216278478128499E-12</v>
      </c>
      <c r="O4" s="9">
        <v>2.6495133373651E-10</v>
      </c>
      <c r="P4" s="9">
        <v>3.2281591649135999</v>
      </c>
      <c r="Q4" s="9" t="s">
        <v>1736</v>
      </c>
      <c r="R4" s="9">
        <v>11848.3142417569</v>
      </c>
      <c r="S4" s="9">
        <v>41.4</v>
      </c>
      <c r="T4" s="9">
        <v>397.10199999999998</v>
      </c>
      <c r="U4" s="9">
        <v>20</v>
      </c>
    </row>
    <row r="5" spans="1:27" x14ac:dyDescent="0.3">
      <c r="A5" s="9" t="s">
        <v>1721</v>
      </c>
      <c r="B5" s="9">
        <v>1</v>
      </c>
      <c r="C5" s="9" t="s">
        <v>886</v>
      </c>
      <c r="D5" s="9" t="s">
        <v>141</v>
      </c>
      <c r="E5" s="9" t="s">
        <v>1724</v>
      </c>
      <c r="G5" s="9" t="s">
        <v>1724</v>
      </c>
      <c r="H5" s="9">
        <v>20.261883333333301</v>
      </c>
      <c r="I5" s="20">
        <v>447.09544879179799</v>
      </c>
      <c r="J5" s="9" t="s">
        <v>287</v>
      </c>
      <c r="K5" s="9" t="s">
        <v>811</v>
      </c>
      <c r="L5" s="20">
        <v>447.09329100000002</v>
      </c>
      <c r="M5" s="20">
        <v>4.8262674511253696</v>
      </c>
      <c r="N5" s="9">
        <v>1.0195289057435299E-11</v>
      </c>
      <c r="O5" s="9">
        <v>8.4857535515448598E-10</v>
      </c>
      <c r="P5" s="9">
        <v>12.339468065739499</v>
      </c>
      <c r="Q5" s="9" t="s">
        <v>888</v>
      </c>
      <c r="R5" s="9">
        <v>22080.544837887301</v>
      </c>
      <c r="S5" s="9">
        <v>67.31</v>
      </c>
      <c r="T5" s="9" t="s">
        <v>889</v>
      </c>
      <c r="U5" s="9">
        <v>20</v>
      </c>
      <c r="V5" s="9" t="s">
        <v>1737</v>
      </c>
      <c r="W5" s="9" t="s">
        <v>1738</v>
      </c>
      <c r="X5" s="9">
        <v>4445311</v>
      </c>
      <c r="Y5" s="9" t="s">
        <v>1739</v>
      </c>
      <c r="Z5" s="9" t="s">
        <v>1740</v>
      </c>
      <c r="AA5" s="9" t="s">
        <v>1741</v>
      </c>
    </row>
    <row r="6" spans="1:27" x14ac:dyDescent="0.3">
      <c r="A6" s="9" t="s">
        <v>1721</v>
      </c>
      <c r="B6" s="9">
        <v>3</v>
      </c>
      <c r="C6" s="9" t="s">
        <v>1742</v>
      </c>
      <c r="D6" s="9" t="s">
        <v>1743</v>
      </c>
      <c r="E6" s="9" t="s">
        <v>1724</v>
      </c>
      <c r="G6" s="9" t="s">
        <v>1724</v>
      </c>
      <c r="H6" s="9">
        <v>2.1674166666666701</v>
      </c>
      <c r="I6" s="20">
        <v>323.02882042139402</v>
      </c>
      <c r="J6" s="9" t="s">
        <v>1744</v>
      </c>
      <c r="K6" s="9" t="s">
        <v>811</v>
      </c>
      <c r="L6" s="20">
        <v>323.02859100000001</v>
      </c>
      <c r="M6" s="20">
        <v>0.71022008702129802</v>
      </c>
      <c r="N6" s="9">
        <v>5.9418026054913805E-11</v>
      </c>
      <c r="O6" s="9">
        <v>3.0771920983119101E-9</v>
      </c>
      <c r="P6" s="9">
        <v>2.3067221188662699</v>
      </c>
      <c r="Q6" s="9" t="s">
        <v>1745</v>
      </c>
      <c r="R6" s="9">
        <v>36.1357257057902</v>
      </c>
      <c r="S6" s="9">
        <v>37.11</v>
      </c>
      <c r="X6" s="9">
        <v>5808</v>
      </c>
    </row>
    <row r="7" spans="1:27" x14ac:dyDescent="0.3">
      <c r="A7" s="9" t="s">
        <v>1732</v>
      </c>
      <c r="B7" s="9">
        <v>1</v>
      </c>
      <c r="C7" s="9" t="s">
        <v>1746</v>
      </c>
      <c r="D7" s="9" t="s">
        <v>1734</v>
      </c>
      <c r="E7" s="9" t="s">
        <v>1724</v>
      </c>
      <c r="G7" s="9" t="s">
        <v>1724</v>
      </c>
      <c r="H7" s="9">
        <v>18.295000000000002</v>
      </c>
      <c r="I7" s="20">
        <v>517.13532507023899</v>
      </c>
      <c r="J7" s="9" t="s">
        <v>1747</v>
      </c>
      <c r="K7" s="9" t="s">
        <v>100</v>
      </c>
      <c r="L7" s="20">
        <v>517.13460099999998</v>
      </c>
      <c r="M7" s="20">
        <v>1.4001581747115199</v>
      </c>
      <c r="N7" s="9">
        <v>2.4224033889907999E-10</v>
      </c>
      <c r="O7" s="9">
        <v>4.0555027401247402E-9</v>
      </c>
      <c r="P7" s="9">
        <v>2.86899332802663</v>
      </c>
      <c r="Q7" s="9" t="s">
        <v>1748</v>
      </c>
      <c r="R7" s="9">
        <v>23621.731600937201</v>
      </c>
      <c r="S7" s="9">
        <v>38.76</v>
      </c>
      <c r="X7" s="9">
        <v>58191428</v>
      </c>
      <c r="AA7" s="9" t="s">
        <v>1749</v>
      </c>
    </row>
    <row r="8" spans="1:27" x14ac:dyDescent="0.3">
      <c r="A8" s="9" t="s">
        <v>1721</v>
      </c>
      <c r="B8" s="9">
        <v>3</v>
      </c>
      <c r="C8" s="9" t="s">
        <v>1750</v>
      </c>
      <c r="D8" s="9" t="s">
        <v>141</v>
      </c>
      <c r="E8" s="9" t="s">
        <v>1724</v>
      </c>
      <c r="G8" s="9" t="s">
        <v>1724</v>
      </c>
      <c r="H8" s="9">
        <v>20.567966666666699</v>
      </c>
      <c r="I8" s="20">
        <v>447.09471333557798</v>
      </c>
      <c r="J8" s="9" t="s">
        <v>287</v>
      </c>
      <c r="K8" s="9" t="s">
        <v>811</v>
      </c>
      <c r="L8" s="20">
        <v>447.09328499999998</v>
      </c>
      <c r="M8" s="20">
        <v>3.1947148970067798</v>
      </c>
      <c r="N8" s="9">
        <v>3.2142111194843902E-10</v>
      </c>
      <c r="O8" s="9">
        <v>1.2696127935132301E-8</v>
      </c>
      <c r="P8" s="9">
        <v>5.3769933639907599</v>
      </c>
      <c r="Q8" s="9" t="s">
        <v>1751</v>
      </c>
      <c r="R8" s="9">
        <v>265.37764317609299</v>
      </c>
      <c r="S8" s="9">
        <v>46.84</v>
      </c>
    </row>
    <row r="9" spans="1:27" x14ac:dyDescent="0.3">
      <c r="A9" s="9" t="s">
        <v>1732</v>
      </c>
      <c r="B9" s="9">
        <v>1</v>
      </c>
      <c r="C9" s="9" t="s">
        <v>1752</v>
      </c>
      <c r="D9" s="9" t="s">
        <v>1753</v>
      </c>
      <c r="E9" s="9" t="s">
        <v>1724</v>
      </c>
      <c r="H9" s="9">
        <v>1.3555333333333299</v>
      </c>
      <c r="I9" s="20">
        <v>118.086289796006</v>
      </c>
      <c r="J9" s="9" t="s">
        <v>1754</v>
      </c>
      <c r="K9" s="9" t="s">
        <v>67</v>
      </c>
      <c r="L9" s="20">
        <v>118.086249</v>
      </c>
      <c r="M9" s="20">
        <v>0.34547634746424599</v>
      </c>
      <c r="N9" s="9">
        <v>3.7633207661258403E-10</v>
      </c>
      <c r="O9" s="9">
        <v>5.7772529194153002E-9</v>
      </c>
      <c r="P9" s="9">
        <v>1.6907141090139299</v>
      </c>
      <c r="Q9" s="9" t="s">
        <v>1755</v>
      </c>
      <c r="R9" s="9">
        <v>1501.35725739233</v>
      </c>
      <c r="W9" s="9" t="s">
        <v>1756</v>
      </c>
      <c r="X9" s="9">
        <v>1148</v>
      </c>
      <c r="AA9" s="9" t="s">
        <v>1757</v>
      </c>
    </row>
    <row r="10" spans="1:27" x14ac:dyDescent="0.3">
      <c r="A10" s="9" t="s">
        <v>1732</v>
      </c>
      <c r="B10" s="9">
        <v>3</v>
      </c>
      <c r="C10" s="9" t="s">
        <v>1758</v>
      </c>
      <c r="D10" s="9" t="s">
        <v>63</v>
      </c>
      <c r="E10" s="9" t="s">
        <v>1724</v>
      </c>
      <c r="G10" s="9" t="s">
        <v>1724</v>
      </c>
      <c r="H10" s="9">
        <v>11.599183333333301</v>
      </c>
      <c r="I10" s="20">
        <v>329.14932277679299</v>
      </c>
      <c r="J10" s="9" t="s">
        <v>112</v>
      </c>
      <c r="K10" s="9" t="s">
        <v>67</v>
      </c>
      <c r="L10" s="20">
        <v>329.14958300000001</v>
      </c>
      <c r="M10" s="20">
        <v>-0.79059254655559297</v>
      </c>
      <c r="N10" s="9">
        <v>1.1752254724939301E-9</v>
      </c>
      <c r="O10" s="9">
        <v>1.32298842118698E-8</v>
      </c>
      <c r="P10" s="9">
        <v>4.4280779521571896</v>
      </c>
      <c r="Q10" s="9" t="s">
        <v>1759</v>
      </c>
      <c r="R10" s="9">
        <v>95.471278968974701</v>
      </c>
      <c r="S10" s="9">
        <v>83.3</v>
      </c>
    </row>
    <row r="11" spans="1:27" x14ac:dyDescent="0.3">
      <c r="A11" s="9" t="s">
        <v>1732</v>
      </c>
      <c r="B11" s="9">
        <v>1</v>
      </c>
      <c r="C11" s="9" t="s">
        <v>1760</v>
      </c>
      <c r="D11" s="9" t="s">
        <v>1734</v>
      </c>
      <c r="E11" s="9" t="s">
        <v>1724</v>
      </c>
      <c r="G11" s="9" t="s">
        <v>1724</v>
      </c>
      <c r="H11" s="9">
        <v>20.590066666666701</v>
      </c>
      <c r="I11" s="20">
        <v>533.12921300678295</v>
      </c>
      <c r="J11" s="9" t="s">
        <v>1761</v>
      </c>
      <c r="K11" s="9" t="s">
        <v>67</v>
      </c>
      <c r="L11" s="20">
        <v>533.12570000000005</v>
      </c>
      <c r="M11" s="20">
        <v>6.5894530743798301</v>
      </c>
      <c r="N11" s="9">
        <v>1.24756593944397E-9</v>
      </c>
      <c r="O11" s="9">
        <v>1.39242074183996E-8</v>
      </c>
      <c r="P11" s="9">
        <v>1.9731524704875401</v>
      </c>
      <c r="Q11" s="9" t="s">
        <v>1762</v>
      </c>
      <c r="R11" s="9">
        <v>804.99114266657898</v>
      </c>
      <c r="S11" s="9">
        <v>26.95</v>
      </c>
      <c r="Z11" s="9">
        <v>136740013</v>
      </c>
    </row>
    <row r="12" spans="1:27" x14ac:dyDescent="0.3">
      <c r="A12" s="9" t="s">
        <v>1721</v>
      </c>
      <c r="B12" s="9">
        <v>3</v>
      </c>
      <c r="C12" s="9" t="s">
        <v>1763</v>
      </c>
      <c r="D12" s="9" t="s">
        <v>1764</v>
      </c>
      <c r="E12" s="9" t="s">
        <v>1724</v>
      </c>
      <c r="G12" s="9" t="s">
        <v>1724</v>
      </c>
      <c r="H12" s="9">
        <v>9.6268166666666701</v>
      </c>
      <c r="I12" s="20">
        <v>446.07775946675798</v>
      </c>
      <c r="J12" s="9" t="s">
        <v>1765</v>
      </c>
      <c r="K12" s="9" t="s">
        <v>811</v>
      </c>
      <c r="L12" s="20">
        <v>446.07625400000001</v>
      </c>
      <c r="M12" s="20">
        <v>3.3749089857989598</v>
      </c>
      <c r="N12" s="9">
        <v>2.5777027179429999E-9</v>
      </c>
      <c r="O12" s="9">
        <v>6.3907801610865999E-8</v>
      </c>
      <c r="P12" s="9">
        <v>2.0779988316913802</v>
      </c>
      <c r="Q12" s="9" t="s">
        <v>1766</v>
      </c>
      <c r="R12" s="9">
        <v>3039.26921406679</v>
      </c>
      <c r="S12" s="9">
        <v>33.130000000000003</v>
      </c>
      <c r="AA12" s="9" t="s">
        <v>1767</v>
      </c>
    </row>
    <row r="13" spans="1:27" x14ac:dyDescent="0.3">
      <c r="A13" s="9" t="s">
        <v>1732</v>
      </c>
      <c r="B13" s="9">
        <v>1</v>
      </c>
      <c r="C13" s="9" t="s">
        <v>1768</v>
      </c>
      <c r="D13" s="9" t="s">
        <v>1734</v>
      </c>
      <c r="E13" s="9" t="s">
        <v>1724</v>
      </c>
      <c r="H13" s="9">
        <v>19.776</v>
      </c>
      <c r="I13" s="20">
        <v>531.15060563446195</v>
      </c>
      <c r="J13" s="9" t="s">
        <v>1769</v>
      </c>
      <c r="K13" s="9" t="s">
        <v>100</v>
      </c>
      <c r="L13" s="20">
        <v>531.14970300000004</v>
      </c>
      <c r="M13" s="20">
        <v>1.6993974708270601</v>
      </c>
      <c r="N13" s="9">
        <v>3.5268143960820498E-9</v>
      </c>
      <c r="O13" s="9">
        <v>3.0909300224982001E-8</v>
      </c>
      <c r="P13" s="9">
        <v>1.8773429873085199</v>
      </c>
      <c r="Q13" s="9" t="s">
        <v>1770</v>
      </c>
      <c r="R13" s="9">
        <v>6315.1719180771697</v>
      </c>
      <c r="S13" s="9">
        <v>20.18</v>
      </c>
    </row>
    <row r="14" spans="1:27" x14ac:dyDescent="0.3">
      <c r="A14" s="9" t="s">
        <v>1721</v>
      </c>
      <c r="B14" s="9">
        <v>1</v>
      </c>
      <c r="C14" s="9" t="s">
        <v>1771</v>
      </c>
      <c r="D14" s="9" t="s">
        <v>1743</v>
      </c>
      <c r="E14" s="9" t="s">
        <v>1724</v>
      </c>
      <c r="G14" s="9" t="s">
        <v>1724</v>
      </c>
      <c r="H14" s="9">
        <v>10.069383333333301</v>
      </c>
      <c r="I14" s="20">
        <v>240.03499754673999</v>
      </c>
      <c r="J14" s="9" t="s">
        <v>1772</v>
      </c>
      <c r="K14" s="9" t="s">
        <v>811</v>
      </c>
      <c r="L14" s="20">
        <v>240.033601</v>
      </c>
      <c r="M14" s="20">
        <v>5.8181301874598601</v>
      </c>
      <c r="N14" s="9">
        <v>4.6522692365158499E-9</v>
      </c>
      <c r="O14" s="9">
        <v>1.0325817469645701E-7</v>
      </c>
      <c r="P14" s="9">
        <v>2.7000783429487498</v>
      </c>
      <c r="Q14" s="9" t="s">
        <v>1773</v>
      </c>
      <c r="R14" s="9">
        <v>474.794803153543</v>
      </c>
      <c r="S14" s="9">
        <v>52.07</v>
      </c>
      <c r="AA14" s="9" t="s">
        <v>1774</v>
      </c>
    </row>
    <row r="15" spans="1:27" x14ac:dyDescent="0.3">
      <c r="A15" s="9" t="s">
        <v>1732</v>
      </c>
      <c r="B15" s="9">
        <v>1</v>
      </c>
      <c r="C15" s="9" t="s">
        <v>1775</v>
      </c>
      <c r="D15" s="9" t="s">
        <v>1743</v>
      </c>
      <c r="E15" s="9" t="s">
        <v>1724</v>
      </c>
      <c r="H15" s="9">
        <v>2.4787666666666701</v>
      </c>
      <c r="I15" s="20">
        <v>113.03455435844501</v>
      </c>
      <c r="J15" s="9" t="s">
        <v>1776</v>
      </c>
      <c r="K15" s="9" t="s">
        <v>67</v>
      </c>
      <c r="L15" s="20">
        <v>113.035</v>
      </c>
      <c r="M15" s="20">
        <v>-3.9425094438855801</v>
      </c>
      <c r="N15" s="9">
        <v>7.36421290614686E-9</v>
      </c>
      <c r="O15" s="9">
        <v>5.6902646778507197E-8</v>
      </c>
      <c r="P15" s="9">
        <v>1.8372946443045</v>
      </c>
      <c r="Q15" s="9" t="s">
        <v>1777</v>
      </c>
      <c r="R15" s="9">
        <v>248.66018860038699</v>
      </c>
      <c r="S15" s="9">
        <v>22.58</v>
      </c>
      <c r="V15" s="9" t="s">
        <v>1778</v>
      </c>
      <c r="X15" s="9">
        <v>1141</v>
      </c>
      <c r="Y15" s="9" t="s">
        <v>1779</v>
      </c>
      <c r="Z15" s="9">
        <v>1174</v>
      </c>
    </row>
    <row r="16" spans="1:27" x14ac:dyDescent="0.3">
      <c r="A16" s="9" t="s">
        <v>1721</v>
      </c>
      <c r="B16" s="9">
        <v>3</v>
      </c>
      <c r="C16" s="9" t="s">
        <v>1780</v>
      </c>
      <c r="D16" s="9" t="s">
        <v>1743</v>
      </c>
      <c r="E16" s="9" t="s">
        <v>1724</v>
      </c>
      <c r="H16" s="9">
        <v>4.14103333333333</v>
      </c>
      <c r="I16" s="20">
        <v>243.06348905537899</v>
      </c>
      <c r="J16" s="9" t="s">
        <v>1781</v>
      </c>
      <c r="K16" s="9" t="s">
        <v>811</v>
      </c>
      <c r="L16" s="20">
        <v>243.06226599999999</v>
      </c>
      <c r="M16" s="20">
        <v>5.0318603505509598</v>
      </c>
      <c r="N16" s="9">
        <v>8.0621687104098799E-9</v>
      </c>
      <c r="O16" s="9">
        <v>1.6627323291820901E-7</v>
      </c>
      <c r="P16" s="9">
        <v>1.6823829541195301</v>
      </c>
      <c r="Q16" s="9" t="s">
        <v>1782</v>
      </c>
      <c r="R16" s="9">
        <v>1089.12767242376</v>
      </c>
      <c r="S16" s="9">
        <v>24.53</v>
      </c>
      <c r="X16" s="9">
        <v>5807</v>
      </c>
    </row>
    <row r="17" spans="1:27" x14ac:dyDescent="0.3">
      <c r="A17" s="9" t="s">
        <v>1721</v>
      </c>
      <c r="B17" s="9">
        <v>1</v>
      </c>
      <c r="C17" s="9" t="s">
        <v>2511</v>
      </c>
      <c r="D17" s="9" t="s">
        <v>141</v>
      </c>
      <c r="E17" s="9" t="s">
        <v>1724</v>
      </c>
      <c r="G17" s="9" t="s">
        <v>1724</v>
      </c>
      <c r="H17" s="9">
        <v>21.168199999999999</v>
      </c>
      <c r="I17" s="20">
        <v>285.043425870448</v>
      </c>
      <c r="J17" s="9" t="s">
        <v>183</v>
      </c>
      <c r="K17" s="9" t="s">
        <v>811</v>
      </c>
      <c r="L17" s="20">
        <v>285.04046799999998</v>
      </c>
      <c r="M17" s="20">
        <v>10.377019336176</v>
      </c>
      <c r="N17" s="9">
        <v>8.8658832497756601E-9</v>
      </c>
      <c r="O17" s="9">
        <v>1.7812009629753701E-7</v>
      </c>
      <c r="P17" s="9">
        <v>4.6618110769964298</v>
      </c>
      <c r="Q17" s="9" t="s">
        <v>1784</v>
      </c>
      <c r="R17" s="9">
        <v>29731.8527463315</v>
      </c>
      <c r="S17" s="9">
        <v>52.89</v>
      </c>
      <c r="V17" s="9" t="s">
        <v>1785</v>
      </c>
      <c r="W17" s="9" t="s">
        <v>1786</v>
      </c>
      <c r="X17" s="9">
        <v>4444395</v>
      </c>
      <c r="Y17" s="9" t="s">
        <v>1787</v>
      </c>
      <c r="Z17" s="9" t="s">
        <v>1788</v>
      </c>
      <c r="AA17" s="9" t="s">
        <v>1789</v>
      </c>
    </row>
    <row r="18" spans="1:27" x14ac:dyDescent="0.3">
      <c r="A18" s="9" t="s">
        <v>1732</v>
      </c>
      <c r="B18" s="9">
        <v>3</v>
      </c>
      <c r="C18" s="9" t="s">
        <v>1790</v>
      </c>
      <c r="D18" s="9" t="s">
        <v>1734</v>
      </c>
      <c r="E18" s="9" t="s">
        <v>1724</v>
      </c>
      <c r="G18" s="9" t="s">
        <v>1724</v>
      </c>
      <c r="H18" s="9">
        <v>20.281083333333299</v>
      </c>
      <c r="I18" s="20">
        <v>663.17176770058302</v>
      </c>
      <c r="J18" s="9" t="s">
        <v>1791</v>
      </c>
      <c r="K18" s="9" t="s">
        <v>100</v>
      </c>
      <c r="L18" s="20">
        <v>663.17129999999997</v>
      </c>
      <c r="M18" s="20">
        <v>0.70524852786069203</v>
      </c>
      <c r="N18" s="9">
        <v>9.0143197351011395E-9</v>
      </c>
      <c r="O18" s="9">
        <v>6.6882596823999403E-8</v>
      </c>
      <c r="P18" s="9">
        <v>3.1537989734745602</v>
      </c>
      <c r="Q18" s="9" t="s">
        <v>1792</v>
      </c>
      <c r="R18" s="9">
        <v>3468.10662543125</v>
      </c>
      <c r="S18" s="9">
        <v>48.89</v>
      </c>
      <c r="T18" s="9">
        <v>355.08690000000001</v>
      </c>
      <c r="U18" s="9">
        <v>20</v>
      </c>
      <c r="AA18" s="9">
        <v>5</v>
      </c>
    </row>
    <row r="19" spans="1:27" x14ac:dyDescent="0.3">
      <c r="A19" s="9" t="s">
        <v>1732</v>
      </c>
      <c r="B19" s="9">
        <v>1</v>
      </c>
      <c r="C19" s="9" t="s">
        <v>1793</v>
      </c>
      <c r="D19" s="9" t="s">
        <v>1794</v>
      </c>
      <c r="E19" s="9" t="s">
        <v>1724</v>
      </c>
      <c r="H19" s="9">
        <v>9.7531649999999992</v>
      </c>
      <c r="I19" s="20">
        <v>139.039424691509</v>
      </c>
      <c r="J19" s="9" t="s">
        <v>1795</v>
      </c>
      <c r="K19" s="9" t="s">
        <v>67</v>
      </c>
      <c r="L19" s="20">
        <v>139.0394</v>
      </c>
      <c r="M19" s="20">
        <f>(I19-L19)/L19*1000000</f>
        <v>0.17758641793204585</v>
      </c>
      <c r="N19" s="9">
        <v>5.1391968095536597E-3</v>
      </c>
      <c r="O19" s="9">
        <v>1.97174819555289E-3</v>
      </c>
      <c r="P19" s="9">
        <v>1.1984553597130601</v>
      </c>
      <c r="Q19" s="9" t="s">
        <v>1796</v>
      </c>
      <c r="R19" s="9">
        <v>763.92202677838202</v>
      </c>
      <c r="S19" s="9">
        <v>12.59</v>
      </c>
      <c r="V19" s="9" t="s">
        <v>1797</v>
      </c>
      <c r="W19" s="9" t="s">
        <v>1798</v>
      </c>
      <c r="X19" s="9">
        <v>132</v>
      </c>
      <c r="Y19" s="9" t="s">
        <v>1799</v>
      </c>
      <c r="Z19" s="9">
        <v>135</v>
      </c>
    </row>
    <row r="20" spans="1:27" x14ac:dyDescent="0.3">
      <c r="A20" s="9" t="s">
        <v>1721</v>
      </c>
      <c r="B20" s="9">
        <v>1</v>
      </c>
      <c r="C20" s="9" t="s">
        <v>1800</v>
      </c>
      <c r="D20" s="9" t="s">
        <v>1794</v>
      </c>
      <c r="E20" s="9" t="s">
        <v>1724</v>
      </c>
      <c r="H20" s="9">
        <v>10.46045</v>
      </c>
      <c r="I20" s="20">
        <v>167.03590704105201</v>
      </c>
      <c r="J20" s="9" t="s">
        <v>1801</v>
      </c>
      <c r="K20" s="9" t="s">
        <v>811</v>
      </c>
      <c r="L20" s="20">
        <v>167.03498300000001</v>
      </c>
      <c r="M20" s="20">
        <v>5.5320211096268803</v>
      </c>
      <c r="N20" s="9">
        <v>1.54107056005159E-8</v>
      </c>
      <c r="O20" s="9">
        <v>2.7840800361656499E-7</v>
      </c>
      <c r="P20" s="9">
        <v>1.4102609922035001</v>
      </c>
      <c r="Q20" s="9" t="s">
        <v>1802</v>
      </c>
      <c r="R20" s="9">
        <v>572.09299333169804</v>
      </c>
      <c r="S20" s="9">
        <v>8.3800000000000008</v>
      </c>
      <c r="V20" s="9" t="s">
        <v>1803</v>
      </c>
      <c r="W20" s="9" t="s">
        <v>1804</v>
      </c>
      <c r="X20" s="9">
        <v>8155</v>
      </c>
      <c r="Y20" s="9" t="s">
        <v>1805</v>
      </c>
      <c r="Z20" s="9" t="s">
        <v>1806</v>
      </c>
    </row>
    <row r="21" spans="1:27" x14ac:dyDescent="0.3">
      <c r="A21" s="9" t="s">
        <v>1732</v>
      </c>
      <c r="B21" s="9">
        <v>1</v>
      </c>
      <c r="C21" s="9" t="s">
        <v>1807</v>
      </c>
      <c r="D21" s="9" t="s">
        <v>1904</v>
      </c>
      <c r="E21" s="9" t="s">
        <v>1724</v>
      </c>
      <c r="G21" s="9" t="s">
        <v>1724</v>
      </c>
      <c r="H21" s="9">
        <v>8.5751833333333298</v>
      </c>
      <c r="I21" s="20">
        <v>627.15719843020304</v>
      </c>
      <c r="J21" s="9" t="s">
        <v>1808</v>
      </c>
      <c r="K21" s="9" t="s">
        <v>100</v>
      </c>
      <c r="L21" s="20">
        <v>627.15557899999999</v>
      </c>
      <c r="M21" s="20">
        <v>2.5821825672540002</v>
      </c>
      <c r="N21" s="9">
        <v>3.8759379816788499E-8</v>
      </c>
      <c r="O21" s="9">
        <v>1.95922424124152E-7</v>
      </c>
      <c r="P21" s="9">
        <v>4.3908305986621103</v>
      </c>
      <c r="Q21" s="9" t="s">
        <v>1809</v>
      </c>
      <c r="R21" s="9">
        <v>1812.5594038874899</v>
      </c>
      <c r="S21" s="9">
        <v>76.61</v>
      </c>
      <c r="T21" s="9" t="s">
        <v>351</v>
      </c>
      <c r="U21" s="9">
        <v>20</v>
      </c>
      <c r="X21" s="9">
        <v>8276439</v>
      </c>
      <c r="Y21" s="9" t="s">
        <v>1810</v>
      </c>
      <c r="Z21" s="9">
        <v>10100906</v>
      </c>
      <c r="AA21" s="9">
        <v>2</v>
      </c>
    </row>
    <row r="22" spans="1:27" x14ac:dyDescent="0.3">
      <c r="A22" s="9" t="s">
        <v>1732</v>
      </c>
      <c r="B22" s="9">
        <v>3</v>
      </c>
      <c r="C22" s="9" t="s">
        <v>1811</v>
      </c>
      <c r="D22" s="9" t="s">
        <v>1743</v>
      </c>
      <c r="E22" s="9" t="s">
        <v>1724</v>
      </c>
      <c r="H22" s="9">
        <v>21.6643333333333</v>
      </c>
      <c r="I22" s="20">
        <v>339.17864193347998</v>
      </c>
      <c r="J22" s="9" t="s">
        <v>1812</v>
      </c>
      <c r="K22" s="9" t="s">
        <v>67</v>
      </c>
      <c r="L22" s="20">
        <v>339.17780699999997</v>
      </c>
      <c r="M22" s="20">
        <v>2.4616394786917599</v>
      </c>
      <c r="N22" s="9">
        <v>4.7867002139767598E-8</v>
      </c>
      <c r="O22" s="9">
        <v>2.2980536389056301E-7</v>
      </c>
      <c r="P22" s="9">
        <v>1.3041978258385001</v>
      </c>
      <c r="Q22" s="9" t="s">
        <v>1813</v>
      </c>
      <c r="R22" s="9">
        <v>18203.7936276236</v>
      </c>
      <c r="S22" s="9">
        <v>11.36</v>
      </c>
      <c r="T22" s="9" t="s">
        <v>1814</v>
      </c>
      <c r="U22" s="9">
        <v>15</v>
      </c>
      <c r="AA22" s="9">
        <v>3</v>
      </c>
    </row>
    <row r="23" spans="1:27" x14ac:dyDescent="0.3">
      <c r="A23" s="9" t="s">
        <v>1721</v>
      </c>
      <c r="B23" s="9">
        <v>1</v>
      </c>
      <c r="C23" s="9" t="s">
        <v>1008</v>
      </c>
      <c r="D23" s="9" t="s">
        <v>1815</v>
      </c>
      <c r="E23" s="9" t="s">
        <v>1724</v>
      </c>
      <c r="G23" s="9" t="s">
        <v>1724</v>
      </c>
      <c r="H23" s="9">
        <v>20.1132833333333</v>
      </c>
      <c r="I23" s="20">
        <v>447.09450577899099</v>
      </c>
      <c r="J23" s="9" t="s">
        <v>287</v>
      </c>
      <c r="K23" s="9" t="s">
        <v>811</v>
      </c>
      <c r="L23" s="20">
        <v>447.09328499999998</v>
      </c>
      <c r="M23" s="20">
        <v>2.7304793695465501</v>
      </c>
      <c r="N23" s="9">
        <v>7.95932977304403E-8</v>
      </c>
      <c r="O23" s="9">
        <v>1.03626867537656E-6</v>
      </c>
      <c r="P23" s="9">
        <v>8.3226185193991</v>
      </c>
      <c r="Q23" s="9" t="s">
        <v>1010</v>
      </c>
      <c r="R23" s="9">
        <v>4062.25328489714</v>
      </c>
      <c r="S23" s="9">
        <v>49.23</v>
      </c>
      <c r="T23" s="9" t="s">
        <v>1011</v>
      </c>
      <c r="U23" s="9">
        <v>20</v>
      </c>
      <c r="V23" s="9" t="s">
        <v>1816</v>
      </c>
      <c r="W23" s="9" t="s">
        <v>1817</v>
      </c>
      <c r="X23" s="9">
        <v>4444241</v>
      </c>
      <c r="Y23" s="9" t="s">
        <v>1818</v>
      </c>
      <c r="Z23" s="9" t="s">
        <v>1819</v>
      </c>
    </row>
    <row r="24" spans="1:27" x14ac:dyDescent="0.3">
      <c r="A24" s="9" t="s">
        <v>1721</v>
      </c>
      <c r="B24" s="9">
        <v>3</v>
      </c>
      <c r="C24" s="9" t="s">
        <v>1075</v>
      </c>
      <c r="D24" s="9" t="s">
        <v>141</v>
      </c>
      <c r="E24" s="9" t="s">
        <v>1724</v>
      </c>
      <c r="G24" s="9" t="s">
        <v>1724</v>
      </c>
      <c r="H24" s="9">
        <v>19.766066666666699</v>
      </c>
      <c r="I24" s="20">
        <v>433.078775716081</v>
      </c>
      <c r="J24" s="9" t="s">
        <v>1076</v>
      </c>
      <c r="K24" s="9" t="s">
        <v>811</v>
      </c>
      <c r="L24" s="20">
        <v>433.07763499999999</v>
      </c>
      <c r="M24" s="20">
        <v>2.6339759637111002</v>
      </c>
      <c r="N24" s="9">
        <v>1.05844290332335E-7</v>
      </c>
      <c r="O24" s="9">
        <v>1.2780829134860801E-6</v>
      </c>
      <c r="P24" s="9">
        <v>7.29206163938324</v>
      </c>
      <c r="Q24" s="9" t="s">
        <v>1078</v>
      </c>
      <c r="R24" s="9">
        <v>728.17752401613302</v>
      </c>
      <c r="S24" s="9">
        <v>48.88</v>
      </c>
    </row>
    <row r="25" spans="1:27" x14ac:dyDescent="0.3">
      <c r="A25" s="9" t="s">
        <v>1721</v>
      </c>
      <c r="B25" s="9">
        <v>1</v>
      </c>
      <c r="C25" s="9" t="s">
        <v>2503</v>
      </c>
      <c r="D25" s="9" t="s">
        <v>1820</v>
      </c>
      <c r="E25" s="9" t="s">
        <v>1724</v>
      </c>
      <c r="G25" s="9" t="s">
        <v>1724</v>
      </c>
      <c r="H25" s="9">
        <v>19.470466666666699</v>
      </c>
      <c r="I25" s="20">
        <v>463.093111744157</v>
      </c>
      <c r="J25" s="9" t="s">
        <v>410</v>
      </c>
      <c r="K25" s="9" t="s">
        <v>811</v>
      </c>
      <c r="L25" s="20">
        <v>463.08820600000001</v>
      </c>
      <c r="M25" s="20">
        <v>10.593541561682001</v>
      </c>
      <c r="N25" s="9">
        <v>1.2263214188568099E-7</v>
      </c>
      <c r="O25" s="9">
        <v>1.40785257093112E-6</v>
      </c>
      <c r="P25" s="9">
        <v>9.5652882398137802</v>
      </c>
      <c r="Q25" s="9" t="s">
        <v>1821</v>
      </c>
      <c r="R25" s="9">
        <v>151049.932550256</v>
      </c>
      <c r="S25" s="9">
        <v>49.08</v>
      </c>
      <c r="T25" s="9" t="s">
        <v>1822</v>
      </c>
      <c r="U25" s="9">
        <v>20</v>
      </c>
      <c r="V25" s="9" t="s">
        <v>1823</v>
      </c>
      <c r="W25" s="9" t="s">
        <v>1824</v>
      </c>
      <c r="X25" s="9">
        <v>4444361</v>
      </c>
      <c r="Y25" s="9" t="s">
        <v>1825</v>
      </c>
      <c r="AA25" s="9" t="s">
        <v>1826</v>
      </c>
    </row>
    <row r="26" spans="1:27" x14ac:dyDescent="0.3">
      <c r="A26" s="9" t="s">
        <v>1732</v>
      </c>
      <c r="B26" s="9">
        <v>3</v>
      </c>
      <c r="C26" s="9" t="s">
        <v>177</v>
      </c>
      <c r="D26" s="9" t="s">
        <v>1734</v>
      </c>
      <c r="E26" s="9" t="s">
        <v>1724</v>
      </c>
      <c r="G26" s="9" t="s">
        <v>1724</v>
      </c>
      <c r="H26" s="9">
        <v>20.516500000000001</v>
      </c>
      <c r="I26" s="20">
        <v>955.26649957803397</v>
      </c>
      <c r="J26" s="9" t="s">
        <v>178</v>
      </c>
      <c r="K26" s="9" t="s">
        <v>100</v>
      </c>
      <c r="L26" s="20">
        <v>955.26552000000004</v>
      </c>
      <c r="M26" s="20">
        <v>1.0254510535820001</v>
      </c>
      <c r="N26" s="9">
        <v>2.09123844463477E-7</v>
      </c>
      <c r="O26" s="9">
        <v>7.0303241246134404E-7</v>
      </c>
      <c r="P26" s="9">
        <v>13.2131582693462</v>
      </c>
      <c r="Q26" s="9" t="s">
        <v>1827</v>
      </c>
      <c r="R26" s="9">
        <v>784.937424728569</v>
      </c>
      <c r="S26" s="9">
        <v>83.73</v>
      </c>
      <c r="T26" s="9" t="s">
        <v>181</v>
      </c>
      <c r="U26" s="9">
        <v>20</v>
      </c>
      <c r="AA26" s="9" t="s">
        <v>1828</v>
      </c>
    </row>
    <row r="27" spans="1:27" x14ac:dyDescent="0.3">
      <c r="A27" s="9" t="s">
        <v>1732</v>
      </c>
      <c r="B27" s="9">
        <v>3</v>
      </c>
      <c r="C27" s="9" t="s">
        <v>245</v>
      </c>
      <c r="D27" s="9" t="s">
        <v>1734</v>
      </c>
      <c r="E27" s="9" t="s">
        <v>1724</v>
      </c>
      <c r="G27" s="9" t="s">
        <v>1724</v>
      </c>
      <c r="H27" s="9">
        <v>19.633800000000001</v>
      </c>
      <c r="I27" s="20">
        <v>809.22929136088601</v>
      </c>
      <c r="J27" s="9" t="s">
        <v>246</v>
      </c>
      <c r="K27" s="9" t="s">
        <v>100</v>
      </c>
      <c r="L27" s="20">
        <v>809.22874100000001</v>
      </c>
      <c r="M27" s="20">
        <v>0.68010546105326697</v>
      </c>
      <c r="N27" s="9">
        <v>2.4998306535906099E-7</v>
      </c>
      <c r="O27" s="9">
        <v>7.9605050124678199E-7</v>
      </c>
      <c r="P27" s="9">
        <v>15.874571034412</v>
      </c>
      <c r="Q27" s="9" t="s">
        <v>1829</v>
      </c>
      <c r="R27" s="9">
        <v>543.27025035417898</v>
      </c>
      <c r="S27" s="9">
        <v>96.37</v>
      </c>
      <c r="T27" s="9" t="s">
        <v>249</v>
      </c>
      <c r="U27" s="9">
        <v>20</v>
      </c>
      <c r="X27" s="9">
        <v>13170147</v>
      </c>
      <c r="AA27" s="9" t="s">
        <v>1789</v>
      </c>
    </row>
    <row r="28" spans="1:27" x14ac:dyDescent="0.3">
      <c r="A28" s="9" t="s">
        <v>1721</v>
      </c>
      <c r="B28" s="9">
        <v>1</v>
      </c>
      <c r="C28" s="9" t="s">
        <v>1830</v>
      </c>
      <c r="D28" s="9" t="s">
        <v>141</v>
      </c>
      <c r="E28" s="9" t="s">
        <v>1724</v>
      </c>
      <c r="G28" s="9" t="s">
        <v>1724</v>
      </c>
      <c r="H28" s="9">
        <v>20.325516666666701</v>
      </c>
      <c r="I28" s="20">
        <v>477.10710211442301</v>
      </c>
      <c r="J28" s="9" t="s">
        <v>294</v>
      </c>
      <c r="K28" s="9" t="s">
        <v>811</v>
      </c>
      <c r="L28" s="20">
        <v>477.10385600000001</v>
      </c>
      <c r="M28" s="20">
        <v>6.8037899551307097</v>
      </c>
      <c r="N28" s="9">
        <v>2.8841597277118298E-7</v>
      </c>
      <c r="O28" s="9">
        <v>2.8836412435376101E-6</v>
      </c>
      <c r="P28" s="9">
        <v>5.8187760919562699</v>
      </c>
      <c r="Q28" s="9" t="s">
        <v>967</v>
      </c>
      <c r="R28" s="9">
        <v>28338.2097698342</v>
      </c>
      <c r="S28" s="9">
        <v>47.84</v>
      </c>
      <c r="W28" s="9" t="s">
        <v>1831</v>
      </c>
      <c r="X28" s="9">
        <v>4444973</v>
      </c>
      <c r="Z28" s="9">
        <v>5318645</v>
      </c>
      <c r="AA28" s="9" t="s">
        <v>1832</v>
      </c>
    </row>
    <row r="29" spans="1:27" x14ac:dyDescent="0.3">
      <c r="A29" s="9" t="s">
        <v>1721</v>
      </c>
      <c r="B29" s="9">
        <v>3</v>
      </c>
      <c r="C29" s="9" t="s">
        <v>1463</v>
      </c>
      <c r="D29" s="9" t="s">
        <v>1833</v>
      </c>
      <c r="E29" s="9" t="s">
        <v>1724</v>
      </c>
      <c r="H29" s="9">
        <v>7.8229666666666704</v>
      </c>
      <c r="I29" s="20">
        <v>258.99299358048597</v>
      </c>
      <c r="J29" s="9" t="s">
        <v>1464</v>
      </c>
      <c r="K29" s="9" t="s">
        <v>811</v>
      </c>
      <c r="L29" s="20">
        <v>258.99223000000001</v>
      </c>
      <c r="M29" s="20">
        <v>2.9482756527716298</v>
      </c>
      <c r="N29" s="9">
        <v>2.9817369284756999E-7</v>
      </c>
      <c r="O29" s="9">
        <v>2.9197204348982602E-6</v>
      </c>
      <c r="P29" s="9">
        <v>1.83089480396633</v>
      </c>
      <c r="Q29" s="9" t="s">
        <v>1834</v>
      </c>
      <c r="R29" s="9">
        <v>682.71985432983001</v>
      </c>
      <c r="S29" s="9">
        <v>29.11</v>
      </c>
      <c r="V29" s="9" t="s">
        <v>1835</v>
      </c>
      <c r="W29" s="9" t="s">
        <v>1836</v>
      </c>
      <c r="Z29" s="9">
        <v>102261219</v>
      </c>
    </row>
    <row r="30" spans="1:27" ht="16.5" customHeight="1" x14ac:dyDescent="0.3">
      <c r="A30" s="9" t="s">
        <v>1732</v>
      </c>
      <c r="B30" s="9">
        <v>1</v>
      </c>
      <c r="C30" s="9" t="s">
        <v>2480</v>
      </c>
      <c r="D30" s="41" t="s">
        <v>1794</v>
      </c>
      <c r="E30" s="9" t="s">
        <v>1724</v>
      </c>
      <c r="H30" s="9">
        <v>8.8963999999999999</v>
      </c>
      <c r="I30" s="20">
        <v>155.03420158988899</v>
      </c>
      <c r="J30" s="9" t="s">
        <v>1838</v>
      </c>
      <c r="K30" s="9" t="s">
        <v>67</v>
      </c>
      <c r="L30" s="20">
        <v>155.03440000000001</v>
      </c>
      <c r="M30" s="20">
        <v>-1.27978120346885</v>
      </c>
      <c r="N30" s="9">
        <v>3.3274389887871802E-7</v>
      </c>
      <c r="O30" s="9">
        <v>9.8084235481590692E-7</v>
      </c>
      <c r="P30" s="9">
        <v>1.6583387293024301</v>
      </c>
      <c r="Q30" s="9" t="s">
        <v>110</v>
      </c>
      <c r="R30" s="9">
        <v>103.552671566673</v>
      </c>
      <c r="S30" s="9">
        <v>34.15</v>
      </c>
      <c r="V30" s="9" t="s">
        <v>1839</v>
      </c>
      <c r="W30" s="9" t="s">
        <v>1840</v>
      </c>
      <c r="X30" s="9">
        <v>7146</v>
      </c>
      <c r="Z30" s="9">
        <v>7424</v>
      </c>
    </row>
    <row r="31" spans="1:27" ht="16.5" customHeight="1" thickBot="1" x14ac:dyDescent="0.35">
      <c r="A31" s="9" t="s">
        <v>1721</v>
      </c>
      <c r="B31" s="9">
        <v>1</v>
      </c>
      <c r="C31" s="9" t="s">
        <v>2480</v>
      </c>
      <c r="D31" s="41" t="s">
        <v>1794</v>
      </c>
      <c r="E31" s="9" t="s">
        <v>1724</v>
      </c>
      <c r="H31" s="9">
        <v>8.9099000000000004</v>
      </c>
      <c r="I31" s="20">
        <v>153.020222071474</v>
      </c>
      <c r="J31" s="9" t="s">
        <v>1838</v>
      </c>
      <c r="K31" s="9" t="s">
        <v>811</v>
      </c>
      <c r="L31" s="20">
        <v>153.0188</v>
      </c>
      <c r="M31" s="20">
        <f>(I31-L31)/L31*1000000</f>
        <v>9.2934428579776558</v>
      </c>
      <c r="N31" s="42">
        <v>7.8093358935049703E-7</v>
      </c>
      <c r="O31" s="42">
        <v>6.3635135376955297E-6</v>
      </c>
      <c r="P31" s="9">
        <v>1.94071030849795</v>
      </c>
      <c r="Q31" s="9" t="s">
        <v>2481</v>
      </c>
      <c r="R31" s="9">
        <v>275.77416825616899</v>
      </c>
      <c r="S31" s="9">
        <v>34.5</v>
      </c>
      <c r="V31" s="9" t="s">
        <v>1839</v>
      </c>
      <c r="W31" s="9" t="s">
        <v>1840</v>
      </c>
      <c r="X31" s="9">
        <v>7146</v>
      </c>
      <c r="Z31" s="9">
        <v>7424</v>
      </c>
    </row>
    <row r="32" spans="1:27" ht="16.5" customHeight="1" thickBot="1" x14ac:dyDescent="0.35">
      <c r="A32" s="9" t="s">
        <v>1721</v>
      </c>
      <c r="B32" s="9">
        <v>1</v>
      </c>
      <c r="C32" s="9" t="s">
        <v>2482</v>
      </c>
      <c r="D32" s="41" t="s">
        <v>1794</v>
      </c>
      <c r="E32" s="9" t="s">
        <v>1724</v>
      </c>
      <c r="G32" s="9" t="s">
        <v>1724</v>
      </c>
      <c r="H32" s="9">
        <v>8.8780666666666708</v>
      </c>
      <c r="I32" s="20">
        <v>153.02010000000001</v>
      </c>
      <c r="J32" s="9" t="s">
        <v>1838</v>
      </c>
      <c r="K32" s="9" t="s">
        <v>811</v>
      </c>
      <c r="L32" s="20">
        <v>153.0188</v>
      </c>
      <c r="M32" s="20">
        <f>(I32-L32)/L32*1000000</f>
        <v>8.495688111622453</v>
      </c>
      <c r="N32" s="42">
        <v>6.3172514410680896E-6</v>
      </c>
      <c r="O32" s="42">
        <v>3.3766852158529303E-5</v>
      </c>
      <c r="P32" s="9">
        <v>2.2013594534870098</v>
      </c>
      <c r="Q32" s="9" t="s">
        <v>110</v>
      </c>
      <c r="R32" s="9">
        <v>38.543606287486099</v>
      </c>
      <c r="S32" s="9">
        <v>38.03</v>
      </c>
      <c r="V32" s="43" t="s">
        <v>2484</v>
      </c>
      <c r="W32" s="9" t="s">
        <v>2485</v>
      </c>
      <c r="X32" s="9">
        <v>71</v>
      </c>
      <c r="Y32" s="9" t="s">
        <v>2483</v>
      </c>
      <c r="Z32" s="9">
        <v>72</v>
      </c>
    </row>
    <row r="33" spans="1:27" x14ac:dyDescent="0.3">
      <c r="A33" s="9" t="s">
        <v>1721</v>
      </c>
      <c r="B33" s="9">
        <v>1</v>
      </c>
      <c r="C33" s="9" t="s">
        <v>2504</v>
      </c>
      <c r="D33" s="9" t="s">
        <v>1820</v>
      </c>
      <c r="E33" s="9" t="s">
        <v>1724</v>
      </c>
      <c r="H33" s="9">
        <v>19.047499999999999</v>
      </c>
      <c r="I33" s="20">
        <v>477.07360960800202</v>
      </c>
      <c r="J33" s="9" t="s">
        <v>1841</v>
      </c>
      <c r="K33" s="9" t="s">
        <v>811</v>
      </c>
      <c r="L33" s="20">
        <v>477.06747100000001</v>
      </c>
      <c r="M33" s="20">
        <v>12.867379092388999</v>
      </c>
      <c r="N33" s="9">
        <v>4.4085558381645703E-7</v>
      </c>
      <c r="O33" s="9">
        <v>4.0133338031629396E-6</v>
      </c>
      <c r="P33" s="9">
        <v>1.90722255724232</v>
      </c>
      <c r="Q33" s="9" t="s">
        <v>1842</v>
      </c>
      <c r="R33" s="9">
        <v>124877.14279981299</v>
      </c>
      <c r="S33" s="9">
        <v>19.899999999999999</v>
      </c>
      <c r="T33" s="9" t="s">
        <v>1843</v>
      </c>
      <c r="U33" s="9">
        <v>20</v>
      </c>
      <c r="V33" s="9" t="s">
        <v>1844</v>
      </c>
      <c r="X33" s="9">
        <v>4438874</v>
      </c>
      <c r="Z33" s="9">
        <v>12004528</v>
      </c>
      <c r="AA33" s="9" t="s">
        <v>1826</v>
      </c>
    </row>
    <row r="34" spans="1:27" x14ac:dyDescent="0.3">
      <c r="A34" s="9" t="s">
        <v>1721</v>
      </c>
      <c r="B34" s="9">
        <v>1</v>
      </c>
      <c r="C34" s="9" t="s">
        <v>1050</v>
      </c>
      <c r="D34" s="9" t="s">
        <v>141</v>
      </c>
      <c r="E34" s="9" t="s">
        <v>1724</v>
      </c>
      <c r="G34" s="9" t="s">
        <v>1724</v>
      </c>
      <c r="H34" s="9">
        <v>19.185449999999999</v>
      </c>
      <c r="I34" s="20">
        <v>461.07369036828601</v>
      </c>
      <c r="J34" s="9" t="s">
        <v>1051</v>
      </c>
      <c r="K34" s="9" t="s">
        <v>811</v>
      </c>
      <c r="L34" s="20">
        <v>461.07254999999998</v>
      </c>
      <c r="M34" s="20">
        <v>2.4732946822153701</v>
      </c>
      <c r="N34" s="9">
        <v>4.6056393498972202E-7</v>
      </c>
      <c r="O34" s="9">
        <v>4.1764348029598401E-6</v>
      </c>
      <c r="P34" s="9">
        <v>5.6233530570436301</v>
      </c>
      <c r="Q34" s="9" t="s">
        <v>1053</v>
      </c>
      <c r="R34" s="9">
        <v>913.18722285660601</v>
      </c>
      <c r="S34" s="9">
        <v>43.57</v>
      </c>
      <c r="T34" s="9" t="s">
        <v>1054</v>
      </c>
      <c r="U34" s="9">
        <v>20</v>
      </c>
      <c r="V34" s="9" t="s">
        <v>1845</v>
      </c>
      <c r="W34" s="9" t="s">
        <v>1846</v>
      </c>
      <c r="X34" s="9">
        <v>4477252</v>
      </c>
      <c r="Z34" s="9" t="s">
        <v>1847</v>
      </c>
      <c r="AA34" s="9" t="s">
        <v>1826</v>
      </c>
    </row>
    <row r="35" spans="1:27" x14ac:dyDescent="0.3">
      <c r="A35" s="9" t="s">
        <v>1721</v>
      </c>
      <c r="B35" s="9">
        <v>1</v>
      </c>
      <c r="C35" s="9" t="s">
        <v>2505</v>
      </c>
      <c r="D35" s="9" t="s">
        <v>141</v>
      </c>
      <c r="E35" s="9" t="s">
        <v>1724</v>
      </c>
      <c r="G35" s="9" t="s">
        <v>1724</v>
      </c>
      <c r="H35" s="9">
        <v>17.149833333333302</v>
      </c>
      <c r="I35" s="20">
        <v>479.08883438614998</v>
      </c>
      <c r="J35" s="9" t="s">
        <v>1848</v>
      </c>
      <c r="K35" s="9" t="s">
        <v>811</v>
      </c>
      <c r="L35" s="20">
        <v>479.08312100000001</v>
      </c>
      <c r="M35" s="20">
        <v>11.925667800719401</v>
      </c>
      <c r="N35" s="9">
        <v>6.0507291121947304E-7</v>
      </c>
      <c r="O35" s="9">
        <v>5.2011134632158997E-6</v>
      </c>
      <c r="P35" s="9">
        <v>3.1820036569384902</v>
      </c>
      <c r="Q35" s="9" t="s">
        <v>1849</v>
      </c>
      <c r="R35" s="9">
        <v>184566.38831937101</v>
      </c>
      <c r="S35" s="9">
        <v>24.82</v>
      </c>
      <c r="T35" s="9" t="s">
        <v>1850</v>
      </c>
      <c r="U35" s="9">
        <v>20</v>
      </c>
      <c r="V35" s="9" t="s">
        <v>1851</v>
      </c>
      <c r="W35" s="9" t="s">
        <v>1852</v>
      </c>
      <c r="X35" s="9">
        <v>10188643</v>
      </c>
      <c r="Z35" s="9" t="s">
        <v>1853</v>
      </c>
      <c r="AA35" s="9" t="s">
        <v>1826</v>
      </c>
    </row>
    <row r="36" spans="1:27" x14ac:dyDescent="0.3">
      <c r="A36" s="9" t="s">
        <v>1732</v>
      </c>
      <c r="B36" s="9">
        <v>3</v>
      </c>
      <c r="C36" s="9" t="s">
        <v>1854</v>
      </c>
      <c r="D36" s="9" t="s">
        <v>63</v>
      </c>
      <c r="E36" s="9" t="s">
        <v>1724</v>
      </c>
      <c r="G36" s="9" t="s">
        <v>1724</v>
      </c>
      <c r="H36" s="9">
        <v>5.4776999999999996</v>
      </c>
      <c r="I36" s="20">
        <v>253.11784785332301</v>
      </c>
      <c r="J36" s="9" t="s">
        <v>1855</v>
      </c>
      <c r="K36" s="9" t="s">
        <v>67</v>
      </c>
      <c r="L36" s="20">
        <v>253.11828299999999</v>
      </c>
      <c r="M36" s="20">
        <v>-1.71914360282555</v>
      </c>
      <c r="N36" s="9">
        <v>6.4759278040060795E-7</v>
      </c>
      <c r="O36" s="9">
        <v>1.6679647781814699E-6</v>
      </c>
      <c r="P36" s="9">
        <v>3.4609052498228499</v>
      </c>
      <c r="Q36" s="9" t="s">
        <v>1856</v>
      </c>
      <c r="R36" s="9">
        <v>58.084308371409698</v>
      </c>
      <c r="S36" s="9">
        <v>53.95</v>
      </c>
      <c r="T36" s="9" t="s">
        <v>1857</v>
      </c>
      <c r="U36" s="9">
        <v>15</v>
      </c>
      <c r="V36" s="9" t="s">
        <v>1858</v>
      </c>
      <c r="W36" s="9" t="s">
        <v>1859</v>
      </c>
      <c r="Z36" s="9">
        <v>92946</v>
      </c>
    </row>
    <row r="37" spans="1:27" x14ac:dyDescent="0.3">
      <c r="A37" s="9" t="s">
        <v>1721</v>
      </c>
      <c r="B37" s="9">
        <v>1</v>
      </c>
      <c r="C37" s="9" t="s">
        <v>1860</v>
      </c>
      <c r="D37" s="9" t="s">
        <v>1833</v>
      </c>
      <c r="E37" s="9" t="s">
        <v>1724</v>
      </c>
      <c r="H37" s="9">
        <v>10.881866666666699</v>
      </c>
      <c r="I37" s="20">
        <v>325.05773810725401</v>
      </c>
      <c r="J37" s="9" t="s">
        <v>1861</v>
      </c>
      <c r="K37" s="9" t="s">
        <v>811</v>
      </c>
      <c r="L37" s="20">
        <v>325.056512</v>
      </c>
      <c r="M37" s="20">
        <v>3.77198182084945</v>
      </c>
      <c r="N37" s="9">
        <v>9.7183714964366196E-7</v>
      </c>
      <c r="O37" s="9">
        <v>7.5154653031747898E-6</v>
      </c>
      <c r="P37" s="9">
        <v>1.25772139343304</v>
      </c>
      <c r="Q37" s="9" t="s">
        <v>1862</v>
      </c>
      <c r="R37" s="9">
        <v>1123.0213732817499</v>
      </c>
      <c r="S37" s="9">
        <v>14.73</v>
      </c>
      <c r="V37" s="9" t="s">
        <v>1863</v>
      </c>
      <c r="W37" s="9" t="s">
        <v>1864</v>
      </c>
      <c r="X37" s="9">
        <v>20058463</v>
      </c>
      <c r="AA37" s="9" t="s">
        <v>1826</v>
      </c>
    </row>
    <row r="38" spans="1:27" x14ac:dyDescent="0.3">
      <c r="A38" s="9" t="s">
        <v>1732</v>
      </c>
      <c r="B38" s="9">
        <v>1</v>
      </c>
      <c r="C38" s="9" t="s">
        <v>1865</v>
      </c>
      <c r="D38" s="9" t="s">
        <v>1866</v>
      </c>
      <c r="E38" s="9" t="s">
        <v>1724</v>
      </c>
      <c r="H38" s="9">
        <v>14.814833333333301</v>
      </c>
      <c r="I38" s="20">
        <v>377.14557874963799</v>
      </c>
      <c r="J38" s="9" t="s">
        <v>1867</v>
      </c>
      <c r="K38" s="9" t="s">
        <v>67</v>
      </c>
      <c r="L38" s="20">
        <v>377.14600000000002</v>
      </c>
      <c r="M38" s="20">
        <v>-1.1169424094831699</v>
      </c>
      <c r="N38" s="9">
        <v>1.14879792190159E-6</v>
      </c>
      <c r="O38" s="9">
        <v>2.5297743472943102E-6</v>
      </c>
      <c r="P38" s="9">
        <v>1.22604711503598</v>
      </c>
      <c r="Q38" s="9" t="s">
        <v>1868</v>
      </c>
      <c r="R38" s="9">
        <v>942.63003369920295</v>
      </c>
      <c r="S38" s="9">
        <v>14.09</v>
      </c>
      <c r="V38" s="9" t="s">
        <v>1869</v>
      </c>
      <c r="W38" s="9" t="s">
        <v>1870</v>
      </c>
      <c r="X38" s="9">
        <v>431981</v>
      </c>
      <c r="Y38" s="9" t="s">
        <v>1871</v>
      </c>
      <c r="Z38" s="9" t="s">
        <v>1872</v>
      </c>
      <c r="AA38" s="9" t="s">
        <v>1826</v>
      </c>
    </row>
    <row r="39" spans="1:27" x14ac:dyDescent="0.3">
      <c r="A39" s="9" t="s">
        <v>1721</v>
      </c>
      <c r="B39" s="9">
        <v>1</v>
      </c>
      <c r="C39" s="9" t="s">
        <v>1873</v>
      </c>
      <c r="D39" s="9" t="s">
        <v>1833</v>
      </c>
      <c r="E39" s="9" t="s">
        <v>1724</v>
      </c>
      <c r="H39" s="9">
        <v>11.874783333333299</v>
      </c>
      <c r="I39" s="20">
        <v>179.03563763340199</v>
      </c>
      <c r="J39" s="9" t="s">
        <v>1874</v>
      </c>
      <c r="K39" s="9" t="s">
        <v>811</v>
      </c>
      <c r="L39" s="20">
        <v>179.034989</v>
      </c>
      <c r="M39" s="20">
        <v>3.6229421166046398</v>
      </c>
      <c r="N39" s="9">
        <v>1.4981626567101001E-6</v>
      </c>
      <c r="O39" s="9">
        <v>1.0720498917676099E-5</v>
      </c>
      <c r="P39" s="9">
        <v>1.63891458566566</v>
      </c>
      <c r="Q39" s="9" t="s">
        <v>1875</v>
      </c>
      <c r="R39" s="9">
        <v>4781.3113071933103</v>
      </c>
      <c r="S39" s="9">
        <v>26.83</v>
      </c>
      <c r="V39" s="9" t="s">
        <v>1876</v>
      </c>
      <c r="W39" s="9" t="s">
        <v>1877</v>
      </c>
      <c r="X39" s="9">
        <v>600426</v>
      </c>
      <c r="Y39" s="9" t="s">
        <v>1878</v>
      </c>
      <c r="Z39" s="9" t="s">
        <v>1879</v>
      </c>
      <c r="AA39" s="9" t="s">
        <v>1826</v>
      </c>
    </row>
    <row r="40" spans="1:27" x14ac:dyDescent="0.3">
      <c r="A40" s="9" t="s">
        <v>1732</v>
      </c>
      <c r="B40" s="9">
        <v>1</v>
      </c>
      <c r="C40" s="9" t="s">
        <v>1880</v>
      </c>
      <c r="D40" s="9" t="s">
        <v>1866</v>
      </c>
      <c r="E40" s="9" t="s">
        <v>1724</v>
      </c>
      <c r="H40" s="9">
        <v>1.3187166666666701</v>
      </c>
      <c r="I40" s="20">
        <v>104.107856152786</v>
      </c>
      <c r="J40" s="9" t="s">
        <v>1881</v>
      </c>
      <c r="K40" s="9" t="s">
        <v>100</v>
      </c>
      <c r="L40" s="20">
        <v>104.1069</v>
      </c>
      <c r="M40" s="20">
        <v>9.1843363504524405</v>
      </c>
      <c r="N40" s="9">
        <v>1.5849460495154199E-6</v>
      </c>
      <c r="O40" s="9">
        <v>3.1675204661668999E-6</v>
      </c>
      <c r="P40" s="9">
        <v>1.6502923216174601</v>
      </c>
      <c r="Q40" s="9" t="s">
        <v>1882</v>
      </c>
      <c r="R40" s="9">
        <v>21108.968625542399</v>
      </c>
      <c r="S40" s="9">
        <v>17.829999999999998</v>
      </c>
      <c r="V40" s="9" t="s">
        <v>1883</v>
      </c>
      <c r="W40" s="9" t="s">
        <v>1884</v>
      </c>
      <c r="X40" s="9">
        <v>299</v>
      </c>
      <c r="Y40" s="9" t="s">
        <v>1885</v>
      </c>
      <c r="Z40" s="9">
        <v>305</v>
      </c>
      <c r="AA40" s="9">
        <v>6</v>
      </c>
    </row>
    <row r="41" spans="1:27" x14ac:dyDescent="0.3">
      <c r="A41" s="9" t="s">
        <v>1732</v>
      </c>
      <c r="B41" s="9">
        <v>1</v>
      </c>
      <c r="C41" s="9" t="s">
        <v>313</v>
      </c>
      <c r="D41" s="9" t="s">
        <v>1820</v>
      </c>
      <c r="E41" s="9" t="s">
        <v>1724</v>
      </c>
      <c r="G41" s="9" t="s">
        <v>1724</v>
      </c>
      <c r="H41" s="9">
        <v>20.2565833333333</v>
      </c>
      <c r="I41" s="20">
        <v>471.09007834055399</v>
      </c>
      <c r="J41" s="9" t="s">
        <v>287</v>
      </c>
      <c r="K41" s="9" t="s">
        <v>78</v>
      </c>
      <c r="L41" s="20">
        <v>471.089855</v>
      </c>
      <c r="M41" s="20">
        <v>-0.47409332129827497</v>
      </c>
      <c r="N41" s="9">
        <v>3.1361440622212902E-6</v>
      </c>
      <c r="O41" s="9">
        <v>4.3176659913125001E-5</v>
      </c>
      <c r="P41" s="9">
        <v>4.2371389890371702</v>
      </c>
      <c r="Q41" s="9" t="s">
        <v>315</v>
      </c>
      <c r="R41" s="9">
        <v>1492.9802528980499</v>
      </c>
      <c r="S41" s="9">
        <v>120.56</v>
      </c>
      <c r="V41" s="9" t="s">
        <v>1737</v>
      </c>
      <c r="W41" s="9" t="s">
        <v>1738</v>
      </c>
      <c r="X41" s="9">
        <v>4445311</v>
      </c>
      <c r="Y41" s="9" t="s">
        <v>1739</v>
      </c>
      <c r="Z41" s="9" t="s">
        <v>1740</v>
      </c>
    </row>
    <row r="42" spans="1:27" x14ac:dyDescent="0.3">
      <c r="A42" s="9" t="s">
        <v>1732</v>
      </c>
      <c r="B42" s="9">
        <v>1</v>
      </c>
      <c r="C42" s="9" t="s">
        <v>1886</v>
      </c>
      <c r="D42" s="9" t="s">
        <v>1753</v>
      </c>
      <c r="E42" s="9" t="s">
        <v>1724</v>
      </c>
      <c r="G42" s="9" t="s">
        <v>1724</v>
      </c>
      <c r="H42" s="9">
        <v>1.2328666666666701</v>
      </c>
      <c r="I42" s="20">
        <v>175.119166172207</v>
      </c>
      <c r="J42" s="9" t="s">
        <v>1887</v>
      </c>
      <c r="K42" s="9" t="s">
        <v>67</v>
      </c>
      <c r="L42" s="20">
        <v>175.11894599999999</v>
      </c>
      <c r="M42" s="20">
        <v>1.2572723399575401</v>
      </c>
      <c r="N42" s="9">
        <v>3.5355617540311399E-6</v>
      </c>
      <c r="O42" s="9">
        <v>5.8814120495310296E-6</v>
      </c>
      <c r="P42" s="9">
        <v>2.1464921731840199</v>
      </c>
      <c r="Q42" s="9" t="s">
        <v>1888</v>
      </c>
      <c r="R42" s="9">
        <v>1760.0168049803101</v>
      </c>
      <c r="S42" s="9">
        <v>38.4</v>
      </c>
      <c r="V42" s="9" t="s">
        <v>1889</v>
      </c>
      <c r="W42" s="9" t="s">
        <v>1890</v>
      </c>
      <c r="X42" s="9">
        <v>227</v>
      </c>
      <c r="AA42" s="9" t="s">
        <v>1826</v>
      </c>
    </row>
    <row r="43" spans="1:27" x14ac:dyDescent="0.3">
      <c r="A43" s="9" t="s">
        <v>1721</v>
      </c>
      <c r="B43" s="9">
        <v>1</v>
      </c>
      <c r="C43" s="9" t="s">
        <v>1891</v>
      </c>
      <c r="D43" s="9" t="s">
        <v>1892</v>
      </c>
      <c r="E43" s="9" t="s">
        <v>1724</v>
      </c>
      <c r="H43" s="9">
        <v>20.831766666666699</v>
      </c>
      <c r="I43" s="20">
        <v>271.06240071066497</v>
      </c>
      <c r="J43" s="9" t="s">
        <v>1893</v>
      </c>
      <c r="K43" s="9" t="s">
        <v>811</v>
      </c>
      <c r="L43" s="20">
        <v>271.06067300000001</v>
      </c>
      <c r="M43" s="20">
        <v>-6.3738484586431996</v>
      </c>
      <c r="N43" s="9">
        <v>3.8570637405088704E-6</v>
      </c>
      <c r="O43" s="9">
        <v>2.2877132171791799E-5</v>
      </c>
      <c r="P43" s="9">
        <v>1.39996647349484</v>
      </c>
      <c r="Q43" s="9" t="s">
        <v>1894</v>
      </c>
      <c r="R43" s="9">
        <v>892.40982062672003</v>
      </c>
      <c r="S43" s="9">
        <v>14.23</v>
      </c>
      <c r="V43" s="9" t="s">
        <v>1895</v>
      </c>
      <c r="W43" s="9" t="s">
        <v>1896</v>
      </c>
      <c r="X43" s="9">
        <v>388383</v>
      </c>
      <c r="Y43" s="9" t="s">
        <v>1897</v>
      </c>
      <c r="AA43" s="9">
        <v>6</v>
      </c>
    </row>
    <row r="44" spans="1:27" x14ac:dyDescent="0.3">
      <c r="A44" s="9" t="s">
        <v>1721</v>
      </c>
      <c r="B44" s="9">
        <v>1</v>
      </c>
      <c r="C44" s="9" t="s">
        <v>1898</v>
      </c>
      <c r="D44" s="9" t="s">
        <v>1833</v>
      </c>
      <c r="E44" s="9" t="s">
        <v>1724</v>
      </c>
      <c r="G44" s="9" t="s">
        <v>1724</v>
      </c>
      <c r="H44" s="9">
        <v>20.6725666666667</v>
      </c>
      <c r="I44" s="20">
        <v>207.06688931100001</v>
      </c>
      <c r="J44" s="9" t="s">
        <v>1899</v>
      </c>
      <c r="K44" s="9" t="s">
        <v>811</v>
      </c>
      <c r="L44" s="20">
        <v>207.06569999999999</v>
      </c>
      <c r="M44" s="20">
        <v>5.7436407865654902</v>
      </c>
      <c r="N44" s="9">
        <v>3.8682715370885703E-6</v>
      </c>
      <c r="O44" s="9">
        <v>2.2880717173046699E-5</v>
      </c>
      <c r="P44" s="9">
        <v>2.2069949968130098</v>
      </c>
      <c r="Q44" s="9" t="s">
        <v>1900</v>
      </c>
      <c r="R44" s="9">
        <v>21259.963058413301</v>
      </c>
      <c r="S44" s="9">
        <v>28.6</v>
      </c>
      <c r="W44" s="9" t="s">
        <v>1901</v>
      </c>
      <c r="X44" s="9">
        <v>4476132</v>
      </c>
      <c r="Z44" s="9">
        <v>5317238</v>
      </c>
      <c r="AA44" s="9" t="s">
        <v>1902</v>
      </c>
    </row>
    <row r="45" spans="1:27" x14ac:dyDescent="0.3">
      <c r="A45" s="9" t="s">
        <v>1732</v>
      </c>
      <c r="B45" s="9">
        <v>3</v>
      </c>
      <c r="C45" s="9" t="s">
        <v>1903</v>
      </c>
      <c r="D45" s="9" t="s">
        <v>1904</v>
      </c>
      <c r="E45" s="9" t="s">
        <v>1724</v>
      </c>
      <c r="G45" s="9" t="s">
        <v>1724</v>
      </c>
      <c r="H45" s="9">
        <v>9.3893500000000003</v>
      </c>
      <c r="I45" s="20">
        <v>505.13273594670102</v>
      </c>
      <c r="J45" s="9" t="s">
        <v>532</v>
      </c>
      <c r="K45" s="9" t="s">
        <v>100</v>
      </c>
      <c r="L45" s="20">
        <v>505.13406400000002</v>
      </c>
      <c r="M45" s="20">
        <v>-2.6291105543125801</v>
      </c>
      <c r="N45" s="9">
        <v>4.5941616160227696E-6</v>
      </c>
      <c r="O45" s="9">
        <v>7.2983937155960296E-6</v>
      </c>
      <c r="P45" s="9">
        <v>5.0061073159633702</v>
      </c>
      <c r="Q45" s="9" t="s">
        <v>110</v>
      </c>
      <c r="R45" s="9">
        <v>89.331224382129307</v>
      </c>
      <c r="S45" s="9">
        <v>72.239999999999995</v>
      </c>
    </row>
    <row r="46" spans="1:27" x14ac:dyDescent="0.3">
      <c r="A46" s="9" t="s">
        <v>1721</v>
      </c>
      <c r="B46" s="9">
        <v>1</v>
      </c>
      <c r="C46" s="9" t="s">
        <v>1905</v>
      </c>
      <c r="D46" s="9" t="s">
        <v>1833</v>
      </c>
      <c r="E46" s="9" t="s">
        <v>1724</v>
      </c>
      <c r="H46" s="9">
        <v>9.7011333333333294</v>
      </c>
      <c r="I46" s="20">
        <v>295.04707693719701</v>
      </c>
      <c r="J46" s="9" t="s">
        <v>1906</v>
      </c>
      <c r="K46" s="9" t="s">
        <v>811</v>
      </c>
      <c r="L46" s="20">
        <v>295.04594700000001</v>
      </c>
      <c r="M46" s="20">
        <v>3.8296990976548302</v>
      </c>
      <c r="N46" s="9">
        <v>8.5252948195391198E-6</v>
      </c>
      <c r="O46" s="9">
        <v>4.3380327965359699E-5</v>
      </c>
      <c r="P46" s="9">
        <v>1.3110308097335499</v>
      </c>
      <c r="Q46" s="9" t="s">
        <v>1907</v>
      </c>
      <c r="R46" s="9">
        <v>6798.6094799581697</v>
      </c>
      <c r="S46" s="9">
        <v>17.82</v>
      </c>
      <c r="W46" s="9" t="s">
        <v>1908</v>
      </c>
      <c r="X46" s="9">
        <v>4816367</v>
      </c>
      <c r="AA46" s="9" t="s">
        <v>1826</v>
      </c>
    </row>
    <row r="47" spans="1:27" x14ac:dyDescent="0.3">
      <c r="A47" s="9" t="s">
        <v>1721</v>
      </c>
      <c r="B47" s="9">
        <v>1</v>
      </c>
      <c r="C47" s="9" t="s">
        <v>2506</v>
      </c>
      <c r="D47" s="9" t="s">
        <v>141</v>
      </c>
      <c r="E47" s="9" t="s">
        <v>1724</v>
      </c>
      <c r="H47" s="9">
        <v>20.789283333333302</v>
      </c>
      <c r="I47" s="20">
        <v>301.040004087326</v>
      </c>
      <c r="J47" s="9" t="s">
        <v>910</v>
      </c>
      <c r="K47" s="9" t="s">
        <v>811</v>
      </c>
      <c r="L47" s="20">
        <v>301.03538300000002</v>
      </c>
      <c r="M47" s="20">
        <v>15.3506450966677</v>
      </c>
      <c r="N47" s="9">
        <v>1.0989611319511799E-5</v>
      </c>
      <c r="O47" s="9">
        <v>5.3245898343412099E-5</v>
      </c>
      <c r="P47" s="9">
        <v>1.4438176785636501</v>
      </c>
      <c r="Q47" s="9" t="s">
        <v>1909</v>
      </c>
      <c r="R47" s="9">
        <v>135045.98819008801</v>
      </c>
      <c r="S47" s="9">
        <v>20.79</v>
      </c>
      <c r="T47" s="9" t="s">
        <v>1910</v>
      </c>
      <c r="U47" s="9">
        <v>20</v>
      </c>
      <c r="V47" s="9" t="s">
        <v>1911</v>
      </c>
      <c r="W47" s="9" t="s">
        <v>1912</v>
      </c>
      <c r="X47" s="9">
        <v>15139441</v>
      </c>
      <c r="Y47" s="9" t="s">
        <v>1913</v>
      </c>
      <c r="Z47" s="9" t="s">
        <v>1914</v>
      </c>
      <c r="AA47" s="9" t="s">
        <v>1915</v>
      </c>
    </row>
    <row r="48" spans="1:27" x14ac:dyDescent="0.3">
      <c r="A48" s="9" t="s">
        <v>1721</v>
      </c>
      <c r="B48" s="9">
        <v>1</v>
      </c>
      <c r="C48" s="9" t="s">
        <v>1032</v>
      </c>
      <c r="D48" s="9" t="s">
        <v>141</v>
      </c>
      <c r="E48" s="9" t="s">
        <v>1724</v>
      </c>
      <c r="G48" s="9" t="s">
        <v>1724</v>
      </c>
      <c r="H48" s="9">
        <v>19.174883333333302</v>
      </c>
      <c r="I48" s="20">
        <v>463.090238039035</v>
      </c>
      <c r="J48" s="9" t="s">
        <v>410</v>
      </c>
      <c r="K48" s="9" t="s">
        <v>811</v>
      </c>
      <c r="L48" s="20">
        <v>463.08820600000001</v>
      </c>
      <c r="M48" s="20">
        <v>4.3880172473807502</v>
      </c>
      <c r="N48" s="9">
        <v>1.52100740556937E-5</v>
      </c>
      <c r="O48" s="9">
        <v>6.9777678881517902E-5</v>
      </c>
      <c r="P48" s="9">
        <v>5.3060539493612202</v>
      </c>
      <c r="Q48" s="9" t="s">
        <v>1034</v>
      </c>
      <c r="R48" s="9">
        <v>33659.276900304903</v>
      </c>
      <c r="S48" s="9">
        <v>41.77</v>
      </c>
      <c r="T48" s="9" t="s">
        <v>1035</v>
      </c>
      <c r="U48" s="9">
        <v>20</v>
      </c>
      <c r="V48" s="9" t="s">
        <v>1916</v>
      </c>
      <c r="W48" s="9" t="s">
        <v>1917</v>
      </c>
      <c r="X48" s="9">
        <v>4478811</v>
      </c>
      <c r="Z48" s="9">
        <v>5320844</v>
      </c>
    </row>
    <row r="49" spans="1:27" x14ac:dyDescent="0.3">
      <c r="A49" s="9" t="s">
        <v>1721</v>
      </c>
      <c r="B49" s="9">
        <v>1</v>
      </c>
      <c r="C49" s="9" t="s">
        <v>1918</v>
      </c>
      <c r="D49" s="9" t="s">
        <v>1815</v>
      </c>
      <c r="E49" s="9" t="s">
        <v>1724</v>
      </c>
      <c r="H49" s="9">
        <v>20.968166666666701</v>
      </c>
      <c r="I49" s="20">
        <v>285.04192676196197</v>
      </c>
      <c r="J49" s="9" t="s">
        <v>183</v>
      </c>
      <c r="K49" s="9" t="s">
        <v>811</v>
      </c>
      <c r="L49" s="20">
        <v>285.04046199999999</v>
      </c>
      <c r="M49" s="20">
        <v>5.13878609270441</v>
      </c>
      <c r="N49" s="9">
        <v>1.86640700043927E-5</v>
      </c>
      <c r="O49" s="9">
        <v>8.0848688911736599E-5</v>
      </c>
      <c r="P49" s="9">
        <v>1.5945384964270199</v>
      </c>
      <c r="Q49" s="9" t="s">
        <v>1919</v>
      </c>
      <c r="R49" s="9">
        <v>262.58237736667297</v>
      </c>
      <c r="S49" s="9">
        <v>28.07</v>
      </c>
      <c r="V49" s="9" t="s">
        <v>1920</v>
      </c>
      <c r="W49" s="9" t="s">
        <v>1921</v>
      </c>
      <c r="X49" s="9">
        <v>4444102</v>
      </c>
      <c r="Y49" s="9" t="s">
        <v>1922</v>
      </c>
      <c r="Z49" s="9" t="s">
        <v>1923</v>
      </c>
    </row>
    <row r="50" spans="1:27" x14ac:dyDescent="0.3">
      <c r="A50" s="9" t="s">
        <v>1732</v>
      </c>
      <c r="B50" s="9">
        <v>4</v>
      </c>
      <c r="C50" s="9" t="s">
        <v>1924</v>
      </c>
      <c r="D50" s="9" t="s">
        <v>63</v>
      </c>
      <c r="E50" s="9" t="s">
        <v>1724</v>
      </c>
      <c r="G50" s="9" t="s">
        <v>1724</v>
      </c>
      <c r="H50" s="9">
        <v>7.1625333333333296</v>
      </c>
      <c r="I50" s="20">
        <v>227.17577274152501</v>
      </c>
      <c r="J50" s="9" t="s">
        <v>684</v>
      </c>
      <c r="K50" s="9" t="s">
        <v>67</v>
      </c>
      <c r="L50" s="20">
        <v>227.17540399999999</v>
      </c>
      <c r="M50" s="20">
        <v>1.6231577824957699</v>
      </c>
      <c r="N50" s="9">
        <v>2.0582571658489501E-5</v>
      </c>
      <c r="O50" s="9">
        <v>2.4324306014767799E-5</v>
      </c>
      <c r="P50" s="9">
        <v>167.20544657042001</v>
      </c>
      <c r="Q50" s="9" t="s">
        <v>1925</v>
      </c>
      <c r="R50" s="9">
        <v>534.85010340533802</v>
      </c>
      <c r="S50" s="9">
        <v>141.08000000000001</v>
      </c>
    </row>
    <row r="51" spans="1:27" x14ac:dyDescent="0.3">
      <c r="A51" s="9" t="s">
        <v>1732</v>
      </c>
      <c r="B51" s="9">
        <v>1</v>
      </c>
      <c r="C51" s="9" t="s">
        <v>1926</v>
      </c>
      <c r="D51" s="9" t="s">
        <v>1927</v>
      </c>
      <c r="E51" s="9" t="s">
        <v>1724</v>
      </c>
      <c r="H51" s="9">
        <v>3.9843833333333301</v>
      </c>
      <c r="I51" s="20">
        <v>153.04069963503801</v>
      </c>
      <c r="J51" s="9" t="s">
        <v>1928</v>
      </c>
      <c r="K51" s="9" t="s">
        <v>67</v>
      </c>
      <c r="L51" s="20">
        <v>153.041225</v>
      </c>
      <c r="M51" s="20">
        <v>-3.4328329637155401</v>
      </c>
      <c r="N51" s="9">
        <v>2.7055166254008601E-5</v>
      </c>
      <c r="O51" s="9">
        <v>2.9940637017670998E-5</v>
      </c>
      <c r="P51" s="9">
        <v>1.4580755893853401</v>
      </c>
      <c r="Q51" s="9" t="s">
        <v>1929</v>
      </c>
      <c r="R51" s="9">
        <v>9744.5638092547306</v>
      </c>
      <c r="S51" s="9">
        <v>17.5</v>
      </c>
      <c r="W51" s="9" t="s">
        <v>1930</v>
      </c>
      <c r="X51" s="9">
        <v>1151</v>
      </c>
      <c r="AA51" s="9">
        <v>3</v>
      </c>
    </row>
    <row r="52" spans="1:27" x14ac:dyDescent="0.3">
      <c r="A52" s="9" t="s">
        <v>1721</v>
      </c>
      <c r="B52" s="9">
        <v>3</v>
      </c>
      <c r="C52" s="9" t="s">
        <v>1931</v>
      </c>
      <c r="D52" s="9" t="s">
        <v>141</v>
      </c>
      <c r="E52" s="9" t="s">
        <v>1724</v>
      </c>
      <c r="G52" s="9" t="s">
        <v>1724</v>
      </c>
      <c r="H52" s="9">
        <v>5.2596833333333297</v>
      </c>
      <c r="I52" s="20">
        <v>673.08885900864095</v>
      </c>
      <c r="J52" s="9" t="s">
        <v>1932</v>
      </c>
      <c r="K52" s="9" t="s">
        <v>811</v>
      </c>
      <c r="L52" s="20">
        <v>673.08722</v>
      </c>
      <c r="M52" s="20">
        <v>2.4350613000052599</v>
      </c>
      <c r="N52" s="9">
        <v>3.4430866392987099E-5</v>
      </c>
      <c r="O52" s="9">
        <v>1.31542780805483E-4</v>
      </c>
      <c r="P52" s="9">
        <v>3.5283022024302801</v>
      </c>
      <c r="Q52" s="9" t="s">
        <v>1933</v>
      </c>
      <c r="R52" s="9">
        <v>459.80879318780899</v>
      </c>
      <c r="S52" s="9">
        <v>76.55</v>
      </c>
      <c r="T52" s="9">
        <v>385.04320000000001</v>
      </c>
      <c r="U52" s="9">
        <v>15</v>
      </c>
      <c r="AA52" s="9">
        <v>6</v>
      </c>
    </row>
    <row r="53" spans="1:27" x14ac:dyDescent="0.3">
      <c r="A53" s="9" t="s">
        <v>1732</v>
      </c>
      <c r="B53" s="9">
        <v>1</v>
      </c>
      <c r="C53" s="9" t="s">
        <v>1934</v>
      </c>
      <c r="D53" s="9" t="s">
        <v>1820</v>
      </c>
      <c r="E53" s="9" t="s">
        <v>1724</v>
      </c>
      <c r="H53" s="9">
        <v>19.910866666666699</v>
      </c>
      <c r="I53" s="20">
        <v>581.18726145708297</v>
      </c>
      <c r="J53" s="9" t="s">
        <v>1935</v>
      </c>
      <c r="K53" s="9" t="s">
        <v>67</v>
      </c>
      <c r="L53" s="20">
        <v>581.18700000000001</v>
      </c>
      <c r="M53" s="20">
        <v>0.44986739716552498</v>
      </c>
      <c r="N53" s="9">
        <v>3.8128039397511402E-5</v>
      </c>
      <c r="O53" s="9">
        <v>3.93281578688196E-5</v>
      </c>
      <c r="P53" s="9">
        <v>1.6982038803410899</v>
      </c>
      <c r="Q53" s="9" t="s">
        <v>1936</v>
      </c>
      <c r="R53" s="9">
        <v>2404.8591901258801</v>
      </c>
      <c r="S53" s="9">
        <v>30.96</v>
      </c>
      <c r="V53" s="9" t="s">
        <v>1937</v>
      </c>
      <c r="W53" s="9" t="s">
        <v>1938</v>
      </c>
      <c r="X53" s="9" t="s">
        <v>1939</v>
      </c>
      <c r="Y53" s="9" t="s">
        <v>1940</v>
      </c>
      <c r="Z53" s="9" t="s">
        <v>1941</v>
      </c>
    </row>
    <row r="54" spans="1:27" x14ac:dyDescent="0.3">
      <c r="A54" s="9" t="s">
        <v>1732</v>
      </c>
      <c r="B54" s="9">
        <v>3</v>
      </c>
      <c r="C54" s="9" t="s">
        <v>1942</v>
      </c>
      <c r="D54" s="9" t="s">
        <v>1904</v>
      </c>
      <c r="E54" s="9" t="s">
        <v>1724</v>
      </c>
      <c r="H54" s="9">
        <v>7.65553333333333</v>
      </c>
      <c r="I54" s="20">
        <v>595.14508538331199</v>
      </c>
      <c r="J54" s="9" t="s">
        <v>1943</v>
      </c>
      <c r="K54" s="9" t="s">
        <v>100</v>
      </c>
      <c r="L54" s="20">
        <v>595.14459999999997</v>
      </c>
      <c r="M54" s="20">
        <v>-0.81557206773795543</v>
      </c>
      <c r="N54" s="9">
        <v>3.8492662613021103E-5</v>
      </c>
      <c r="O54" s="9">
        <v>3.9558829894529097E-5</v>
      </c>
      <c r="P54" s="9">
        <v>1.4740732229570399</v>
      </c>
      <c r="Q54" s="9" t="s">
        <v>1944</v>
      </c>
      <c r="R54" s="9">
        <v>1245.6081506338201</v>
      </c>
      <c r="S54" s="9">
        <v>30.36</v>
      </c>
    </row>
    <row r="55" spans="1:27" x14ac:dyDescent="0.3">
      <c r="A55" s="9" t="s">
        <v>1721</v>
      </c>
      <c r="B55" s="9">
        <v>1</v>
      </c>
      <c r="C55" s="9" t="s">
        <v>1945</v>
      </c>
      <c r="D55" s="9" t="s">
        <v>1833</v>
      </c>
      <c r="E55" s="9" t="s">
        <v>1724</v>
      </c>
      <c r="G55" s="9" t="s">
        <v>1724</v>
      </c>
      <c r="H55" s="9">
        <v>21.157633333333301</v>
      </c>
      <c r="I55" s="20">
        <v>163.04077714583801</v>
      </c>
      <c r="J55" s="9" t="s">
        <v>1946</v>
      </c>
      <c r="K55" s="9" t="s">
        <v>811</v>
      </c>
      <c r="L55" s="20">
        <v>163.04006799999999</v>
      </c>
      <c r="M55" s="20">
        <v>4.3495187820182597</v>
      </c>
      <c r="N55" s="9">
        <v>3.9448921356100002E-5</v>
      </c>
      <c r="O55" s="9">
        <v>1.45467828905586E-4</v>
      </c>
      <c r="P55" s="9">
        <v>2.1880146181701199</v>
      </c>
      <c r="Q55" s="9" t="s">
        <v>1947</v>
      </c>
      <c r="R55" s="9">
        <v>588.59023593571703</v>
      </c>
      <c r="S55" s="9">
        <v>41.54</v>
      </c>
      <c r="V55" s="9" t="s">
        <v>1948</v>
      </c>
      <c r="W55" s="9" t="s">
        <v>1949</v>
      </c>
      <c r="X55" s="9">
        <v>553146</v>
      </c>
      <c r="Y55" s="9" t="s">
        <v>1950</v>
      </c>
      <c r="Z55" s="9">
        <v>637540</v>
      </c>
    </row>
    <row r="56" spans="1:27" x14ac:dyDescent="0.3">
      <c r="A56" s="9" t="s">
        <v>1721</v>
      </c>
      <c r="B56" s="9">
        <v>1</v>
      </c>
      <c r="C56" s="9" t="s">
        <v>1951</v>
      </c>
      <c r="D56" s="9" t="s">
        <v>141</v>
      </c>
      <c r="E56" s="9" t="s">
        <v>1724</v>
      </c>
      <c r="H56" s="9">
        <v>4.42605</v>
      </c>
      <c r="I56" s="20">
        <v>369.02852437700199</v>
      </c>
      <c r="J56" s="9" t="s">
        <v>1952</v>
      </c>
      <c r="K56" s="9" t="s">
        <v>811</v>
      </c>
      <c r="L56" s="20">
        <v>369.02857599999999</v>
      </c>
      <c r="M56" s="20">
        <v>-0.13988889034101901</v>
      </c>
      <c r="N56" s="9">
        <v>4.75927304800505E-5</v>
      </c>
      <c r="O56" s="9">
        <v>1.6907744829592399E-4</v>
      </c>
      <c r="P56" s="9">
        <v>1.7022905166065101</v>
      </c>
      <c r="Q56" s="9" t="s">
        <v>1953</v>
      </c>
      <c r="R56" s="9">
        <v>1880.5092236318601</v>
      </c>
      <c r="S56" s="9">
        <v>36.549999999999997</v>
      </c>
      <c r="T56" s="9" t="s">
        <v>1954</v>
      </c>
      <c r="U56" s="9">
        <v>15</v>
      </c>
      <c r="AA56" s="9" t="s">
        <v>1955</v>
      </c>
    </row>
    <row r="57" spans="1:27" x14ac:dyDescent="0.3">
      <c r="A57" s="9" t="s">
        <v>1732</v>
      </c>
      <c r="B57" s="9">
        <v>3</v>
      </c>
      <c r="C57" s="9" t="s">
        <v>245</v>
      </c>
      <c r="D57" s="9" t="s">
        <v>1734</v>
      </c>
      <c r="E57" s="9" t="s">
        <v>1724</v>
      </c>
      <c r="G57" s="9" t="s">
        <v>1724</v>
      </c>
      <c r="H57" s="9">
        <v>19.874099999999999</v>
      </c>
      <c r="I57" s="20">
        <v>809.22954376504094</v>
      </c>
      <c r="J57" s="9" t="s">
        <v>246</v>
      </c>
      <c r="K57" s="9" t="s">
        <v>100</v>
      </c>
      <c r="L57" s="20">
        <v>809.22874100000001</v>
      </c>
      <c r="M57" s="20">
        <v>0.99201251791717204</v>
      </c>
      <c r="N57" s="9">
        <v>5.0548090666957501E-5</v>
      </c>
      <c r="O57" s="9">
        <v>4.9444310672533302E-5</v>
      </c>
      <c r="P57" s="9">
        <v>4.0958752026156997</v>
      </c>
      <c r="Q57" s="9" t="s">
        <v>1956</v>
      </c>
      <c r="R57" s="9">
        <v>3307.5613897122798</v>
      </c>
      <c r="S57" s="9">
        <v>53.28</v>
      </c>
      <c r="T57" s="9" t="s">
        <v>426</v>
      </c>
      <c r="U57" s="9">
        <v>20</v>
      </c>
      <c r="X57" s="9">
        <v>13170147</v>
      </c>
      <c r="AA57" s="9" t="s">
        <v>1957</v>
      </c>
    </row>
    <row r="58" spans="1:27" x14ac:dyDescent="0.3">
      <c r="A58" s="9" t="s">
        <v>1721</v>
      </c>
      <c r="B58" s="9">
        <v>1</v>
      </c>
      <c r="C58" s="9" t="s">
        <v>1958</v>
      </c>
      <c r="D58" s="9" t="s">
        <v>141</v>
      </c>
      <c r="E58" s="9" t="s">
        <v>1724</v>
      </c>
      <c r="H58" s="9">
        <v>5.3431166666666696</v>
      </c>
      <c r="I58" s="20">
        <v>657.09386800712298</v>
      </c>
      <c r="J58" s="9" t="s">
        <v>1959</v>
      </c>
      <c r="K58" s="9" t="s">
        <v>811</v>
      </c>
      <c r="L58" s="20">
        <v>657.09196399999996</v>
      </c>
      <c r="M58" s="20">
        <v>2.8976265535588399</v>
      </c>
      <c r="N58" s="9">
        <v>5.3895410992321798E-5</v>
      </c>
      <c r="O58" s="9">
        <v>1.86354890340796E-4</v>
      </c>
      <c r="P58" s="9">
        <v>1.91866418342644</v>
      </c>
      <c r="Q58" s="9" t="s">
        <v>1960</v>
      </c>
      <c r="R58" s="9">
        <v>1222.33172483165</v>
      </c>
      <c r="S58" s="9">
        <v>43.84</v>
      </c>
      <c r="T58" s="9" t="s">
        <v>1961</v>
      </c>
      <c r="U58" s="9">
        <v>20</v>
      </c>
      <c r="AA58" s="9" t="s">
        <v>1955</v>
      </c>
    </row>
    <row r="59" spans="1:27" x14ac:dyDescent="0.3">
      <c r="A59" s="9" t="s">
        <v>1732</v>
      </c>
      <c r="B59" s="9">
        <v>1</v>
      </c>
      <c r="C59" s="9" t="s">
        <v>1962</v>
      </c>
      <c r="D59" s="9" t="s">
        <v>1904</v>
      </c>
      <c r="E59" s="9" t="s">
        <v>1724</v>
      </c>
      <c r="H59" s="9">
        <v>18.640833333333301</v>
      </c>
      <c r="I59" s="20">
        <v>491.11823345070599</v>
      </c>
      <c r="J59" s="9" t="s">
        <v>1963</v>
      </c>
      <c r="K59" s="9" t="s">
        <v>100</v>
      </c>
      <c r="L59" s="20">
        <v>491.11895099999998</v>
      </c>
      <c r="M59" s="20">
        <v>-1.46104989948766</v>
      </c>
      <c r="N59" s="9">
        <v>7.8491334252639406E-5</v>
      </c>
      <c r="O59" s="9">
        <v>7.0252091152907397E-5</v>
      </c>
      <c r="P59" s="9">
        <v>1.82992016980754</v>
      </c>
      <c r="Q59" s="9" t="s">
        <v>1964</v>
      </c>
      <c r="R59" s="9">
        <v>2317.7270170678698</v>
      </c>
      <c r="S59" s="9">
        <v>62.68</v>
      </c>
      <c r="V59" s="9" t="s">
        <v>1965</v>
      </c>
      <c r="W59" s="9" t="s">
        <v>1966</v>
      </c>
      <c r="X59" s="9">
        <v>30780060</v>
      </c>
      <c r="AA59" s="9" t="s">
        <v>1967</v>
      </c>
    </row>
    <row r="60" spans="1:27" x14ac:dyDescent="0.3">
      <c r="A60" s="9" t="s">
        <v>1721</v>
      </c>
      <c r="B60" s="9">
        <v>3</v>
      </c>
      <c r="C60" s="9" t="s">
        <v>1968</v>
      </c>
      <c r="D60" s="9" t="s">
        <v>1764</v>
      </c>
      <c r="E60" s="9" t="s">
        <v>1724</v>
      </c>
      <c r="G60" s="9" t="s">
        <v>1724</v>
      </c>
      <c r="H60" s="9">
        <v>15.556800000000001</v>
      </c>
      <c r="I60" s="20">
        <v>204.06749720311299</v>
      </c>
      <c r="J60" s="9" t="s">
        <v>1969</v>
      </c>
      <c r="K60" s="9" t="s">
        <v>811</v>
      </c>
      <c r="L60" s="20">
        <v>204.06662322299999</v>
      </c>
      <c r="M60" s="20">
        <v>4.2828175386821501</v>
      </c>
      <c r="N60" s="9">
        <v>8.7876958915544798E-5</v>
      </c>
      <c r="O60" s="9">
        <v>2.7415951295988101E-4</v>
      </c>
      <c r="P60" s="9">
        <v>2.9734550658988201</v>
      </c>
      <c r="Q60" s="9" t="s">
        <v>1809</v>
      </c>
      <c r="R60" s="9">
        <v>8815.5083910468202</v>
      </c>
      <c r="S60" s="9">
        <v>38.69</v>
      </c>
      <c r="V60" s="9" t="s">
        <v>1970</v>
      </c>
      <c r="W60" s="9" t="s">
        <v>1971</v>
      </c>
      <c r="X60" s="9">
        <v>83867</v>
      </c>
      <c r="Z60" s="9" t="s">
        <v>1972</v>
      </c>
      <c r="AA60" s="9" t="s">
        <v>1973</v>
      </c>
    </row>
    <row r="61" spans="1:27" x14ac:dyDescent="0.3">
      <c r="A61" s="9" t="s">
        <v>1721</v>
      </c>
      <c r="B61" s="9">
        <v>3</v>
      </c>
      <c r="C61" s="9" t="s">
        <v>1974</v>
      </c>
      <c r="D61" s="9" t="s">
        <v>141</v>
      </c>
      <c r="E61" s="9" t="s">
        <v>1724</v>
      </c>
      <c r="G61" s="9" t="s">
        <v>1724</v>
      </c>
      <c r="H61" s="9">
        <v>16.6738</v>
      </c>
      <c r="I61" s="20">
        <v>609.14792422885898</v>
      </c>
      <c r="J61" s="9" t="s">
        <v>209</v>
      </c>
      <c r="K61" s="9" t="s">
        <v>811</v>
      </c>
      <c r="L61" s="20">
        <v>609.14610900000002</v>
      </c>
      <c r="M61" s="20">
        <v>2.9799564213792</v>
      </c>
      <c r="N61" s="9">
        <v>9.7033723567729906E-5</v>
      </c>
      <c r="O61" s="9">
        <v>2.9650815944676798E-4</v>
      </c>
      <c r="P61" s="9">
        <v>2.3762377015557399</v>
      </c>
      <c r="Q61" s="9" t="s">
        <v>1975</v>
      </c>
      <c r="R61" s="9">
        <v>332.071858480873</v>
      </c>
      <c r="S61" s="9">
        <v>51.28</v>
      </c>
      <c r="T61" s="9" t="s">
        <v>1976</v>
      </c>
      <c r="U61" s="9">
        <v>20</v>
      </c>
    </row>
    <row r="62" spans="1:27" x14ac:dyDescent="0.3">
      <c r="A62" s="9" t="s">
        <v>1721</v>
      </c>
      <c r="B62" s="9">
        <v>1</v>
      </c>
      <c r="C62" s="9" t="s">
        <v>1977</v>
      </c>
      <c r="D62" s="9" t="s">
        <v>1723</v>
      </c>
      <c r="E62" s="9" t="s">
        <v>1724</v>
      </c>
      <c r="H62" s="9">
        <v>16.926916666666699</v>
      </c>
      <c r="I62" s="20">
        <v>243.06729105181299</v>
      </c>
      <c r="J62" s="9" t="s">
        <v>1978</v>
      </c>
      <c r="K62" s="9" t="s">
        <v>811</v>
      </c>
      <c r="L62" s="20">
        <v>243.06575900000001</v>
      </c>
      <c r="M62" s="20">
        <v>6.3030342871168896</v>
      </c>
      <c r="N62" s="9">
        <v>1.2777276519560001E-4</v>
      </c>
      <c r="O62" s="9">
        <v>3.7036603093723602E-4</v>
      </c>
      <c r="P62" s="9">
        <v>1.9247637867629499</v>
      </c>
      <c r="Q62" s="9" t="s">
        <v>1979</v>
      </c>
      <c r="R62" s="9">
        <v>505.37543525933597</v>
      </c>
      <c r="S62" s="9">
        <v>39.520000000000003</v>
      </c>
      <c r="W62" s="9" t="s">
        <v>1980</v>
      </c>
      <c r="X62" s="9">
        <v>581006</v>
      </c>
      <c r="Y62" s="9" t="s">
        <v>1981</v>
      </c>
    </row>
    <row r="63" spans="1:27" x14ac:dyDescent="0.3">
      <c r="A63" s="9" t="s">
        <v>1721</v>
      </c>
      <c r="B63" s="9">
        <v>1</v>
      </c>
      <c r="C63" s="9" t="s">
        <v>1982</v>
      </c>
      <c r="D63" s="9" t="s">
        <v>1833</v>
      </c>
      <c r="E63" s="9" t="s">
        <v>1724</v>
      </c>
      <c r="H63" s="9">
        <v>7.7486666666666704</v>
      </c>
      <c r="I63" s="20">
        <v>311.041956836846</v>
      </c>
      <c r="J63" s="9" t="s">
        <v>1983</v>
      </c>
      <c r="K63" s="9" t="s">
        <v>811</v>
      </c>
      <c r="L63" s="20">
        <v>311.040862</v>
      </c>
      <c r="M63" s="20">
        <v>3.51991323247278</v>
      </c>
      <c r="N63" s="9">
        <v>1.3933693849854699E-4</v>
      </c>
      <c r="O63" s="9">
        <v>3.9489176432799502E-4</v>
      </c>
      <c r="P63" s="9">
        <v>1.33740890448298</v>
      </c>
      <c r="Q63" s="9" t="s">
        <v>1984</v>
      </c>
      <c r="R63" s="9">
        <v>905.99319203804305</v>
      </c>
      <c r="S63" s="9">
        <v>18.2</v>
      </c>
      <c r="V63" s="9" t="s">
        <v>1985</v>
      </c>
      <c r="W63" s="9" t="s">
        <v>1986</v>
      </c>
      <c r="X63" s="9">
        <v>8033613</v>
      </c>
      <c r="AA63" s="9" t="s">
        <v>1957</v>
      </c>
    </row>
    <row r="64" spans="1:27" x14ac:dyDescent="0.3">
      <c r="A64" s="9" t="s">
        <v>1721</v>
      </c>
      <c r="B64" s="9">
        <v>1</v>
      </c>
      <c r="C64" s="9" t="s">
        <v>1987</v>
      </c>
      <c r="D64" s="9" t="s">
        <v>1723</v>
      </c>
      <c r="E64" s="9" t="s">
        <v>1724</v>
      </c>
      <c r="G64" s="9" t="s">
        <v>1724</v>
      </c>
      <c r="H64" s="9">
        <v>16.790600000000001</v>
      </c>
      <c r="I64" s="20">
        <v>453.13534929290699</v>
      </c>
      <c r="J64" s="9" t="s">
        <v>1988</v>
      </c>
      <c r="K64" s="9" t="s">
        <v>811</v>
      </c>
      <c r="L64" s="20">
        <v>453.13383199999998</v>
      </c>
      <c r="M64" s="20">
        <v>3.3484432187653801</v>
      </c>
      <c r="N64" s="9">
        <v>1.4398802006476699E-4</v>
      </c>
      <c r="O64" s="9">
        <v>4.0674414851698599E-4</v>
      </c>
      <c r="P64" s="9">
        <v>5.0360838529096501</v>
      </c>
      <c r="Q64" s="9" t="s">
        <v>1989</v>
      </c>
      <c r="R64" s="9">
        <v>591.99350648582003</v>
      </c>
      <c r="S64" s="9">
        <v>73.64</v>
      </c>
      <c r="T64" s="9" t="s">
        <v>1990</v>
      </c>
      <c r="U64" s="9">
        <v>10</v>
      </c>
      <c r="W64" s="9" t="s">
        <v>1991</v>
      </c>
      <c r="X64" s="9">
        <v>425065</v>
      </c>
      <c r="Z64" s="9">
        <v>484757</v>
      </c>
    </row>
    <row r="65" spans="1:27" x14ac:dyDescent="0.3">
      <c r="A65" s="9" t="s">
        <v>1732</v>
      </c>
      <c r="B65" s="9">
        <v>1</v>
      </c>
      <c r="C65" s="9" t="s">
        <v>1992</v>
      </c>
      <c r="D65" s="9" t="s">
        <v>1927</v>
      </c>
      <c r="E65" s="9" t="s">
        <v>1724</v>
      </c>
      <c r="H65" s="9">
        <v>3.6141666666666699</v>
      </c>
      <c r="I65" s="20">
        <v>137.046034100757</v>
      </c>
      <c r="J65" s="9" t="s">
        <v>188</v>
      </c>
      <c r="K65" s="9" t="s">
        <v>67</v>
      </c>
      <c r="L65" s="20">
        <v>137.04578699999999</v>
      </c>
      <c r="M65" s="20">
        <v>1.80305255941911</v>
      </c>
      <c r="N65" s="9">
        <v>1.5472158597606999E-4</v>
      </c>
      <c r="O65" s="9">
        <v>1.20335301054192E-4</v>
      </c>
      <c r="P65" s="9">
        <v>1.40686241793383</v>
      </c>
      <c r="Q65" s="9" t="s">
        <v>1993</v>
      </c>
      <c r="R65" s="9">
        <v>1785.3197252157599</v>
      </c>
      <c r="S65" s="9">
        <v>16.64</v>
      </c>
      <c r="V65" s="9" t="s">
        <v>1994</v>
      </c>
      <c r="W65" s="9" t="s">
        <v>1995</v>
      </c>
      <c r="X65" s="9">
        <v>768</v>
      </c>
      <c r="Y65" s="9" t="s">
        <v>1996</v>
      </c>
      <c r="Z65" s="9">
        <v>135398638</v>
      </c>
      <c r="AA65" s="9">
        <v>6</v>
      </c>
    </row>
    <row r="66" spans="1:27" x14ac:dyDescent="0.3">
      <c r="A66" s="9" t="s">
        <v>1721</v>
      </c>
      <c r="B66" s="9">
        <v>1</v>
      </c>
      <c r="C66" s="9" t="s">
        <v>1997</v>
      </c>
      <c r="D66" s="9" t="s">
        <v>141</v>
      </c>
      <c r="E66" s="9" t="s">
        <v>1724</v>
      </c>
      <c r="H66" s="9">
        <v>9.7541833333333301</v>
      </c>
      <c r="I66" s="20">
        <v>289.07427664846898</v>
      </c>
      <c r="J66" s="9" t="s">
        <v>1998</v>
      </c>
      <c r="K66" s="9" t="s">
        <v>811</v>
      </c>
      <c r="L66" s="20">
        <v>289.07176800000002</v>
      </c>
      <c r="M66" s="20">
        <v>8.6782894307441598</v>
      </c>
      <c r="N66" s="9">
        <v>1.5748339307020099E-4</v>
      </c>
      <c r="O66" s="9">
        <v>4.35884649032128E-4</v>
      </c>
      <c r="P66" s="9">
        <v>1.5340631216601499</v>
      </c>
      <c r="Q66" s="9" t="s">
        <v>1999</v>
      </c>
      <c r="R66" s="9">
        <v>43768.051674242801</v>
      </c>
      <c r="S66" s="9">
        <v>25.65</v>
      </c>
      <c r="V66" s="9" t="s">
        <v>2000</v>
      </c>
      <c r="W66" s="9" t="s">
        <v>2001</v>
      </c>
      <c r="X66" s="9">
        <v>8711</v>
      </c>
      <c r="Y66" s="9" t="s">
        <v>2002</v>
      </c>
      <c r="Z66" s="9" t="s">
        <v>2003</v>
      </c>
      <c r="AA66" s="9" t="s">
        <v>1957</v>
      </c>
    </row>
    <row r="67" spans="1:27" x14ac:dyDescent="0.3">
      <c r="A67" s="9" t="s">
        <v>1721</v>
      </c>
      <c r="B67" s="9">
        <v>3</v>
      </c>
      <c r="C67" s="9" t="s">
        <v>2501</v>
      </c>
      <c r="D67" s="9" t="s">
        <v>2502</v>
      </c>
      <c r="E67" s="9" t="s">
        <v>1724</v>
      </c>
      <c r="H67" s="9">
        <v>19.881316666666699</v>
      </c>
      <c r="I67" s="20">
        <v>435.12670462515899</v>
      </c>
      <c r="J67" s="9" t="s">
        <v>2004</v>
      </c>
      <c r="K67" s="9" t="s">
        <v>811</v>
      </c>
      <c r="L67" s="20">
        <v>435.12909999999999</v>
      </c>
      <c r="M67" s="20">
        <v>-5.5049750546623404</v>
      </c>
      <c r="N67" s="9">
        <v>1.8611658919509601E-4</v>
      </c>
      <c r="O67" s="9">
        <v>4.9627517916236497E-4</v>
      </c>
      <c r="P67" s="9">
        <v>1.24989987174235</v>
      </c>
      <c r="Q67" s="9" t="s">
        <v>2005</v>
      </c>
      <c r="R67" s="9">
        <v>2071.9023517926998</v>
      </c>
      <c r="S67" s="9">
        <v>17.63</v>
      </c>
      <c r="X67" s="9">
        <v>10306387</v>
      </c>
    </row>
    <row r="68" spans="1:27" x14ac:dyDescent="0.3">
      <c r="A68" s="9" t="s">
        <v>1732</v>
      </c>
      <c r="B68" s="9">
        <v>1</v>
      </c>
      <c r="C68" s="9" t="s">
        <v>2006</v>
      </c>
      <c r="D68" s="9" t="s">
        <v>1734</v>
      </c>
      <c r="E68" s="9" t="s">
        <v>1724</v>
      </c>
      <c r="H68" s="9">
        <v>18.7953166666667</v>
      </c>
      <c r="I68" s="20">
        <v>561.12867277332202</v>
      </c>
      <c r="J68" s="9" t="s">
        <v>2007</v>
      </c>
      <c r="K68" s="9" t="s">
        <v>100</v>
      </c>
      <c r="L68" s="20">
        <v>561.12443050800005</v>
      </c>
      <c r="M68" s="20">
        <v>7.5602933882895202</v>
      </c>
      <c r="N68" s="9">
        <v>1.9545813112009601E-4</v>
      </c>
      <c r="O68" s="9">
        <v>1.4526962548497001E-4</v>
      </c>
      <c r="P68" s="9">
        <v>1.4929761759604601</v>
      </c>
      <c r="Q68" s="9" t="s">
        <v>2008</v>
      </c>
      <c r="R68" s="9">
        <v>35949.961303324701</v>
      </c>
      <c r="S68" s="9">
        <v>25.3</v>
      </c>
      <c r="V68" s="9" t="s">
        <v>2009</v>
      </c>
      <c r="X68" s="9">
        <v>16131430</v>
      </c>
      <c r="AA68" s="9" t="s">
        <v>1828</v>
      </c>
    </row>
    <row r="69" spans="1:27" x14ac:dyDescent="0.3">
      <c r="A69" s="9" t="s">
        <v>1721</v>
      </c>
      <c r="B69" s="9">
        <v>3</v>
      </c>
      <c r="C69" s="9" t="s">
        <v>2010</v>
      </c>
      <c r="D69" s="9" t="s">
        <v>141</v>
      </c>
      <c r="E69" s="9" t="s">
        <v>1724</v>
      </c>
      <c r="G69" s="9" t="s">
        <v>1724</v>
      </c>
      <c r="H69" s="9">
        <v>20.261883333333301</v>
      </c>
      <c r="I69" s="20">
        <v>593.13193403866399</v>
      </c>
      <c r="J69" s="9" t="s">
        <v>2011</v>
      </c>
      <c r="K69" s="9" t="s">
        <v>811</v>
      </c>
      <c r="L69" s="20">
        <v>593.13007100000004</v>
      </c>
      <c r="M69" s="20">
        <v>3.1410288485298401</v>
      </c>
      <c r="N69" s="9">
        <v>2.2180830311846499E-4</v>
      </c>
      <c r="O69" s="9">
        <v>5.6618182547996695E-4</v>
      </c>
      <c r="P69" s="9">
        <v>8.5782786283537096</v>
      </c>
      <c r="Q69" s="9" t="s">
        <v>2012</v>
      </c>
      <c r="R69" s="9">
        <v>174.370558019377</v>
      </c>
      <c r="S69" s="9">
        <v>80.87</v>
      </c>
      <c r="T69" s="9" t="s">
        <v>2013</v>
      </c>
      <c r="U69" s="9">
        <v>25</v>
      </c>
      <c r="X69" s="9">
        <v>35014114</v>
      </c>
      <c r="AA69" s="9" t="s">
        <v>1828</v>
      </c>
    </row>
    <row r="70" spans="1:27" x14ac:dyDescent="0.3">
      <c r="A70" s="9" t="s">
        <v>1732</v>
      </c>
      <c r="B70" s="9">
        <v>2</v>
      </c>
      <c r="C70" s="9" t="s">
        <v>2014</v>
      </c>
      <c r="D70" s="9" t="s">
        <v>1734</v>
      </c>
      <c r="E70" s="9" t="s">
        <v>1724</v>
      </c>
      <c r="H70" s="9">
        <v>20.732299999999999</v>
      </c>
      <c r="I70" s="20">
        <v>625.15594901738996</v>
      </c>
      <c r="J70" s="9" t="s">
        <v>2015</v>
      </c>
      <c r="K70" s="9" t="s">
        <v>100</v>
      </c>
      <c r="L70" s="20">
        <v>625.15573099999995</v>
      </c>
      <c r="M70" s="20">
        <v>0.348740928380744</v>
      </c>
      <c r="N70" s="9">
        <v>2.2371570837331799E-4</v>
      </c>
      <c r="O70" s="9">
        <v>1.62842168567021E-4</v>
      </c>
      <c r="P70" s="9">
        <v>1.70108282756399</v>
      </c>
      <c r="Q70" s="9" t="s">
        <v>2016</v>
      </c>
      <c r="R70" s="9">
        <v>2199.9458845981198</v>
      </c>
      <c r="S70" s="9">
        <v>30.33</v>
      </c>
      <c r="T70" s="9">
        <v>317.07240000000002</v>
      </c>
      <c r="U70" s="9">
        <v>15</v>
      </c>
      <c r="V70" s="9" t="s">
        <v>2017</v>
      </c>
      <c r="X70" s="9">
        <v>10286568</v>
      </c>
      <c r="Z70" s="9" t="s">
        <v>2018</v>
      </c>
      <c r="AA70" s="9">
        <v>3</v>
      </c>
    </row>
    <row r="71" spans="1:27" x14ac:dyDescent="0.3">
      <c r="A71" s="9" t="s">
        <v>1732</v>
      </c>
      <c r="B71" s="9">
        <v>2</v>
      </c>
      <c r="C71" s="9" t="s">
        <v>2507</v>
      </c>
      <c r="D71" s="9" t="s">
        <v>1734</v>
      </c>
      <c r="E71" s="9" t="s">
        <v>1724</v>
      </c>
      <c r="H71" s="9">
        <v>20.8549166666667</v>
      </c>
      <c r="I71" s="20">
        <v>609.16810099349198</v>
      </c>
      <c r="J71" s="9" t="s">
        <v>2020</v>
      </c>
      <c r="K71" s="9" t="s">
        <v>100</v>
      </c>
      <c r="L71" s="20">
        <v>609.16026699999998</v>
      </c>
      <c r="M71" s="20">
        <v>12.860315940467499</v>
      </c>
      <c r="N71" s="9">
        <v>2.4955686837824199E-4</v>
      </c>
      <c r="O71" s="9">
        <v>1.77206902500099E-4</v>
      </c>
      <c r="P71" s="9">
        <v>1.88739854322894</v>
      </c>
      <c r="Q71" s="9" t="s">
        <v>2021</v>
      </c>
      <c r="R71" s="9">
        <v>44747.629078230399</v>
      </c>
      <c r="S71" s="9">
        <v>30.18</v>
      </c>
      <c r="T71" s="9">
        <v>447.11200000000002</v>
      </c>
      <c r="U71" s="9">
        <v>20</v>
      </c>
      <c r="V71" s="9" t="s">
        <v>2022</v>
      </c>
      <c r="X71" s="9">
        <v>30776925</v>
      </c>
      <c r="AA71" s="9" t="s">
        <v>1828</v>
      </c>
    </row>
    <row r="72" spans="1:27" x14ac:dyDescent="0.3">
      <c r="A72" s="9" t="s">
        <v>1721</v>
      </c>
      <c r="B72" s="9">
        <v>3</v>
      </c>
      <c r="C72" s="9" t="s">
        <v>2023</v>
      </c>
      <c r="D72" s="9" t="s">
        <v>141</v>
      </c>
      <c r="E72" s="9" t="s">
        <v>1724</v>
      </c>
      <c r="G72" s="9" t="s">
        <v>1724</v>
      </c>
      <c r="H72" s="9">
        <v>9.4480166666666694</v>
      </c>
      <c r="I72" s="20">
        <v>577.136789762832</v>
      </c>
      <c r="J72" s="9" t="s">
        <v>2024</v>
      </c>
      <c r="K72" s="9" t="s">
        <v>811</v>
      </c>
      <c r="L72" s="20">
        <v>577.13515600000005</v>
      </c>
      <c r="M72" s="20">
        <v>2.8308149572218899</v>
      </c>
      <c r="N72" s="9">
        <v>2.5912921358950403E-4</v>
      </c>
      <c r="O72" s="9">
        <v>6.4450410619260002E-4</v>
      </c>
      <c r="P72" s="9">
        <v>2.31187056263312</v>
      </c>
      <c r="Q72" s="9" t="s">
        <v>2025</v>
      </c>
      <c r="R72" s="9">
        <v>1340.2431446871301</v>
      </c>
      <c r="S72" s="9">
        <v>57.63</v>
      </c>
      <c r="V72" s="9" t="s">
        <v>2026</v>
      </c>
      <c r="W72" s="9" t="s">
        <v>2027</v>
      </c>
      <c r="X72" s="9">
        <v>129882</v>
      </c>
      <c r="AA72" s="9" t="s">
        <v>2028</v>
      </c>
    </row>
    <row r="73" spans="1:27" x14ac:dyDescent="0.3">
      <c r="A73" s="9" t="s">
        <v>1732</v>
      </c>
      <c r="B73" s="9">
        <v>3</v>
      </c>
      <c r="C73" s="9" t="s">
        <v>2029</v>
      </c>
      <c r="D73" s="9" t="s">
        <v>1734</v>
      </c>
      <c r="E73" s="9" t="s">
        <v>1724</v>
      </c>
      <c r="H73" s="9">
        <v>9.6983999999999995</v>
      </c>
      <c r="I73" s="20">
        <v>781.19877153828395</v>
      </c>
      <c r="J73" s="9" t="s">
        <v>2030</v>
      </c>
      <c r="K73" s="9" t="s">
        <v>67</v>
      </c>
      <c r="L73" s="20">
        <v>781.19744100000003</v>
      </c>
      <c r="M73" s="20">
        <v>1.7032035873290701</v>
      </c>
      <c r="N73" s="9">
        <v>3.1271714648284398E-4</v>
      </c>
      <c r="O73" s="9">
        <v>2.1158614304802101E-4</v>
      </c>
      <c r="P73" s="9">
        <v>1.39585823883731</v>
      </c>
      <c r="Q73" s="9" t="s">
        <v>2031</v>
      </c>
      <c r="R73" s="9">
        <v>10052.364951074</v>
      </c>
      <c r="S73" s="9">
        <v>20.32</v>
      </c>
      <c r="T73" s="9" t="s">
        <v>2032</v>
      </c>
      <c r="U73" s="9">
        <v>20</v>
      </c>
      <c r="X73" s="9">
        <v>9449309</v>
      </c>
      <c r="AA73" s="9" t="s">
        <v>1828</v>
      </c>
    </row>
    <row r="74" spans="1:27" x14ac:dyDescent="0.3">
      <c r="A74" s="9" t="s">
        <v>1721</v>
      </c>
      <c r="B74" s="9">
        <v>3</v>
      </c>
      <c r="C74" s="9" t="s">
        <v>2033</v>
      </c>
      <c r="D74" s="9" t="s">
        <v>141</v>
      </c>
      <c r="E74" s="9" t="s">
        <v>1724</v>
      </c>
      <c r="H74" s="9">
        <v>11.7580833333333</v>
      </c>
      <c r="I74" s="20">
        <v>397.02515711264601</v>
      </c>
      <c r="J74" s="9" t="s">
        <v>2034</v>
      </c>
      <c r="K74" s="9" t="s">
        <v>811</v>
      </c>
      <c r="L74" s="20">
        <v>397.02298000000002</v>
      </c>
      <c r="M74" s="20">
        <v>5.4835935340450401</v>
      </c>
      <c r="N74" s="9">
        <v>3.1726988164548802E-4</v>
      </c>
      <c r="O74" s="9">
        <v>7.50488826013518E-4</v>
      </c>
      <c r="P74" s="9">
        <v>1.5945145934657401</v>
      </c>
      <c r="Q74" s="9" t="s">
        <v>2035</v>
      </c>
      <c r="R74" s="9">
        <v>77548.004333339297</v>
      </c>
      <c r="S74" s="9">
        <v>28.08</v>
      </c>
      <c r="T74" s="9" t="s">
        <v>2036</v>
      </c>
      <c r="U74" s="9">
        <v>20</v>
      </c>
      <c r="AA74" s="9">
        <v>6</v>
      </c>
    </row>
    <row r="75" spans="1:27" x14ac:dyDescent="0.3">
      <c r="A75" s="9" t="s">
        <v>1732</v>
      </c>
      <c r="B75" s="9">
        <v>3</v>
      </c>
      <c r="C75" s="9" t="s">
        <v>1942</v>
      </c>
      <c r="D75" s="9" t="s">
        <v>141</v>
      </c>
      <c r="E75" s="9" t="s">
        <v>1724</v>
      </c>
      <c r="H75" s="9">
        <v>5.94593333333333</v>
      </c>
      <c r="I75" s="20">
        <v>595.14744020088801</v>
      </c>
      <c r="J75" s="9" t="s">
        <v>1943</v>
      </c>
      <c r="K75" s="9" t="s">
        <v>100</v>
      </c>
      <c r="L75" s="20">
        <v>595.14459999999997</v>
      </c>
      <c r="M75" s="20">
        <v>-4.7722870845922474</v>
      </c>
      <c r="N75" s="9">
        <v>4.9795329708846004E-4</v>
      </c>
      <c r="O75" s="9">
        <v>3.0672246643832101E-4</v>
      </c>
      <c r="P75" s="9">
        <v>1.2707890587552699</v>
      </c>
      <c r="Q75" s="9" t="s">
        <v>2037</v>
      </c>
      <c r="R75" s="9">
        <v>12523.462129404799</v>
      </c>
      <c r="S75" s="9">
        <v>19.43</v>
      </c>
    </row>
    <row r="76" spans="1:27" x14ac:dyDescent="0.3">
      <c r="A76" s="9" t="s">
        <v>1721</v>
      </c>
      <c r="B76" s="9">
        <v>1</v>
      </c>
      <c r="C76" s="9" t="s">
        <v>2038</v>
      </c>
      <c r="D76" s="9" t="s">
        <v>141</v>
      </c>
      <c r="E76" s="9" t="s">
        <v>1724</v>
      </c>
      <c r="H76" s="9">
        <v>21.242516666666699</v>
      </c>
      <c r="I76" s="20">
        <v>315.05389840433202</v>
      </c>
      <c r="J76" s="9" t="s">
        <v>143</v>
      </c>
      <c r="K76" s="9" t="s">
        <v>811</v>
      </c>
      <c r="L76" s="20">
        <v>315.05103300000002</v>
      </c>
      <c r="M76" s="20">
        <v>9.0950482044567291</v>
      </c>
      <c r="N76" s="9">
        <v>5.0351552838590096E-4</v>
      </c>
      <c r="O76" s="9">
        <v>1.0657968987912601E-3</v>
      </c>
      <c r="P76" s="9">
        <v>1.5577185223115799</v>
      </c>
      <c r="Q76" s="9" t="s">
        <v>2039</v>
      </c>
      <c r="R76" s="9">
        <v>28310.677552168701</v>
      </c>
      <c r="S76" s="9">
        <v>29.08</v>
      </c>
      <c r="V76" s="9" t="s">
        <v>2040</v>
      </c>
      <c r="W76" s="9" t="s">
        <v>2041</v>
      </c>
      <c r="X76" s="9">
        <v>4444973</v>
      </c>
      <c r="AA76" s="9" t="s">
        <v>2042</v>
      </c>
    </row>
    <row r="77" spans="1:27" x14ac:dyDescent="0.3">
      <c r="A77" s="9" t="s">
        <v>1721</v>
      </c>
      <c r="B77" s="9">
        <v>1</v>
      </c>
      <c r="C77" s="9" t="s">
        <v>2043</v>
      </c>
      <c r="D77" s="9" t="s">
        <v>2044</v>
      </c>
      <c r="E77" s="9" t="s">
        <v>1724</v>
      </c>
      <c r="G77" s="9" t="s">
        <v>1724</v>
      </c>
      <c r="H77" s="9">
        <v>19.713000000000001</v>
      </c>
      <c r="I77" s="20">
        <v>389.12548579672301</v>
      </c>
      <c r="J77" s="9" t="s">
        <v>2045</v>
      </c>
      <c r="K77" s="9" t="s">
        <v>811</v>
      </c>
      <c r="L77" s="20">
        <v>389.12360000000001</v>
      </c>
      <c r="M77" s="20">
        <v>4.8462666438168496</v>
      </c>
      <c r="N77" s="9">
        <v>5.2510594285926104E-4</v>
      </c>
      <c r="O77" s="9">
        <v>1.1003231619141601E-3</v>
      </c>
      <c r="P77" s="9">
        <v>2.23187163983363</v>
      </c>
      <c r="Q77" s="9" t="s">
        <v>2046</v>
      </c>
      <c r="R77" s="9">
        <v>5937.5771693783699</v>
      </c>
      <c r="S77" s="9">
        <v>49.19</v>
      </c>
      <c r="T77" s="9" t="s">
        <v>2047</v>
      </c>
      <c r="U77" s="9">
        <v>10</v>
      </c>
      <c r="V77" s="9" t="s">
        <v>2048</v>
      </c>
      <c r="W77" s="9" t="s">
        <v>2049</v>
      </c>
      <c r="X77" s="9">
        <v>4445034</v>
      </c>
      <c r="Y77" s="9" t="s">
        <v>2050</v>
      </c>
      <c r="AA77" s="9" t="s">
        <v>2051</v>
      </c>
    </row>
    <row r="78" spans="1:27" x14ac:dyDescent="0.3">
      <c r="A78" s="9" t="s">
        <v>1721</v>
      </c>
      <c r="B78" s="9">
        <v>1</v>
      </c>
      <c r="C78" s="9" t="s">
        <v>2052</v>
      </c>
      <c r="D78" s="9" t="s">
        <v>74</v>
      </c>
      <c r="E78" s="9" t="s">
        <v>1724</v>
      </c>
      <c r="H78" s="9">
        <v>4.5942666666666696</v>
      </c>
      <c r="I78" s="20">
        <v>331.06823333771399</v>
      </c>
      <c r="J78" s="9" t="s">
        <v>76</v>
      </c>
      <c r="K78" s="9" t="s">
        <v>811</v>
      </c>
      <c r="L78" s="20">
        <v>331.067071</v>
      </c>
      <c r="M78" s="20">
        <v>3.510882886908</v>
      </c>
      <c r="N78" s="9">
        <v>6.4524921686082105E-4</v>
      </c>
      <c r="O78" s="9">
        <v>1.2907747560540199E-3</v>
      </c>
      <c r="P78" s="9">
        <v>1.40006541117497</v>
      </c>
      <c r="Q78" s="9" t="s">
        <v>2053</v>
      </c>
      <c r="R78" s="9">
        <v>2088.1382518086498</v>
      </c>
      <c r="S78" s="9">
        <v>20.85</v>
      </c>
      <c r="T78" s="9" t="s">
        <v>2054</v>
      </c>
      <c r="U78" s="9">
        <v>15</v>
      </c>
      <c r="V78" s="9" t="s">
        <v>2055</v>
      </c>
      <c r="X78" s="9" t="s">
        <v>2056</v>
      </c>
      <c r="Z78" s="9" t="s">
        <v>2057</v>
      </c>
    </row>
    <row r="79" spans="1:27" x14ac:dyDescent="0.3">
      <c r="A79" s="9" t="s">
        <v>1721</v>
      </c>
      <c r="B79" s="9">
        <v>3</v>
      </c>
      <c r="C79" s="9" t="s">
        <v>2010</v>
      </c>
      <c r="D79" s="9" t="s">
        <v>141</v>
      </c>
      <c r="E79" s="9" t="s">
        <v>1724</v>
      </c>
      <c r="H79" s="9">
        <v>5.96613333333333</v>
      </c>
      <c r="I79" s="20">
        <v>593.13215633006098</v>
      </c>
      <c r="J79" s="9" t="s">
        <v>2011</v>
      </c>
      <c r="K79" s="9" t="s">
        <v>811</v>
      </c>
      <c r="L79" s="20">
        <v>593.13007100000004</v>
      </c>
      <c r="M79" s="20">
        <v>3.5158056603338701</v>
      </c>
      <c r="N79" s="9">
        <v>7.1995163685845099E-4</v>
      </c>
      <c r="O79" s="9">
        <v>1.4021926058883801E-3</v>
      </c>
      <c r="P79" s="9">
        <v>1.20872990078066</v>
      </c>
      <c r="Q79" s="9" t="s">
        <v>2058</v>
      </c>
      <c r="R79" s="9">
        <v>9008.4448614615703</v>
      </c>
      <c r="S79" s="9">
        <v>14.71</v>
      </c>
      <c r="T79" s="9" t="s">
        <v>2059</v>
      </c>
      <c r="U79" s="9">
        <v>25</v>
      </c>
      <c r="X79" s="9">
        <v>35014114</v>
      </c>
      <c r="AA79" s="9" t="s">
        <v>1828</v>
      </c>
    </row>
    <row r="80" spans="1:27" x14ac:dyDescent="0.3">
      <c r="A80" s="9" t="s">
        <v>1721</v>
      </c>
      <c r="B80" s="9">
        <v>3</v>
      </c>
      <c r="C80" s="9" t="s">
        <v>2500</v>
      </c>
      <c r="D80" s="9" t="s">
        <v>2502</v>
      </c>
      <c r="E80" s="9" t="s">
        <v>1724</v>
      </c>
      <c r="G80" s="9" t="s">
        <v>1724</v>
      </c>
      <c r="H80" s="9">
        <v>20.89385</v>
      </c>
      <c r="I80" s="20">
        <v>273.07818554673298</v>
      </c>
      <c r="J80" s="9" t="s">
        <v>2060</v>
      </c>
      <c r="K80" s="9" t="s">
        <v>811</v>
      </c>
      <c r="L80" s="20">
        <v>273.0763</v>
      </c>
      <c r="M80" s="20">
        <v>6.9048347768685296</v>
      </c>
      <c r="N80" s="9">
        <v>7.2628886292347395E-4</v>
      </c>
      <c r="O80" s="9">
        <v>1.41051283074509E-3</v>
      </c>
      <c r="P80" s="9">
        <v>2.1022857728008</v>
      </c>
      <c r="Q80" s="9" t="s">
        <v>2061</v>
      </c>
      <c r="R80" s="9">
        <v>507.48602128463602</v>
      </c>
      <c r="S80" s="9">
        <v>30.73</v>
      </c>
      <c r="V80" s="9" t="s">
        <v>2062</v>
      </c>
      <c r="W80" s="9" t="s">
        <v>2063</v>
      </c>
      <c r="X80" s="9">
        <v>4624</v>
      </c>
      <c r="Y80" s="9" t="s">
        <v>2064</v>
      </c>
      <c r="Z80" s="9" t="s">
        <v>2065</v>
      </c>
    </row>
    <row r="81" spans="1:27" x14ac:dyDescent="0.3">
      <c r="A81" s="9" t="s">
        <v>1732</v>
      </c>
      <c r="B81" s="9">
        <v>1</v>
      </c>
      <c r="C81" s="9" t="s">
        <v>2066</v>
      </c>
      <c r="D81" s="9" t="s">
        <v>1904</v>
      </c>
      <c r="E81" s="9" t="s">
        <v>1724</v>
      </c>
      <c r="H81" s="9">
        <v>19.023316666666702</v>
      </c>
      <c r="I81" s="20">
        <v>521.12992432489</v>
      </c>
      <c r="J81" s="9" t="s">
        <v>2067</v>
      </c>
      <c r="K81" s="9" t="s">
        <v>100</v>
      </c>
      <c r="L81" s="20">
        <v>521.12896699999999</v>
      </c>
      <c r="M81" s="20">
        <v>1.83702106509397</v>
      </c>
      <c r="N81" s="9">
        <v>8.0854287071985297E-4</v>
      </c>
      <c r="O81" s="9">
        <v>4.5063363074989001E-4</v>
      </c>
      <c r="P81" s="9">
        <v>1.4673260422010901</v>
      </c>
      <c r="Q81" s="9" t="s">
        <v>2068</v>
      </c>
      <c r="R81" s="9">
        <v>54151.427683699098</v>
      </c>
      <c r="S81" s="9">
        <v>32.89</v>
      </c>
      <c r="X81" s="9">
        <v>30779241</v>
      </c>
      <c r="AA81" s="9" t="s">
        <v>2028</v>
      </c>
    </row>
    <row r="82" spans="1:27" x14ac:dyDescent="0.3">
      <c r="A82" s="9" t="s">
        <v>1732</v>
      </c>
      <c r="B82" s="9">
        <v>3</v>
      </c>
      <c r="C82" s="9" t="s">
        <v>2069</v>
      </c>
      <c r="D82" s="9" t="s">
        <v>1904</v>
      </c>
      <c r="E82" s="9" t="s">
        <v>1724</v>
      </c>
      <c r="G82" s="9" t="s">
        <v>1724</v>
      </c>
      <c r="H82" s="9">
        <v>16.036266666666702</v>
      </c>
      <c r="I82" s="20">
        <v>465.10236911656602</v>
      </c>
      <c r="J82" s="9" t="s">
        <v>779</v>
      </c>
      <c r="K82" s="9" t="s">
        <v>100</v>
      </c>
      <c r="L82" s="20">
        <v>465.10329999999999</v>
      </c>
      <c r="M82" s="20">
        <v>-2.00145523363584</v>
      </c>
      <c r="N82" s="9">
        <v>8.8935947809443095E-4</v>
      </c>
      <c r="O82" s="9">
        <v>4.8756039149899398E-4</v>
      </c>
      <c r="P82" s="9">
        <v>2.2016153235434199</v>
      </c>
      <c r="Q82" s="9" t="s">
        <v>2070</v>
      </c>
      <c r="R82" s="9">
        <v>166.819742333568</v>
      </c>
      <c r="S82" s="9">
        <v>59.31</v>
      </c>
    </row>
    <row r="83" spans="1:27" x14ac:dyDescent="0.3">
      <c r="A83" s="9" t="s">
        <v>1732</v>
      </c>
      <c r="B83" s="9">
        <v>1</v>
      </c>
      <c r="C83" s="9" t="s">
        <v>2071</v>
      </c>
      <c r="D83" s="9" t="s">
        <v>1753</v>
      </c>
      <c r="E83" s="9" t="s">
        <v>1724</v>
      </c>
      <c r="H83" s="9">
        <v>4.2001333333333299</v>
      </c>
      <c r="I83" s="20">
        <v>182.081318363751</v>
      </c>
      <c r="J83" s="9" t="s">
        <v>174</v>
      </c>
      <c r="K83" s="9" t="s">
        <v>67</v>
      </c>
      <c r="L83" s="20">
        <v>182.081163</v>
      </c>
      <c r="M83" s="20">
        <v>0.85326646881893597</v>
      </c>
      <c r="N83" s="9">
        <v>9.64659485653385E-4</v>
      </c>
      <c r="O83" s="9">
        <v>5.1924949050470299E-4</v>
      </c>
      <c r="P83" s="9">
        <v>1.2496696806346801</v>
      </c>
      <c r="Q83" s="9" t="s">
        <v>2072</v>
      </c>
      <c r="R83" s="9">
        <v>740.29484559811704</v>
      </c>
      <c r="S83" s="9">
        <v>17.899999999999999</v>
      </c>
      <c r="V83" s="9" t="s">
        <v>2073</v>
      </c>
      <c r="W83" s="9" t="s">
        <v>2074</v>
      </c>
      <c r="X83" s="9">
        <v>1121</v>
      </c>
      <c r="Y83" s="9" t="s">
        <v>2075</v>
      </c>
      <c r="AA83" s="9" t="s">
        <v>2076</v>
      </c>
    </row>
    <row r="84" spans="1:27" x14ac:dyDescent="0.3">
      <c r="A84" s="9" t="s">
        <v>1732</v>
      </c>
      <c r="B84" s="9">
        <v>1</v>
      </c>
      <c r="C84" s="9" t="s">
        <v>2077</v>
      </c>
      <c r="D84" s="9" t="s">
        <v>1743</v>
      </c>
      <c r="E84" s="9" t="s">
        <v>1724</v>
      </c>
      <c r="H84" s="9">
        <v>3.3492666666666699</v>
      </c>
      <c r="I84" s="20">
        <v>349.05682058511798</v>
      </c>
      <c r="J84" s="9" t="s">
        <v>2078</v>
      </c>
      <c r="K84" s="9" t="s">
        <v>67</v>
      </c>
      <c r="L84" s="20">
        <v>349.05437599999999</v>
      </c>
      <c r="M84" s="20">
        <v>7.0034507116015696</v>
      </c>
      <c r="N84" s="9">
        <v>1.0356641613246101E-3</v>
      </c>
      <c r="O84" s="9">
        <v>5.5088416380208601E-4</v>
      </c>
      <c r="P84" s="9">
        <v>1.4810007521566</v>
      </c>
      <c r="Q84" s="9" t="s">
        <v>110</v>
      </c>
      <c r="R84" s="9">
        <v>215.68791436552499</v>
      </c>
      <c r="S84" s="9">
        <v>29.84</v>
      </c>
      <c r="T84" s="9" t="s">
        <v>2079</v>
      </c>
      <c r="U84" s="9">
        <v>15</v>
      </c>
      <c r="V84" s="9" t="s">
        <v>2080</v>
      </c>
      <c r="W84" s="9" t="s">
        <v>2081</v>
      </c>
      <c r="X84" s="9">
        <v>8264</v>
      </c>
      <c r="Y84" s="9" t="s">
        <v>2082</v>
      </c>
      <c r="Z84" s="9">
        <v>135398640</v>
      </c>
    </row>
    <row r="85" spans="1:27" x14ac:dyDescent="0.3">
      <c r="A85" s="9" t="s">
        <v>1721</v>
      </c>
      <c r="B85" s="9">
        <v>1</v>
      </c>
      <c r="C85" s="9" t="s">
        <v>2083</v>
      </c>
      <c r="D85" s="9" t="s">
        <v>141</v>
      </c>
      <c r="E85" s="9" t="s">
        <v>1724</v>
      </c>
      <c r="G85" s="9" t="s">
        <v>1724</v>
      </c>
      <c r="H85" s="9">
        <v>20.640750000000001</v>
      </c>
      <c r="I85" s="20">
        <v>507.11275018232101</v>
      </c>
      <c r="J85" s="9" t="s">
        <v>1166</v>
      </c>
      <c r="K85" s="9" t="s">
        <v>811</v>
      </c>
      <c r="L85" s="20">
        <v>507.1139</v>
      </c>
      <c r="M85" s="20">
        <v>-2.26737559154423</v>
      </c>
      <c r="N85" s="9">
        <v>1.29373746746464E-3</v>
      </c>
      <c r="O85" s="9">
        <v>2.1678515704726801E-3</v>
      </c>
      <c r="P85" s="9">
        <v>4.40825238404567</v>
      </c>
      <c r="Q85" s="9" t="s">
        <v>110</v>
      </c>
      <c r="R85" s="9">
        <v>19.615427106419201</v>
      </c>
      <c r="S85" s="9">
        <v>96.7</v>
      </c>
      <c r="T85" s="9" t="s">
        <v>1168</v>
      </c>
      <c r="U85" s="9">
        <v>20</v>
      </c>
      <c r="W85" s="9" t="s">
        <v>2084</v>
      </c>
      <c r="X85" s="9">
        <v>16736532</v>
      </c>
      <c r="Z85" s="9">
        <v>44259492</v>
      </c>
      <c r="AA85" s="9" t="s">
        <v>2028</v>
      </c>
    </row>
    <row r="86" spans="1:27" x14ac:dyDescent="0.3">
      <c r="A86" s="9" t="s">
        <v>1732</v>
      </c>
      <c r="B86" s="9">
        <v>1</v>
      </c>
      <c r="C86" s="9" t="s">
        <v>2085</v>
      </c>
      <c r="D86" s="9" t="s">
        <v>1815</v>
      </c>
      <c r="E86" s="9" t="s">
        <v>1724</v>
      </c>
      <c r="G86" s="9" t="s">
        <v>1724</v>
      </c>
      <c r="H86" s="9">
        <v>20.867166666666702</v>
      </c>
      <c r="I86" s="20">
        <v>333.06105571690102</v>
      </c>
      <c r="J86" s="9" t="s">
        <v>2086</v>
      </c>
      <c r="K86" s="9" t="s">
        <v>67</v>
      </c>
      <c r="L86" s="20">
        <v>333.06099999999998</v>
      </c>
      <c r="M86" s="20">
        <v>0.167287376921611</v>
      </c>
      <c r="N86" s="9">
        <v>1.2982967406840499E-3</v>
      </c>
      <c r="O86" s="9">
        <v>6.60708891290515E-4</v>
      </c>
      <c r="P86" s="9">
        <v>2.5390753258462202</v>
      </c>
      <c r="Q86" s="9" t="s">
        <v>2087</v>
      </c>
      <c r="R86" s="9">
        <v>1844.77278463323</v>
      </c>
      <c r="S86" s="9">
        <v>22.5</v>
      </c>
      <c r="V86" s="9" t="s">
        <v>2088</v>
      </c>
      <c r="W86" s="9" t="s">
        <v>2089</v>
      </c>
      <c r="X86" s="9">
        <v>4445351</v>
      </c>
      <c r="Y86" s="9" t="s">
        <v>2090</v>
      </c>
      <c r="Z86" s="9" t="s">
        <v>2091</v>
      </c>
    </row>
    <row r="87" spans="1:27" x14ac:dyDescent="0.3">
      <c r="A87" s="9" t="s">
        <v>1732</v>
      </c>
      <c r="B87" s="9">
        <v>1</v>
      </c>
      <c r="C87" s="9" t="s">
        <v>2092</v>
      </c>
      <c r="D87" s="9" t="s">
        <v>1904</v>
      </c>
      <c r="E87" s="9" t="s">
        <v>1724</v>
      </c>
      <c r="H87" s="9">
        <v>17.122900000000001</v>
      </c>
      <c r="I87" s="20">
        <v>507.11381864637798</v>
      </c>
      <c r="J87" s="9" t="s">
        <v>2093</v>
      </c>
      <c r="K87" s="9" t="s">
        <v>100</v>
      </c>
      <c r="L87" s="20">
        <v>507.11331200000001</v>
      </c>
      <c r="M87" s="20">
        <v>0.99907923137159704</v>
      </c>
      <c r="N87" s="9">
        <v>1.38859216553155E-3</v>
      </c>
      <c r="O87" s="9">
        <v>6.9688361703645299E-4</v>
      </c>
      <c r="P87" s="9">
        <v>1.44508934200941</v>
      </c>
      <c r="Q87" s="9" t="s">
        <v>2094</v>
      </c>
      <c r="R87" s="9">
        <v>32118.287597503</v>
      </c>
      <c r="S87" s="9">
        <v>39.33</v>
      </c>
      <c r="V87" s="9" t="s">
        <v>2095</v>
      </c>
      <c r="W87" s="9">
        <v>15385440</v>
      </c>
      <c r="X87" s="9">
        <v>30777226</v>
      </c>
      <c r="AA87" s="9" t="s">
        <v>2096</v>
      </c>
    </row>
    <row r="88" spans="1:27" x14ac:dyDescent="0.3">
      <c r="A88" s="9" t="s">
        <v>1732</v>
      </c>
      <c r="B88" s="9">
        <v>1</v>
      </c>
      <c r="C88" s="9" t="s">
        <v>2097</v>
      </c>
      <c r="D88" s="9" t="s">
        <v>1904</v>
      </c>
      <c r="E88" s="9" t="s">
        <v>1724</v>
      </c>
      <c r="H88" s="9">
        <v>13.598316666666699</v>
      </c>
      <c r="I88" s="20">
        <v>479.12075980505301</v>
      </c>
      <c r="J88" s="9" t="s">
        <v>2098</v>
      </c>
      <c r="K88" s="9" t="s">
        <v>100</v>
      </c>
      <c r="L88" s="20">
        <v>479.11840000000001</v>
      </c>
      <c r="M88" s="20">
        <v>4.9253066736824103</v>
      </c>
      <c r="N88" s="9">
        <v>1.5780763307836601E-3</v>
      </c>
      <c r="O88" s="9">
        <v>7.7354684999438798E-4</v>
      </c>
      <c r="P88" s="9">
        <v>1.4846336800389099</v>
      </c>
      <c r="Q88" s="9" t="s">
        <v>2099</v>
      </c>
      <c r="R88" s="9">
        <v>153235.886081473</v>
      </c>
      <c r="S88" s="9">
        <v>33.11</v>
      </c>
      <c r="V88" s="9" t="s">
        <v>2100</v>
      </c>
      <c r="W88" s="9">
        <v>443651</v>
      </c>
      <c r="X88" s="9">
        <v>391784</v>
      </c>
      <c r="Y88" s="9" t="s">
        <v>2101</v>
      </c>
      <c r="AA88" s="9" t="s">
        <v>2028</v>
      </c>
    </row>
    <row r="89" spans="1:27" x14ac:dyDescent="0.3">
      <c r="A89" s="9" t="s">
        <v>1721</v>
      </c>
      <c r="B89" s="9">
        <v>1</v>
      </c>
      <c r="C89" s="9" t="s">
        <v>2102</v>
      </c>
      <c r="D89" s="9" t="s">
        <v>141</v>
      </c>
      <c r="E89" s="9" t="s">
        <v>1724</v>
      </c>
      <c r="H89" s="9">
        <v>12.791833333333299</v>
      </c>
      <c r="I89" s="20">
        <v>289.07321078131997</v>
      </c>
      <c r="J89" s="9" t="s">
        <v>2103</v>
      </c>
      <c r="K89" s="9" t="s">
        <v>811</v>
      </c>
      <c r="L89" s="20">
        <v>289.07176800000002</v>
      </c>
      <c r="M89" s="20">
        <v>4.9910834597717999</v>
      </c>
      <c r="N89" s="9">
        <v>1.5999843315304099E-3</v>
      </c>
      <c r="O89" s="9">
        <v>2.5400284239388798E-3</v>
      </c>
      <c r="P89" s="9">
        <v>1.5162113813635301</v>
      </c>
      <c r="Q89" s="9" t="s">
        <v>2104</v>
      </c>
      <c r="R89" s="9">
        <v>22555.2933251246</v>
      </c>
      <c r="S89" s="9">
        <v>32.03</v>
      </c>
      <c r="V89" s="9" t="s">
        <v>2105</v>
      </c>
      <c r="W89" s="9" t="s">
        <v>2106</v>
      </c>
      <c r="X89" s="9">
        <v>65230</v>
      </c>
      <c r="Y89" s="9" t="s">
        <v>2107</v>
      </c>
      <c r="Z89" s="9" t="s">
        <v>2108</v>
      </c>
      <c r="AA89" s="9" t="s">
        <v>2076</v>
      </c>
    </row>
    <row r="90" spans="1:27" x14ac:dyDescent="0.3">
      <c r="A90" s="9" t="s">
        <v>1721</v>
      </c>
      <c r="B90" s="9">
        <v>3</v>
      </c>
      <c r="C90" s="9" t="s">
        <v>2109</v>
      </c>
      <c r="E90" s="9" t="s">
        <v>1724</v>
      </c>
      <c r="H90" s="9">
        <v>8.4035833333333301</v>
      </c>
      <c r="I90" s="20">
        <v>383.00908486448202</v>
      </c>
      <c r="J90" s="9" t="s">
        <v>2110</v>
      </c>
      <c r="K90" s="9" t="s">
        <v>811</v>
      </c>
      <c r="L90" s="20">
        <v>383.00733000000002</v>
      </c>
      <c r="M90" s="20">
        <v>4.58180390958929</v>
      </c>
      <c r="N90" s="9">
        <v>1.6577876737643401E-3</v>
      </c>
      <c r="O90" s="9">
        <v>2.6069314115357402E-3</v>
      </c>
      <c r="P90" s="9">
        <v>1.5655887973357001</v>
      </c>
      <c r="Q90" s="9" t="s">
        <v>2111</v>
      </c>
      <c r="R90" s="9">
        <v>6529.49045085532</v>
      </c>
      <c r="S90" s="9">
        <v>45.05</v>
      </c>
      <c r="T90" s="9" t="s">
        <v>2112</v>
      </c>
      <c r="U90" s="9">
        <v>25</v>
      </c>
      <c r="AA90" s="9">
        <v>6</v>
      </c>
    </row>
    <row r="91" spans="1:27" x14ac:dyDescent="0.3">
      <c r="A91" s="9" t="s">
        <v>1732</v>
      </c>
      <c r="B91" s="9">
        <v>1</v>
      </c>
      <c r="C91" s="9" t="s">
        <v>2113</v>
      </c>
      <c r="D91" s="9" t="s">
        <v>1904</v>
      </c>
      <c r="E91" s="9" t="s">
        <v>1724</v>
      </c>
      <c r="H91" s="9">
        <v>19.776</v>
      </c>
      <c r="I91" s="20">
        <v>505.13562494741598</v>
      </c>
      <c r="J91" s="9" t="s">
        <v>532</v>
      </c>
      <c r="K91" s="9" t="s">
        <v>100</v>
      </c>
      <c r="L91" s="20">
        <v>505.13460099999998</v>
      </c>
      <c r="M91" s="20">
        <v>2.02707835490693</v>
      </c>
      <c r="N91" s="9">
        <v>1.6700973683113601E-3</v>
      </c>
      <c r="O91" s="9">
        <v>8.0983823015595799E-4</v>
      </c>
      <c r="P91" s="9">
        <v>1.2434236179996601</v>
      </c>
      <c r="Q91" s="9" t="s">
        <v>2114</v>
      </c>
      <c r="R91" s="9">
        <v>33679.564209529097</v>
      </c>
      <c r="S91" s="9">
        <v>22</v>
      </c>
      <c r="W91" s="9" t="s">
        <v>2115</v>
      </c>
      <c r="X91" s="9">
        <v>30779239</v>
      </c>
      <c r="AA91" s="9" t="s">
        <v>2116</v>
      </c>
    </row>
    <row r="92" spans="1:27" x14ac:dyDescent="0.3">
      <c r="A92" s="9" t="s">
        <v>1721</v>
      </c>
      <c r="B92" s="9">
        <v>1</v>
      </c>
      <c r="C92" s="9" t="s">
        <v>1133</v>
      </c>
      <c r="D92" s="9" t="s">
        <v>63</v>
      </c>
      <c r="H92" s="9">
        <v>2.5160833333333299</v>
      </c>
      <c r="I92" s="20">
        <v>306.07791778075898</v>
      </c>
      <c r="J92" s="9" t="s">
        <v>1134</v>
      </c>
      <c r="K92" s="9" t="s">
        <v>811</v>
      </c>
      <c r="L92" s="20">
        <v>306.07652999999999</v>
      </c>
      <c r="M92" s="20">
        <v>4.5340972696902488</v>
      </c>
      <c r="N92" s="9">
        <v>0.23709822132889899</v>
      </c>
      <c r="O92" s="9">
        <v>0.110985551645445</v>
      </c>
      <c r="P92" s="9">
        <v>1.7323640628575201</v>
      </c>
      <c r="Q92" s="9" t="s">
        <v>2117</v>
      </c>
      <c r="R92" s="9">
        <v>42.1984096445548</v>
      </c>
      <c r="S92" s="9">
        <v>105.06</v>
      </c>
      <c r="V92" s="9" t="s">
        <v>2118</v>
      </c>
      <c r="W92" s="9" t="s">
        <v>2119</v>
      </c>
      <c r="X92" s="9">
        <v>111188</v>
      </c>
      <c r="Y92" s="9" t="s">
        <v>2120</v>
      </c>
      <c r="Z92" s="9" t="s">
        <v>2121</v>
      </c>
      <c r="AA92" s="9" t="s">
        <v>2122</v>
      </c>
    </row>
    <row r="93" spans="1:27" x14ac:dyDescent="0.3">
      <c r="A93" s="9" t="s">
        <v>1732</v>
      </c>
      <c r="B93" s="9">
        <v>1</v>
      </c>
      <c r="C93" s="9" t="s">
        <v>2123</v>
      </c>
      <c r="D93" s="9" t="s">
        <v>1904</v>
      </c>
      <c r="F93" s="9" t="s">
        <v>1724</v>
      </c>
      <c r="H93" s="9">
        <v>20.2565833333333</v>
      </c>
      <c r="I93" s="20">
        <v>595.14599104936303</v>
      </c>
      <c r="J93" s="9" t="s">
        <v>1943</v>
      </c>
      <c r="K93" s="9" t="s">
        <v>100</v>
      </c>
      <c r="L93" s="20">
        <v>595.14459999999997</v>
      </c>
      <c r="M93" s="20">
        <v>2.33733005905568</v>
      </c>
      <c r="N93" s="9">
        <v>2.0804411428284601E-3</v>
      </c>
      <c r="O93" s="9">
        <v>9.6475184942432701E-4</v>
      </c>
      <c r="P93" s="9">
        <v>1.8467290658094</v>
      </c>
      <c r="Q93" s="9" t="s">
        <v>2124</v>
      </c>
      <c r="R93" s="9">
        <v>1128.26964415455</v>
      </c>
      <c r="S93" s="9">
        <v>45.64</v>
      </c>
      <c r="V93" s="9" t="s">
        <v>2125</v>
      </c>
      <c r="W93" s="9" t="s">
        <v>2126</v>
      </c>
      <c r="X93" s="9">
        <v>4445294</v>
      </c>
      <c r="Y93" s="9" t="s">
        <v>2127</v>
      </c>
      <c r="AA93" s="9" t="s">
        <v>2028</v>
      </c>
    </row>
    <row r="94" spans="1:27" x14ac:dyDescent="0.3">
      <c r="A94" s="9" t="s">
        <v>1721</v>
      </c>
      <c r="B94" s="9">
        <v>1</v>
      </c>
      <c r="C94" s="9" t="s">
        <v>2128</v>
      </c>
      <c r="D94" s="9" t="s">
        <v>141</v>
      </c>
      <c r="E94" s="9" t="s">
        <v>1724</v>
      </c>
      <c r="H94" s="9">
        <v>17.211933333333299</v>
      </c>
      <c r="I94" s="20">
        <v>451.10452822717502</v>
      </c>
      <c r="J94" s="9" t="s">
        <v>2129</v>
      </c>
      <c r="K94" s="9" t="s">
        <v>811</v>
      </c>
      <c r="L94" s="20">
        <v>451.10342400000002</v>
      </c>
      <c r="M94" s="20">
        <v>2.4478359423973002</v>
      </c>
      <c r="N94" s="9">
        <v>2.10308719910512E-3</v>
      </c>
      <c r="O94" s="9">
        <v>3.13579168672071E-3</v>
      </c>
      <c r="P94" s="9">
        <v>1.99705083632049</v>
      </c>
      <c r="Q94" s="9" t="s">
        <v>2130</v>
      </c>
      <c r="R94" s="9">
        <v>238.60564687479601</v>
      </c>
      <c r="S94" s="9">
        <v>40.24</v>
      </c>
      <c r="T94" s="9" t="s">
        <v>2131</v>
      </c>
      <c r="U94" s="9">
        <v>20</v>
      </c>
      <c r="X94" s="9">
        <v>9330301</v>
      </c>
    </row>
    <row r="95" spans="1:27" x14ac:dyDescent="0.3">
      <c r="A95" s="9" t="s">
        <v>1721</v>
      </c>
      <c r="B95" s="9">
        <v>3</v>
      </c>
      <c r="C95" s="9" t="s">
        <v>2128</v>
      </c>
      <c r="D95" s="9" t="s">
        <v>141</v>
      </c>
      <c r="E95" s="9" t="s">
        <v>1724</v>
      </c>
      <c r="G95" s="9" t="s">
        <v>1724</v>
      </c>
      <c r="H95" s="9">
        <v>16.958833333333299</v>
      </c>
      <c r="I95" s="20">
        <v>451.10463946515603</v>
      </c>
      <c r="J95" s="9" t="s">
        <v>2129</v>
      </c>
      <c r="K95" s="9" t="s">
        <v>811</v>
      </c>
      <c r="L95" s="20">
        <v>451.10342400000002</v>
      </c>
      <c r="M95" s="20">
        <v>2.6944268017972801</v>
      </c>
      <c r="N95" s="9">
        <v>2.9097289846262702E-3</v>
      </c>
      <c r="O95" s="9">
        <v>3.9983020053356603E-3</v>
      </c>
      <c r="P95" s="9">
        <v>2.4661477907211302</v>
      </c>
      <c r="Q95" s="9" t="s">
        <v>2132</v>
      </c>
      <c r="R95" s="9">
        <v>175.55696888765101</v>
      </c>
      <c r="S95" s="9">
        <v>59.38</v>
      </c>
      <c r="T95" s="9" t="s">
        <v>2133</v>
      </c>
      <c r="U95" s="9">
        <v>25</v>
      </c>
      <c r="X95" s="9">
        <v>9330301</v>
      </c>
    </row>
    <row r="96" spans="1:27" x14ac:dyDescent="0.3">
      <c r="A96" s="9" t="s">
        <v>1721</v>
      </c>
      <c r="B96" s="9">
        <v>3</v>
      </c>
      <c r="C96" s="9" t="s">
        <v>2134</v>
      </c>
      <c r="D96" s="41" t="s">
        <v>141</v>
      </c>
      <c r="E96" s="9" t="s">
        <v>1724</v>
      </c>
      <c r="G96" s="9" t="s">
        <v>1724</v>
      </c>
      <c r="H96" s="9">
        <v>20.198233333333299</v>
      </c>
      <c r="I96" s="20">
        <v>461.07396738467099</v>
      </c>
      <c r="J96" s="9" t="s">
        <v>1051</v>
      </c>
      <c r="K96" s="9" t="s">
        <v>811</v>
      </c>
      <c r="L96" s="20">
        <v>461.07254999999998</v>
      </c>
      <c r="M96" s="20">
        <v>3.0741033510128601</v>
      </c>
      <c r="N96" s="9">
        <v>2.97382113444089E-3</v>
      </c>
      <c r="O96" s="9">
        <v>4.0695753879969104E-3</v>
      </c>
      <c r="P96" s="9">
        <v>2.1379616428786399</v>
      </c>
      <c r="Q96" s="9" t="s">
        <v>2135</v>
      </c>
      <c r="R96" s="9">
        <v>1668.40685724644</v>
      </c>
      <c r="S96" s="9">
        <v>27.54</v>
      </c>
      <c r="T96" s="9" t="s">
        <v>2136</v>
      </c>
      <c r="U96" s="9">
        <v>20</v>
      </c>
    </row>
    <row r="97" spans="1:27" x14ac:dyDescent="0.3">
      <c r="A97" s="9" t="s">
        <v>1721</v>
      </c>
      <c r="B97" s="9">
        <v>1</v>
      </c>
      <c r="C97" s="9" t="s">
        <v>2479</v>
      </c>
      <c r="D97" s="41" t="s">
        <v>1794</v>
      </c>
      <c r="E97" s="9" t="s">
        <v>1724</v>
      </c>
      <c r="H97" s="9">
        <v>19.934383333333301</v>
      </c>
      <c r="I97" s="20">
        <v>301.00042071022699</v>
      </c>
      <c r="J97" s="9" t="s">
        <v>2138</v>
      </c>
      <c r="K97" s="9" t="s">
        <v>811</v>
      </c>
      <c r="L97" s="20">
        <v>300.998356</v>
      </c>
      <c r="M97" s="20">
        <v>6.8595398806399599</v>
      </c>
      <c r="N97" s="9">
        <v>3.0893885686565899E-3</v>
      </c>
      <c r="O97" s="9">
        <v>4.1859399210445103E-3</v>
      </c>
      <c r="P97" s="9">
        <v>1.42923288681271</v>
      </c>
      <c r="Q97" s="9" t="s">
        <v>2139</v>
      </c>
      <c r="R97" s="9">
        <v>13251.639040304401</v>
      </c>
      <c r="S97" s="9">
        <v>25.78</v>
      </c>
      <c r="V97" s="9" t="s">
        <v>2140</v>
      </c>
      <c r="W97" s="9" t="s">
        <v>2141</v>
      </c>
      <c r="X97" s="9">
        <v>4445149</v>
      </c>
      <c r="Y97" s="9" t="s">
        <v>2142</v>
      </c>
      <c r="Z97" s="9" t="s">
        <v>2143</v>
      </c>
      <c r="AA97" s="9">
        <v>2</v>
      </c>
    </row>
    <row r="98" spans="1:27" x14ac:dyDescent="0.3">
      <c r="A98" s="9" t="s">
        <v>1721</v>
      </c>
      <c r="B98" s="9">
        <v>3</v>
      </c>
      <c r="C98" s="9" t="s">
        <v>1463</v>
      </c>
      <c r="D98" s="41" t="s">
        <v>1833</v>
      </c>
      <c r="E98" s="9" t="s">
        <v>1724</v>
      </c>
      <c r="G98" s="9" t="s">
        <v>1724</v>
      </c>
      <c r="H98" s="9">
        <v>15.6189</v>
      </c>
      <c r="I98" s="20">
        <v>258.99385484289701</v>
      </c>
      <c r="J98" s="9" t="s">
        <v>1464</v>
      </c>
      <c r="K98" s="9" t="s">
        <v>811</v>
      </c>
      <c r="L98" s="20">
        <v>258.99223000000001</v>
      </c>
      <c r="M98" s="20">
        <v>6.2737129102351803</v>
      </c>
      <c r="N98" s="9">
        <v>3.1530511876097802E-3</v>
      </c>
      <c r="O98" s="9">
        <v>4.2466804598552304E-3</v>
      </c>
      <c r="P98" s="9">
        <v>3.31639707771508</v>
      </c>
      <c r="Q98" s="9" t="s">
        <v>2144</v>
      </c>
      <c r="R98" s="9">
        <v>10.6984260538112</v>
      </c>
      <c r="S98" s="9">
        <v>78.33</v>
      </c>
      <c r="V98" s="9" t="s">
        <v>1835</v>
      </c>
      <c r="W98" s="9" t="s">
        <v>1836</v>
      </c>
      <c r="Z98" s="9">
        <v>102261219</v>
      </c>
    </row>
    <row r="99" spans="1:27" x14ac:dyDescent="0.3">
      <c r="A99" s="9" t="s">
        <v>1721</v>
      </c>
      <c r="B99" s="9">
        <v>1</v>
      </c>
      <c r="C99" s="9" t="s">
        <v>2145</v>
      </c>
      <c r="D99" s="41" t="s">
        <v>1794</v>
      </c>
      <c r="E99" s="9" t="s">
        <v>1724</v>
      </c>
      <c r="H99" s="9">
        <v>14.36365</v>
      </c>
      <c r="I99" s="20">
        <v>197.04597132140501</v>
      </c>
      <c r="J99" s="9" t="s">
        <v>2146</v>
      </c>
      <c r="K99" s="9" t="s">
        <v>811</v>
      </c>
      <c r="L99" s="20">
        <v>197.04555300000001</v>
      </c>
      <c r="M99" s="20">
        <v>2.12296800726629</v>
      </c>
      <c r="N99" s="9">
        <v>3.1542618933100299E-3</v>
      </c>
      <c r="O99" s="9">
        <v>4.2466804598552304E-3</v>
      </c>
      <c r="P99" s="9">
        <v>1.20351607236753</v>
      </c>
      <c r="Q99" s="9" t="s">
        <v>2147</v>
      </c>
      <c r="R99" s="9">
        <v>13324.174136495099</v>
      </c>
      <c r="S99" s="9">
        <v>15.13</v>
      </c>
      <c r="V99" s="9" t="s">
        <v>2148</v>
      </c>
      <c r="W99" s="9" t="s">
        <v>2149</v>
      </c>
      <c r="X99" s="9">
        <v>12693</v>
      </c>
      <c r="Z99" s="9">
        <v>13250</v>
      </c>
      <c r="AA99" s="9" t="s">
        <v>1902</v>
      </c>
    </row>
    <row r="100" spans="1:27" x14ac:dyDescent="0.3">
      <c r="A100" s="9" t="s">
        <v>1721</v>
      </c>
      <c r="B100" s="9">
        <v>3</v>
      </c>
      <c r="C100" s="9" t="s">
        <v>2150</v>
      </c>
      <c r="D100" s="41" t="s">
        <v>141</v>
      </c>
      <c r="E100" s="9" t="s">
        <v>1724</v>
      </c>
      <c r="G100" s="9" t="s">
        <v>1724</v>
      </c>
      <c r="H100" s="9">
        <v>11.42</v>
      </c>
      <c r="I100" s="20">
        <v>881.19602613465497</v>
      </c>
      <c r="J100" s="9" t="s">
        <v>1319</v>
      </c>
      <c r="K100" s="9" t="s">
        <v>811</v>
      </c>
      <c r="L100" s="20">
        <v>881.19345299999998</v>
      </c>
      <c r="M100" s="20">
        <v>2.9200564827558302</v>
      </c>
      <c r="N100" s="9">
        <v>4.4612446033998098E-3</v>
      </c>
      <c r="O100" s="9">
        <v>5.5302795987106097E-3</v>
      </c>
      <c r="P100" s="9">
        <v>3.1180348761457002</v>
      </c>
      <c r="Q100" s="9" t="s">
        <v>2151</v>
      </c>
      <c r="R100" s="9">
        <v>89.382724438446701</v>
      </c>
      <c r="S100" s="9">
        <v>90.85</v>
      </c>
      <c r="T100" s="9" t="s">
        <v>2152</v>
      </c>
      <c r="U100" s="9">
        <v>25</v>
      </c>
      <c r="X100" s="9">
        <v>35014558</v>
      </c>
      <c r="AA100" s="9" t="s">
        <v>1828</v>
      </c>
    </row>
    <row r="101" spans="1:27" x14ac:dyDescent="0.3">
      <c r="A101" s="9" t="s">
        <v>1732</v>
      </c>
      <c r="B101" s="9">
        <v>3</v>
      </c>
      <c r="C101" s="9" t="s">
        <v>2153</v>
      </c>
      <c r="D101" s="41" t="s">
        <v>63</v>
      </c>
      <c r="E101" s="9" t="s">
        <v>1724</v>
      </c>
      <c r="H101" s="9">
        <v>9.7474833333333297</v>
      </c>
      <c r="I101" s="20">
        <v>229.154863845292</v>
      </c>
      <c r="J101" s="9" t="s">
        <v>2154</v>
      </c>
      <c r="K101" s="9" t="s">
        <v>67</v>
      </c>
      <c r="L101" s="20">
        <v>229.15466900000001</v>
      </c>
      <c r="M101" s="20">
        <v>0.85027851653606801</v>
      </c>
      <c r="N101" s="9">
        <v>7.5001409542004797E-3</v>
      </c>
      <c r="O101" s="9">
        <v>2.6643222960725599E-3</v>
      </c>
      <c r="P101" s="9">
        <v>1.9516595478763701</v>
      </c>
      <c r="Q101" s="9" t="s">
        <v>2155</v>
      </c>
      <c r="R101" s="9">
        <v>368.55599568489799</v>
      </c>
      <c r="S101" s="9">
        <v>57.75</v>
      </c>
    </row>
    <row r="102" spans="1:27" x14ac:dyDescent="0.3">
      <c r="A102" s="9" t="s">
        <v>1732</v>
      </c>
      <c r="B102" s="9">
        <v>1</v>
      </c>
      <c r="C102" s="9" t="s">
        <v>2156</v>
      </c>
      <c r="D102" s="41" t="s">
        <v>1753</v>
      </c>
      <c r="E102" s="9" t="s">
        <v>1724</v>
      </c>
      <c r="G102" s="9" t="s">
        <v>1724</v>
      </c>
      <c r="H102" s="9">
        <v>4.2565666666666697</v>
      </c>
      <c r="I102" s="20">
        <v>132.10245322550799</v>
      </c>
      <c r="J102" s="9" t="s">
        <v>2157</v>
      </c>
      <c r="K102" s="9" t="s">
        <v>67</v>
      </c>
      <c r="L102" s="20">
        <v>132.101899</v>
      </c>
      <c r="M102" s="20">
        <v>4.1954393705053299</v>
      </c>
      <c r="N102" s="9">
        <v>7.8748433172186605E-3</v>
      </c>
      <c r="O102" s="9">
        <v>2.7680628065395998E-3</v>
      </c>
      <c r="P102" s="9">
        <v>4.5276607918451797</v>
      </c>
      <c r="Q102" s="9" t="s">
        <v>2158</v>
      </c>
      <c r="R102" s="9">
        <v>19.757983857629402</v>
      </c>
      <c r="S102" s="9">
        <v>125.69</v>
      </c>
      <c r="V102" s="9" t="s">
        <v>2159</v>
      </c>
      <c r="W102" s="9" t="s">
        <v>2160</v>
      </c>
      <c r="X102" s="9">
        <v>769</v>
      </c>
      <c r="AA102" s="9" t="s">
        <v>2076</v>
      </c>
    </row>
    <row r="103" spans="1:27" x14ac:dyDescent="0.3">
      <c r="A103" s="9" t="s">
        <v>1732</v>
      </c>
      <c r="B103" s="9">
        <v>1</v>
      </c>
      <c r="C103" s="9" t="s">
        <v>2161</v>
      </c>
      <c r="D103" s="41" t="s">
        <v>1753</v>
      </c>
      <c r="E103" s="9" t="s">
        <v>1724</v>
      </c>
      <c r="H103" s="9">
        <v>4.44783333333333</v>
      </c>
      <c r="I103" s="20">
        <v>132.10233413982101</v>
      </c>
      <c r="J103" s="9" t="s">
        <v>1887</v>
      </c>
      <c r="K103" s="9" t="s">
        <v>67</v>
      </c>
      <c r="L103" s="20">
        <v>132.101899</v>
      </c>
      <c r="M103" s="20">
        <v>3.29397097469147</v>
      </c>
      <c r="N103" s="9">
        <v>9.0328448245346991E-3</v>
      </c>
      <c r="O103" s="9">
        <v>3.0805766528097501E-3</v>
      </c>
      <c r="P103" s="9">
        <v>1.54203830479855</v>
      </c>
      <c r="Q103" s="9" t="s">
        <v>2162</v>
      </c>
      <c r="R103" s="9">
        <v>172.540798867077</v>
      </c>
      <c r="S103" s="9">
        <v>34.35</v>
      </c>
      <c r="V103" s="9" t="s">
        <v>2163</v>
      </c>
      <c r="W103" s="9" t="s">
        <v>2164</v>
      </c>
      <c r="X103" s="9">
        <v>14833106</v>
      </c>
      <c r="AA103" s="9" t="s">
        <v>2076</v>
      </c>
    </row>
    <row r="104" spans="1:27" x14ac:dyDescent="0.3">
      <c r="A104" s="9" t="s">
        <v>1721</v>
      </c>
      <c r="B104" s="9">
        <v>3</v>
      </c>
      <c r="C104" s="9" t="s">
        <v>1401</v>
      </c>
      <c r="D104" s="41" t="s">
        <v>1833</v>
      </c>
      <c r="E104" s="9" t="s">
        <v>1724</v>
      </c>
      <c r="G104" s="9" t="s">
        <v>1724</v>
      </c>
      <c r="H104" s="9">
        <v>6.2192499999999997</v>
      </c>
      <c r="I104" s="20">
        <v>390.99852598558601</v>
      </c>
      <c r="J104" s="9" t="s">
        <v>1402</v>
      </c>
      <c r="K104" s="9" t="s">
        <v>811</v>
      </c>
      <c r="L104" s="20">
        <v>390.99766899999997</v>
      </c>
      <c r="M104" s="20">
        <v>2.1917920590981401</v>
      </c>
      <c r="N104" s="9">
        <v>9.2957902432220206E-3</v>
      </c>
      <c r="O104" s="9">
        <v>9.6799950609018307E-3</v>
      </c>
      <c r="P104" s="9">
        <v>4.7277836861079603</v>
      </c>
      <c r="Q104" s="9" t="s">
        <v>110</v>
      </c>
      <c r="R104" s="9">
        <v>20.136038218759499</v>
      </c>
      <c r="S104" s="9">
        <v>130.13999999999999</v>
      </c>
      <c r="AA104" s="9">
        <v>12</v>
      </c>
    </row>
    <row r="105" spans="1:27" x14ac:dyDescent="0.3">
      <c r="A105" s="9" t="s">
        <v>1721</v>
      </c>
      <c r="B105" s="9">
        <v>3</v>
      </c>
      <c r="C105" s="9" t="s">
        <v>2165</v>
      </c>
      <c r="D105" s="41" t="s">
        <v>141</v>
      </c>
      <c r="F105" s="9" t="s">
        <v>1724</v>
      </c>
      <c r="G105" s="9" t="s">
        <v>1724</v>
      </c>
      <c r="H105" s="9">
        <v>4.4578666666666704</v>
      </c>
      <c r="I105" s="20">
        <v>689.08380477981098</v>
      </c>
      <c r="J105" s="9" t="s">
        <v>2166</v>
      </c>
      <c r="K105" s="9" t="s">
        <v>811</v>
      </c>
      <c r="L105" s="20">
        <v>689.08213000000001</v>
      </c>
      <c r="M105" s="20">
        <v>2.43045021493894</v>
      </c>
      <c r="N105" s="9">
        <v>1.0560515299221199E-2</v>
      </c>
      <c r="O105" s="9">
        <v>1.0599168518279699E-2</v>
      </c>
      <c r="P105" s="9">
        <v>2.73905577991663</v>
      </c>
      <c r="Q105" s="9" t="s">
        <v>2167</v>
      </c>
      <c r="R105" s="9">
        <v>362.607181527124</v>
      </c>
      <c r="S105" s="9">
        <v>60.58</v>
      </c>
      <c r="T105" s="9" t="s">
        <v>2168</v>
      </c>
      <c r="U105" s="9">
        <v>25</v>
      </c>
      <c r="AA105" s="9">
        <v>6</v>
      </c>
    </row>
    <row r="106" spans="1:27" x14ac:dyDescent="0.3">
      <c r="A106" s="9" t="s">
        <v>1732</v>
      </c>
      <c r="B106" s="9">
        <v>1</v>
      </c>
      <c r="C106" s="9" t="s">
        <v>2169</v>
      </c>
      <c r="D106" s="41" t="s">
        <v>1904</v>
      </c>
      <c r="F106" s="9" t="s">
        <v>1724</v>
      </c>
      <c r="H106" s="9">
        <v>11.7414666666667</v>
      </c>
      <c r="I106" s="20">
        <v>465.103965732799</v>
      </c>
      <c r="J106" s="9" t="s">
        <v>779</v>
      </c>
      <c r="K106" s="9" t="s">
        <v>100</v>
      </c>
      <c r="L106" s="20">
        <v>465.10329999999999</v>
      </c>
      <c r="M106" s="20">
        <v>1.4313654601181001</v>
      </c>
      <c r="N106" s="9">
        <v>1.1079846209797999E-2</v>
      </c>
      <c r="O106" s="9">
        <v>3.6325889907393499E-3</v>
      </c>
      <c r="P106" s="9">
        <v>1.43339495132383</v>
      </c>
      <c r="Q106" s="9" t="s">
        <v>2170</v>
      </c>
      <c r="R106" s="9">
        <v>97592.925748763999</v>
      </c>
      <c r="S106" s="9">
        <v>40.92</v>
      </c>
      <c r="V106" s="9" t="s">
        <v>2171</v>
      </c>
      <c r="W106" s="9">
        <v>443650</v>
      </c>
      <c r="X106" s="9">
        <v>391783</v>
      </c>
      <c r="Y106" s="9" t="s">
        <v>2172</v>
      </c>
      <c r="AA106" s="9" t="s">
        <v>2028</v>
      </c>
    </row>
    <row r="107" spans="1:27" x14ac:dyDescent="0.3">
      <c r="A107" s="9" t="s">
        <v>1721</v>
      </c>
      <c r="B107" s="9">
        <v>3</v>
      </c>
      <c r="C107" s="9" t="s">
        <v>2173</v>
      </c>
      <c r="D107" s="41" t="s">
        <v>63</v>
      </c>
      <c r="F107" s="9" t="s">
        <v>1724</v>
      </c>
      <c r="H107" s="9">
        <v>1.7566666666666699</v>
      </c>
      <c r="I107" s="20">
        <v>386.03492144629502</v>
      </c>
      <c r="J107" s="9" t="s">
        <v>2174</v>
      </c>
      <c r="K107" s="9" t="s">
        <v>811</v>
      </c>
      <c r="L107" s="20">
        <v>386.03280000000001</v>
      </c>
      <c r="M107" s="20">
        <v>5.4955078817317897</v>
      </c>
      <c r="N107" s="9">
        <v>1.18081203493062E-2</v>
      </c>
      <c r="O107" s="9">
        <v>1.1523790409390101E-2</v>
      </c>
      <c r="P107" s="9">
        <v>1.5736792852494399</v>
      </c>
      <c r="Q107" s="9" t="s">
        <v>2175</v>
      </c>
      <c r="R107" s="9">
        <v>3269.73411700201</v>
      </c>
      <c r="S107" s="9">
        <v>19.61</v>
      </c>
      <c r="T107" s="9" t="s">
        <v>2176</v>
      </c>
      <c r="U107" s="9">
        <v>20</v>
      </c>
      <c r="AA107" s="9" t="s">
        <v>2177</v>
      </c>
    </row>
    <row r="108" spans="1:27" x14ac:dyDescent="0.3">
      <c r="A108" s="9" t="s">
        <v>1721</v>
      </c>
      <c r="B108" s="9">
        <v>1</v>
      </c>
      <c r="C108" s="9" t="s">
        <v>2178</v>
      </c>
      <c r="D108" s="41" t="s">
        <v>1815</v>
      </c>
      <c r="F108" s="9" t="s">
        <v>1724</v>
      </c>
      <c r="H108" s="9">
        <v>20.461933333333299</v>
      </c>
      <c r="I108" s="20">
        <v>463.08939448859701</v>
      </c>
      <c r="J108" s="9" t="s">
        <v>410</v>
      </c>
      <c r="K108" s="9" t="s">
        <v>811</v>
      </c>
      <c r="L108" s="20">
        <v>463.08812399999999</v>
      </c>
      <c r="M108" s="20">
        <v>-2.7435061397124199</v>
      </c>
      <c r="N108" s="9">
        <v>1.2098032185794199E-2</v>
      </c>
      <c r="O108" s="9">
        <v>1.17330215205836E-2</v>
      </c>
      <c r="P108" s="9">
        <v>1.2400610401283201</v>
      </c>
      <c r="Q108" s="9" t="s">
        <v>2179</v>
      </c>
      <c r="R108" s="9">
        <v>677.48972978774395</v>
      </c>
      <c r="S108" s="9">
        <v>24.84</v>
      </c>
      <c r="V108" s="9" t="s">
        <v>2180</v>
      </c>
      <c r="W108" s="9" t="s">
        <v>2181</v>
      </c>
      <c r="X108" s="9">
        <v>4444992</v>
      </c>
      <c r="Y108" s="9" t="s">
        <v>2182</v>
      </c>
      <c r="Z108" s="9" t="s">
        <v>2183</v>
      </c>
    </row>
    <row r="109" spans="1:27" x14ac:dyDescent="0.3">
      <c r="A109" s="9" t="s">
        <v>1732</v>
      </c>
      <c r="B109" s="9">
        <v>3</v>
      </c>
      <c r="C109" s="9" t="s">
        <v>1811</v>
      </c>
      <c r="D109" s="41" t="s">
        <v>1743</v>
      </c>
      <c r="F109" s="9" t="s">
        <v>1724</v>
      </c>
      <c r="H109" s="9">
        <v>21.102616666666702</v>
      </c>
      <c r="I109" s="20">
        <v>471.21767434314</v>
      </c>
      <c r="J109" s="9" t="s">
        <v>2184</v>
      </c>
      <c r="K109" s="9" t="s">
        <v>100</v>
      </c>
      <c r="L109" s="20">
        <v>471.22006499999998</v>
      </c>
      <c r="M109" s="20">
        <v>-5.0733341755571297</v>
      </c>
      <c r="N109" s="9">
        <v>1.3169999229177699E-2</v>
      </c>
      <c r="O109" s="9">
        <v>4.1925951727803E-3</v>
      </c>
      <c r="P109" s="9">
        <v>1.28979788668189</v>
      </c>
      <c r="Q109" s="9" t="s">
        <v>2185</v>
      </c>
      <c r="R109" s="9">
        <v>936.49118339591701</v>
      </c>
      <c r="S109" s="9">
        <v>20.37</v>
      </c>
      <c r="T109" s="9">
        <v>335.09769999999997</v>
      </c>
      <c r="U109" s="9">
        <v>20</v>
      </c>
      <c r="AA109" s="9">
        <v>3</v>
      </c>
    </row>
    <row r="110" spans="1:27" x14ac:dyDescent="0.3">
      <c r="A110" s="9" t="s">
        <v>1721</v>
      </c>
      <c r="B110" s="9">
        <v>1</v>
      </c>
      <c r="C110" s="9" t="s">
        <v>2186</v>
      </c>
      <c r="D110" s="41" t="s">
        <v>1820</v>
      </c>
      <c r="F110" s="9" t="s">
        <v>1724</v>
      </c>
      <c r="H110" s="9">
        <v>18.330583333333301</v>
      </c>
      <c r="I110" s="20">
        <v>449.10991462414199</v>
      </c>
      <c r="J110" s="9" t="s">
        <v>2187</v>
      </c>
      <c r="K110" s="9" t="s">
        <v>811</v>
      </c>
      <c r="L110" s="20">
        <v>449.10894000000002</v>
      </c>
      <c r="M110" s="20">
        <v>2.1701285705307898</v>
      </c>
      <c r="N110" s="9">
        <v>1.3401082700331199E-2</v>
      </c>
      <c r="O110" s="9">
        <v>1.2675003452156899E-2</v>
      </c>
      <c r="P110" s="9">
        <v>1.4412743827477901</v>
      </c>
      <c r="Q110" s="9" t="s">
        <v>2188</v>
      </c>
      <c r="R110" s="9">
        <v>8402.3169957660393</v>
      </c>
      <c r="S110" s="9">
        <v>33.4</v>
      </c>
      <c r="W110" s="9" t="s">
        <v>2189</v>
      </c>
      <c r="AA110" s="9">
        <v>3</v>
      </c>
    </row>
    <row r="111" spans="1:27" x14ac:dyDescent="0.3">
      <c r="A111" s="9" t="s">
        <v>1721</v>
      </c>
      <c r="B111" s="9">
        <v>1</v>
      </c>
      <c r="C111" s="9" t="s">
        <v>2190</v>
      </c>
      <c r="D111" s="41" t="s">
        <v>141</v>
      </c>
      <c r="F111" s="9" t="s">
        <v>1724</v>
      </c>
      <c r="H111" s="9">
        <v>12.4431833333333</v>
      </c>
      <c r="I111" s="20">
        <v>577.13693937154801</v>
      </c>
      <c r="J111" s="9" t="s">
        <v>2024</v>
      </c>
      <c r="K111" s="9" t="s">
        <v>811</v>
      </c>
      <c r="L111" s="20">
        <v>577.13515600000005</v>
      </c>
      <c r="M111" s="20">
        <v>3.0900414390251898</v>
      </c>
      <c r="N111" s="9">
        <v>1.3599494133273399E-2</v>
      </c>
      <c r="O111" s="9">
        <v>1.2805497427290501E-2</v>
      </c>
      <c r="P111" s="9">
        <v>1.5856637884597899</v>
      </c>
      <c r="Q111" s="9" t="s">
        <v>2191</v>
      </c>
      <c r="R111" s="9">
        <v>778.38483311996504</v>
      </c>
      <c r="S111" s="9">
        <v>31.11</v>
      </c>
      <c r="V111" s="9" t="s">
        <v>2192</v>
      </c>
      <c r="W111" s="9" t="s">
        <v>2193</v>
      </c>
      <c r="X111" s="9">
        <v>4478723</v>
      </c>
      <c r="AA111" s="9" t="s">
        <v>2028</v>
      </c>
    </row>
    <row r="112" spans="1:27" x14ac:dyDescent="0.3">
      <c r="A112" s="9" t="s">
        <v>1732</v>
      </c>
      <c r="B112" s="9">
        <v>1</v>
      </c>
      <c r="C112" s="9" t="s">
        <v>2194</v>
      </c>
      <c r="D112" s="41" t="s">
        <v>63</v>
      </c>
      <c r="F112" s="9" t="s">
        <v>1724</v>
      </c>
      <c r="H112" s="9">
        <v>1.44875</v>
      </c>
      <c r="I112" s="20">
        <v>162.07586849149001</v>
      </c>
      <c r="J112" s="9" t="s">
        <v>2195</v>
      </c>
      <c r="K112" s="9" t="s">
        <v>67</v>
      </c>
      <c r="L112" s="20">
        <v>162.07608400000001</v>
      </c>
      <c r="M112" s="20">
        <v>-1.32967495665382</v>
      </c>
      <c r="N112" s="9">
        <v>1.5794957256038501E-2</v>
      </c>
      <c r="O112" s="9">
        <v>4.8270122236387597E-3</v>
      </c>
      <c r="P112" s="9">
        <v>1.18116000132292</v>
      </c>
      <c r="Q112" s="9" t="s">
        <v>2196</v>
      </c>
      <c r="R112" s="9">
        <v>102.471049273681</v>
      </c>
      <c r="S112" s="9">
        <v>16.53</v>
      </c>
      <c r="T112" s="9" t="s">
        <v>2197</v>
      </c>
      <c r="U112" s="9">
        <v>10</v>
      </c>
      <c r="V112" s="9" t="s">
        <v>2198</v>
      </c>
      <c r="W112" s="9" t="s">
        <v>2199</v>
      </c>
      <c r="X112" s="9" t="s">
        <v>2200</v>
      </c>
      <c r="Z112" s="9">
        <v>92136</v>
      </c>
    </row>
    <row r="113" spans="1:27" x14ac:dyDescent="0.3">
      <c r="A113" s="9" t="s">
        <v>1732</v>
      </c>
      <c r="B113" s="9">
        <v>1</v>
      </c>
      <c r="C113" s="9" t="s">
        <v>2201</v>
      </c>
      <c r="D113" s="41" t="s">
        <v>1904</v>
      </c>
      <c r="H113" s="9">
        <v>20.2565833333333</v>
      </c>
      <c r="I113" s="20">
        <v>625.15719976086905</v>
      </c>
      <c r="J113" s="9" t="s">
        <v>2015</v>
      </c>
      <c r="K113" s="9" t="s">
        <v>100</v>
      </c>
      <c r="L113" s="20">
        <v>625.15518199999997</v>
      </c>
      <c r="M113" s="20">
        <v>3.2276160018779501</v>
      </c>
      <c r="N113" s="9">
        <v>1.8286714845817301E-2</v>
      </c>
      <c r="O113" s="9">
        <v>5.4112126573117704E-3</v>
      </c>
      <c r="P113" s="9">
        <v>1.67932374894463</v>
      </c>
      <c r="Q113" s="9" t="s">
        <v>2202</v>
      </c>
      <c r="R113" s="9">
        <v>13525.391433234799</v>
      </c>
      <c r="S113" s="9">
        <v>30.43</v>
      </c>
      <c r="V113" s="9" t="s">
        <v>2203</v>
      </c>
      <c r="W113" s="9" t="s">
        <v>2204</v>
      </c>
      <c r="X113" s="9">
        <v>4445294</v>
      </c>
      <c r="AA113" s="9" t="s">
        <v>2028</v>
      </c>
    </row>
    <row r="114" spans="1:27" x14ac:dyDescent="0.3">
      <c r="A114" s="9" t="s">
        <v>1732</v>
      </c>
      <c r="B114" s="9">
        <v>1</v>
      </c>
      <c r="C114" s="9" t="s">
        <v>2205</v>
      </c>
      <c r="D114" s="41" t="s">
        <v>1794</v>
      </c>
      <c r="F114" s="9" t="s">
        <v>1724</v>
      </c>
      <c r="H114" s="9">
        <v>14.363633333333301</v>
      </c>
      <c r="I114" s="20">
        <v>199.06047604372799</v>
      </c>
      <c r="J114" s="9" t="s">
        <v>2146</v>
      </c>
      <c r="K114" s="9" t="s">
        <v>67</v>
      </c>
      <c r="L114" s="20">
        <v>199.06007600000001</v>
      </c>
      <c r="M114" s="20">
        <v>2.0096632938437602</v>
      </c>
      <c r="N114" s="9">
        <v>2.1753645608627002E-2</v>
      </c>
      <c r="O114" s="9">
        <v>6.2214122273338704E-3</v>
      </c>
      <c r="P114" s="9">
        <v>1.3799530320378399</v>
      </c>
      <c r="Q114" s="9" t="s">
        <v>2206</v>
      </c>
      <c r="R114" s="9">
        <v>197.784273808384</v>
      </c>
      <c r="S114" s="9">
        <v>34.869999999999997</v>
      </c>
      <c r="V114" s="9" t="s">
        <v>2207</v>
      </c>
      <c r="W114" s="9" t="s">
        <v>2208</v>
      </c>
      <c r="X114" s="9">
        <v>10289</v>
      </c>
      <c r="Y114" s="9" t="s">
        <v>2209</v>
      </c>
      <c r="Z114" s="9" t="s">
        <v>2210</v>
      </c>
    </row>
    <row r="115" spans="1:27" x14ac:dyDescent="0.3">
      <c r="A115" s="9" t="s">
        <v>1732</v>
      </c>
      <c r="B115" s="9">
        <v>1</v>
      </c>
      <c r="C115" s="9" t="s">
        <v>2211</v>
      </c>
      <c r="D115" s="41" t="s">
        <v>1904</v>
      </c>
      <c r="F115" s="9" t="s">
        <v>1724</v>
      </c>
      <c r="H115" s="9">
        <v>20.0776</v>
      </c>
      <c r="I115" s="20">
        <v>611.14092119207203</v>
      </c>
      <c r="J115" s="9" t="s">
        <v>2212</v>
      </c>
      <c r="K115" s="9" t="s">
        <v>100</v>
      </c>
      <c r="L115" s="20">
        <v>611.1395</v>
      </c>
      <c r="M115" s="20">
        <v>2.3254789978882902</v>
      </c>
      <c r="N115" s="9">
        <v>2.2167480597083001E-2</v>
      </c>
      <c r="O115" s="9">
        <v>6.3176285641861002E-3</v>
      </c>
      <c r="P115" s="9">
        <v>1.8003640000321199</v>
      </c>
      <c r="Q115" s="9" t="s">
        <v>2213</v>
      </c>
      <c r="R115" s="9">
        <v>7022.65261736515</v>
      </c>
      <c r="S115" s="9">
        <v>35.43</v>
      </c>
      <c r="V115" s="9" t="s">
        <v>2214</v>
      </c>
      <c r="W115" s="9" t="s">
        <v>2215</v>
      </c>
      <c r="X115" s="9">
        <v>26559505</v>
      </c>
      <c r="Y115" s="9" t="s">
        <v>2216</v>
      </c>
      <c r="AA115" s="9" t="s">
        <v>2028</v>
      </c>
    </row>
    <row r="116" spans="1:27" x14ac:dyDescent="0.3">
      <c r="A116" s="9" t="s">
        <v>1732</v>
      </c>
      <c r="B116" s="9">
        <v>1</v>
      </c>
      <c r="C116" s="9" t="s">
        <v>2217</v>
      </c>
      <c r="D116" s="41" t="s">
        <v>1753</v>
      </c>
      <c r="F116" s="9" t="s">
        <v>1724</v>
      </c>
      <c r="H116" s="9">
        <v>1.5345833333333301</v>
      </c>
      <c r="I116" s="20">
        <v>116.070410317417</v>
      </c>
      <c r="J116" s="9" t="s">
        <v>2218</v>
      </c>
      <c r="K116" s="9" t="s">
        <v>67</v>
      </c>
      <c r="L116" s="20">
        <v>116.0711</v>
      </c>
      <c r="M116" s="20">
        <v>-5.9418975352277403</v>
      </c>
      <c r="N116" s="9">
        <v>2.5432344575306499E-2</v>
      </c>
      <c r="O116" s="9">
        <v>7.0466353111318597E-3</v>
      </c>
      <c r="P116" s="9">
        <v>1.1194061874662999</v>
      </c>
      <c r="Q116" s="9" t="s">
        <v>2219</v>
      </c>
      <c r="R116" s="9">
        <v>16111.7286841186</v>
      </c>
      <c r="S116" s="9">
        <v>11.9</v>
      </c>
      <c r="V116" s="9" t="s">
        <v>2220</v>
      </c>
      <c r="W116" s="9" t="s">
        <v>2221</v>
      </c>
      <c r="X116" s="9">
        <v>10699306</v>
      </c>
      <c r="AA116" s="9" t="s">
        <v>2076</v>
      </c>
    </row>
    <row r="117" spans="1:27" x14ac:dyDescent="0.3">
      <c r="A117" s="9" t="s">
        <v>1721</v>
      </c>
      <c r="B117" s="9">
        <v>1</v>
      </c>
      <c r="C117" s="9" t="s">
        <v>2222</v>
      </c>
      <c r="D117" s="41" t="s">
        <v>1794</v>
      </c>
      <c r="F117" s="9" t="s">
        <v>1724</v>
      </c>
      <c r="H117" s="9">
        <v>4.9216833333333296</v>
      </c>
      <c r="I117" s="20">
        <v>169.01448933344801</v>
      </c>
      <c r="J117" s="9" t="s">
        <v>814</v>
      </c>
      <c r="K117" s="9" t="s">
        <v>811</v>
      </c>
      <c r="L117" s="20">
        <v>169.0137</v>
      </c>
      <c r="M117" s="20">
        <v>4.67023352551643</v>
      </c>
      <c r="N117" s="9">
        <v>2.6242716910254298E-2</v>
      </c>
      <c r="O117" s="9">
        <v>2.1184143720171199E-2</v>
      </c>
      <c r="P117" s="9">
        <v>1.1294282754877401</v>
      </c>
      <c r="Q117" s="9" t="s">
        <v>2223</v>
      </c>
      <c r="R117" s="9">
        <v>6392.3564626179996</v>
      </c>
      <c r="S117" s="9">
        <v>11.87</v>
      </c>
      <c r="V117" s="9" t="s">
        <v>2224</v>
      </c>
      <c r="W117" s="9" t="s">
        <v>2225</v>
      </c>
      <c r="X117" s="9">
        <v>361</v>
      </c>
      <c r="Y117" s="9" t="s">
        <v>2226</v>
      </c>
      <c r="AA117" s="9" t="s">
        <v>2028</v>
      </c>
    </row>
    <row r="118" spans="1:27" x14ac:dyDescent="0.3">
      <c r="A118" s="9" t="s">
        <v>1721</v>
      </c>
      <c r="B118" s="9">
        <v>1</v>
      </c>
      <c r="C118" s="9" t="s">
        <v>2508</v>
      </c>
      <c r="D118" s="41" t="s">
        <v>141</v>
      </c>
      <c r="F118" s="9" t="s">
        <v>1724</v>
      </c>
      <c r="H118" s="9">
        <v>20.166333333333299</v>
      </c>
      <c r="I118" s="20">
        <v>317.03430173185802</v>
      </c>
      <c r="J118" s="9" t="s">
        <v>342</v>
      </c>
      <c r="K118" s="9" t="s">
        <v>811</v>
      </c>
      <c r="L118" s="20">
        <v>317.02980000000002</v>
      </c>
      <c r="M118" s="20">
        <v>14.199712008143701</v>
      </c>
      <c r="N118" s="9">
        <v>2.88785805750232E-2</v>
      </c>
      <c r="O118" s="9">
        <v>2.2814067896345099E-2</v>
      </c>
      <c r="P118" s="9">
        <v>1.4573124434564599</v>
      </c>
      <c r="Q118" s="9" t="s">
        <v>2227</v>
      </c>
      <c r="R118" s="9">
        <v>59425.000919475897</v>
      </c>
      <c r="S118" s="9">
        <v>21.59</v>
      </c>
      <c r="T118" s="9" t="s">
        <v>2228</v>
      </c>
      <c r="U118" s="9">
        <v>20</v>
      </c>
      <c r="V118" s="9" t="s">
        <v>2229</v>
      </c>
      <c r="W118" s="9" t="s">
        <v>2230</v>
      </c>
      <c r="X118" s="9">
        <v>4444991</v>
      </c>
      <c r="AA118" s="9" t="s">
        <v>2028</v>
      </c>
    </row>
    <row r="119" spans="1:27" x14ac:dyDescent="0.3">
      <c r="A119" s="9" t="s">
        <v>1732</v>
      </c>
      <c r="B119" s="9">
        <v>1</v>
      </c>
      <c r="C119" s="9" t="s">
        <v>2231</v>
      </c>
      <c r="D119" s="41" t="s">
        <v>2232</v>
      </c>
      <c r="F119" s="9" t="s">
        <v>1724</v>
      </c>
      <c r="H119" s="9">
        <v>7.9155333333333298</v>
      </c>
      <c r="I119" s="20">
        <v>220.11812388503401</v>
      </c>
      <c r="J119" s="9" t="s">
        <v>2233</v>
      </c>
      <c r="K119" s="9" t="s">
        <v>67</v>
      </c>
      <c r="L119" s="20">
        <v>220.11847299999999</v>
      </c>
      <c r="M119" s="20">
        <v>-1.58603210910476</v>
      </c>
      <c r="N119" s="9">
        <v>2.8967145584000899E-2</v>
      </c>
      <c r="O119" s="9">
        <v>7.8290819064430993E-3</v>
      </c>
      <c r="P119" s="9">
        <v>1.8955652298355701</v>
      </c>
      <c r="Q119" s="9" t="s">
        <v>2234</v>
      </c>
      <c r="R119" s="9">
        <v>110.88207724946101</v>
      </c>
      <c r="S119" s="9">
        <v>40.450000000000003</v>
      </c>
      <c r="V119" s="9" t="s">
        <v>2235</v>
      </c>
      <c r="W119" s="9" t="s">
        <v>2236</v>
      </c>
      <c r="X119" s="9">
        <v>6361</v>
      </c>
      <c r="Y119" s="9" t="s">
        <v>2237</v>
      </c>
      <c r="Z119" s="9" t="s">
        <v>2238</v>
      </c>
    </row>
    <row r="120" spans="1:27" x14ac:dyDescent="0.3">
      <c r="A120" s="9" t="s">
        <v>1732</v>
      </c>
      <c r="B120" s="9">
        <v>1</v>
      </c>
      <c r="C120" s="9" t="s">
        <v>2239</v>
      </c>
      <c r="D120" s="41" t="s">
        <v>1904</v>
      </c>
      <c r="F120" s="9" t="s">
        <v>1724</v>
      </c>
      <c r="H120" s="9">
        <v>14.9129</v>
      </c>
      <c r="I120" s="20">
        <v>463.12426182555703</v>
      </c>
      <c r="J120" s="9" t="s">
        <v>2240</v>
      </c>
      <c r="K120" s="9" t="s">
        <v>100</v>
      </c>
      <c r="L120" s="20">
        <v>463.12349999999998</v>
      </c>
      <c r="M120" s="20">
        <v>1.64497279246071</v>
      </c>
      <c r="N120" s="9">
        <v>2.91032202815075E-2</v>
      </c>
      <c r="O120" s="9">
        <v>7.8489054561700008E-3</v>
      </c>
      <c r="P120" s="9">
        <v>1.1744152454949</v>
      </c>
      <c r="Q120" s="9" t="s">
        <v>2241</v>
      </c>
      <c r="R120" s="9">
        <v>44440.210397532501</v>
      </c>
      <c r="S120" s="9">
        <v>24.23</v>
      </c>
      <c r="V120" s="9" t="s">
        <v>2242</v>
      </c>
      <c r="W120" s="9" t="s">
        <v>2243</v>
      </c>
      <c r="X120" s="9">
        <v>391786</v>
      </c>
      <c r="Y120" s="9" t="s">
        <v>2244</v>
      </c>
      <c r="AA120" s="9" t="s">
        <v>1826</v>
      </c>
    </row>
    <row r="121" spans="1:27" x14ac:dyDescent="0.3">
      <c r="A121" s="9" t="s">
        <v>1732</v>
      </c>
      <c r="B121" s="9">
        <v>3</v>
      </c>
      <c r="C121" s="9" t="s">
        <v>2245</v>
      </c>
      <c r="D121" s="41" t="s">
        <v>1734</v>
      </c>
      <c r="F121" s="9" t="s">
        <v>1724</v>
      </c>
      <c r="H121" s="9">
        <v>20.281083333333299</v>
      </c>
      <c r="I121" s="20">
        <v>707.16277977234699</v>
      </c>
      <c r="J121" s="9" t="s">
        <v>2246</v>
      </c>
      <c r="K121" s="9" t="s">
        <v>100</v>
      </c>
      <c r="L121" s="20">
        <v>707.16117999999994</v>
      </c>
      <c r="M121" s="20">
        <v>2.2622457118603601</v>
      </c>
      <c r="N121" s="9">
        <v>3.2869988276894802E-2</v>
      </c>
      <c r="O121" s="9">
        <v>8.6889127591640598E-3</v>
      </c>
      <c r="P121" s="9">
        <v>1.2315169745761101</v>
      </c>
      <c r="Q121" s="9" t="s">
        <v>2247</v>
      </c>
      <c r="R121" s="9">
        <v>5675.7394108037097</v>
      </c>
      <c r="S121" s="9">
        <v>25.38</v>
      </c>
      <c r="T121" s="9">
        <v>399.07420000000002</v>
      </c>
      <c r="U121" s="9">
        <v>20</v>
      </c>
    </row>
    <row r="122" spans="1:27" x14ac:dyDescent="0.3">
      <c r="A122" s="9" t="s">
        <v>1732</v>
      </c>
      <c r="B122" s="9">
        <v>3</v>
      </c>
      <c r="C122" s="9" t="s">
        <v>2248</v>
      </c>
      <c r="D122" s="41" t="s">
        <v>1734</v>
      </c>
      <c r="E122" s="9" t="s">
        <v>1724</v>
      </c>
      <c r="G122" s="9" t="s">
        <v>1724</v>
      </c>
      <c r="H122" s="9">
        <v>7.6678166666666696</v>
      </c>
      <c r="I122" s="20">
        <v>517.130429187809</v>
      </c>
      <c r="J122" s="9" t="s">
        <v>2249</v>
      </c>
      <c r="K122" s="9" t="s">
        <v>100</v>
      </c>
      <c r="L122" s="20">
        <v>517.13460099999998</v>
      </c>
      <c r="M122" s="20">
        <v>-8.0671689399783304</v>
      </c>
      <c r="N122" s="9">
        <v>3.3208740916972797E-2</v>
      </c>
      <c r="O122" s="9">
        <v>8.7660377400229205E-3</v>
      </c>
      <c r="P122" s="9">
        <v>6.1056903614927398</v>
      </c>
      <c r="Q122" s="9" t="s">
        <v>110</v>
      </c>
      <c r="R122" s="9">
        <v>28.757808512897601</v>
      </c>
      <c r="S122" s="9">
        <v>147.96</v>
      </c>
      <c r="X122" s="9">
        <v>58191428</v>
      </c>
    </row>
    <row r="123" spans="1:27" x14ac:dyDescent="0.3">
      <c r="A123" s="9" t="s">
        <v>1732</v>
      </c>
      <c r="B123" s="9">
        <v>1</v>
      </c>
      <c r="C123" s="9" t="s">
        <v>2250</v>
      </c>
      <c r="D123" s="41" t="s">
        <v>1753</v>
      </c>
      <c r="F123" s="9" t="s">
        <v>1724</v>
      </c>
      <c r="H123" s="9">
        <v>6.2058833333333299</v>
      </c>
      <c r="I123" s="20">
        <v>166.086543700536</v>
      </c>
      <c r="J123" s="9" t="s">
        <v>2251</v>
      </c>
      <c r="K123" s="9" t="s">
        <v>67</v>
      </c>
      <c r="L123" s="20">
        <v>166.08624900000001</v>
      </c>
      <c r="M123" s="20">
        <v>1.7743825136816</v>
      </c>
      <c r="N123" s="9">
        <v>3.6288863953410501E-2</v>
      </c>
      <c r="O123" s="9">
        <v>9.4247738932274096E-3</v>
      </c>
      <c r="P123" s="9">
        <v>1.33960516768674</v>
      </c>
      <c r="Q123" s="9" t="s">
        <v>2252</v>
      </c>
      <c r="R123" s="9">
        <v>733.26260386280399</v>
      </c>
      <c r="S123" s="9">
        <v>24.73</v>
      </c>
      <c r="W123" s="9" t="s">
        <v>2253</v>
      </c>
      <c r="X123" s="9">
        <v>14847048</v>
      </c>
      <c r="Y123" s="9" t="s">
        <v>2254</v>
      </c>
      <c r="AA123" s="9" t="s">
        <v>2076</v>
      </c>
    </row>
    <row r="124" spans="1:27" x14ac:dyDescent="0.3">
      <c r="A124" s="9" t="s">
        <v>1721</v>
      </c>
      <c r="B124" s="9">
        <v>3</v>
      </c>
      <c r="C124" s="9" t="s">
        <v>2255</v>
      </c>
      <c r="D124" s="41"/>
      <c r="F124" s="9" t="s">
        <v>1724</v>
      </c>
      <c r="H124" s="9">
        <v>6.44055</v>
      </c>
      <c r="I124" s="20">
        <v>357.080823667787</v>
      </c>
      <c r="J124" s="9" t="s">
        <v>2256</v>
      </c>
      <c r="K124" s="9" t="s">
        <v>811</v>
      </c>
      <c r="L124" s="20">
        <v>357.07900000000001</v>
      </c>
      <c r="M124" s="20">
        <v>5.1071829678967697</v>
      </c>
      <c r="N124" s="9">
        <v>3.6320519607429699E-2</v>
      </c>
      <c r="O124" s="9">
        <v>2.7139645826803699E-2</v>
      </c>
      <c r="P124" s="9">
        <v>1.3676610086365399</v>
      </c>
      <c r="Q124" s="9" t="s">
        <v>2257</v>
      </c>
      <c r="R124" s="9">
        <v>864.50969568212497</v>
      </c>
      <c r="S124" s="9">
        <v>47.17</v>
      </c>
      <c r="T124" s="9" t="s">
        <v>2258</v>
      </c>
      <c r="U124" s="9">
        <v>20</v>
      </c>
      <c r="AA124" s="9" t="s">
        <v>2051</v>
      </c>
    </row>
    <row r="125" spans="1:27" x14ac:dyDescent="0.3">
      <c r="A125" s="9" t="s">
        <v>1721</v>
      </c>
      <c r="B125" s="9">
        <v>1</v>
      </c>
      <c r="C125" s="9" t="s">
        <v>2259</v>
      </c>
      <c r="D125" s="41" t="s">
        <v>1833</v>
      </c>
      <c r="F125" s="9" t="s">
        <v>1724</v>
      </c>
      <c r="H125" s="9">
        <v>11.885350000000001</v>
      </c>
      <c r="I125" s="20">
        <v>355.10315195372499</v>
      </c>
      <c r="J125" s="9" t="s">
        <v>2260</v>
      </c>
      <c r="K125" s="9" t="s">
        <v>811</v>
      </c>
      <c r="L125" s="20">
        <v>355.10344199999997</v>
      </c>
      <c r="M125" s="20">
        <v>-0.81679375848000801</v>
      </c>
      <c r="N125" s="9">
        <v>3.6333720192346798E-2</v>
      </c>
      <c r="O125" s="9">
        <v>2.7139645826803699E-2</v>
      </c>
      <c r="P125" s="9">
        <v>1.3236750791013501</v>
      </c>
      <c r="Q125" s="9" t="s">
        <v>2261</v>
      </c>
      <c r="R125" s="9">
        <v>188.335828707779</v>
      </c>
      <c r="S125" s="9">
        <v>38.28</v>
      </c>
      <c r="X125" s="9">
        <v>10212167</v>
      </c>
      <c r="AA125" s="9">
        <v>2</v>
      </c>
    </row>
    <row r="126" spans="1:27" x14ac:dyDescent="0.3">
      <c r="A126" s="9" t="s">
        <v>1732</v>
      </c>
      <c r="B126" s="9">
        <v>1</v>
      </c>
      <c r="C126" s="9" t="s">
        <v>2262</v>
      </c>
      <c r="D126" s="41" t="s">
        <v>1904</v>
      </c>
      <c r="H126" s="9">
        <v>19.6215333333333</v>
      </c>
      <c r="I126" s="20">
        <v>535.14455362455101</v>
      </c>
      <c r="J126" s="9" t="s">
        <v>2263</v>
      </c>
      <c r="K126" s="9" t="s">
        <v>100</v>
      </c>
      <c r="L126" s="20">
        <v>535.14459199999999</v>
      </c>
      <c r="M126" s="20">
        <v>-7.1710430328579905E-2</v>
      </c>
      <c r="N126" s="9">
        <v>3.6457469176616103E-2</v>
      </c>
      <c r="O126" s="9">
        <v>9.4552083037567208E-3</v>
      </c>
      <c r="P126" s="9">
        <v>1.4059422466334</v>
      </c>
      <c r="Q126" s="9" t="s">
        <v>2264</v>
      </c>
      <c r="R126" s="9">
        <v>1495.1543485893001</v>
      </c>
      <c r="S126" s="9">
        <v>35.17</v>
      </c>
      <c r="V126" s="9" t="s">
        <v>2265</v>
      </c>
      <c r="W126" s="9" t="s">
        <v>2266</v>
      </c>
      <c r="X126" s="9">
        <v>30779236</v>
      </c>
      <c r="AA126" s="9" t="s">
        <v>1826</v>
      </c>
    </row>
    <row r="127" spans="1:27" x14ac:dyDescent="0.3">
      <c r="A127" s="9" t="s">
        <v>1721</v>
      </c>
      <c r="B127" s="9">
        <v>1</v>
      </c>
      <c r="C127" s="9" t="s">
        <v>2267</v>
      </c>
      <c r="D127" s="41" t="s">
        <v>1820</v>
      </c>
      <c r="F127" s="9" t="s">
        <v>1724</v>
      </c>
      <c r="H127" s="9">
        <v>18.700483333333299</v>
      </c>
      <c r="I127" s="20">
        <v>287.05760668773098</v>
      </c>
      <c r="J127" s="9" t="s">
        <v>2268</v>
      </c>
      <c r="K127" s="9" t="s">
        <v>811</v>
      </c>
      <c r="L127" s="20">
        <v>287.05612000000002</v>
      </c>
      <c r="M127" s="20">
        <v>5.1790839051264799</v>
      </c>
      <c r="N127" s="9">
        <v>3.7736896169772299E-2</v>
      </c>
      <c r="O127" s="9">
        <v>2.7855965638268101E-2</v>
      </c>
      <c r="P127" s="9">
        <v>1.1314073653574599</v>
      </c>
      <c r="Q127" s="9" t="s">
        <v>2269</v>
      </c>
      <c r="R127" s="9">
        <v>839.70597878523495</v>
      </c>
      <c r="S127" s="9">
        <v>16.07</v>
      </c>
      <c r="V127" s="9" t="s">
        <v>2270</v>
      </c>
      <c r="W127" s="9" t="s">
        <v>2271</v>
      </c>
      <c r="X127" s="9">
        <v>109514</v>
      </c>
      <c r="AA127" s="9">
        <v>3</v>
      </c>
    </row>
    <row r="128" spans="1:27" x14ac:dyDescent="0.3">
      <c r="A128" s="9" t="s">
        <v>1721</v>
      </c>
      <c r="B128" s="9">
        <v>1</v>
      </c>
      <c r="C128" s="9" t="s">
        <v>2509</v>
      </c>
      <c r="D128" s="41" t="s">
        <v>63</v>
      </c>
      <c r="F128" s="9" t="s">
        <v>1724</v>
      </c>
      <c r="H128" s="9">
        <v>1.2185333333333299</v>
      </c>
      <c r="I128" s="20">
        <v>211.086029458702</v>
      </c>
      <c r="J128" s="9" t="s">
        <v>2273</v>
      </c>
      <c r="K128" s="9" t="s">
        <v>811</v>
      </c>
      <c r="L128" s="20">
        <v>211.083664</v>
      </c>
      <c r="M128" s="20">
        <v>11.206261333429801</v>
      </c>
      <c r="N128" s="9">
        <v>4.4460830377011103E-2</v>
      </c>
      <c r="O128" s="9">
        <v>3.14655075413812E-2</v>
      </c>
      <c r="P128" s="9">
        <v>12.3584536366777</v>
      </c>
      <c r="Q128" s="9" t="s">
        <v>110</v>
      </c>
      <c r="R128" s="9">
        <v>15.2632925661683</v>
      </c>
      <c r="S128" s="9">
        <v>155.05000000000001</v>
      </c>
      <c r="T128" s="9">
        <v>110.0889</v>
      </c>
      <c r="U128" s="9">
        <v>10</v>
      </c>
      <c r="V128" s="9" t="s">
        <v>2274</v>
      </c>
      <c r="Z128" s="9" t="s">
        <v>2275</v>
      </c>
    </row>
    <row r="129" spans="1:27" x14ac:dyDescent="0.3">
      <c r="A129" s="9" t="s">
        <v>1732</v>
      </c>
      <c r="B129" s="9">
        <v>1</v>
      </c>
      <c r="C129" s="9" t="s">
        <v>2276</v>
      </c>
      <c r="D129" s="41" t="s">
        <v>1753</v>
      </c>
      <c r="F129" s="9" t="s">
        <v>1724</v>
      </c>
      <c r="G129" s="9" t="s">
        <v>1724</v>
      </c>
      <c r="H129" s="9">
        <v>8.6561000000000003</v>
      </c>
      <c r="I129" s="20">
        <v>205.09745181859699</v>
      </c>
      <c r="J129" s="9" t="s">
        <v>2277</v>
      </c>
      <c r="K129" s="9" t="s">
        <v>67</v>
      </c>
      <c r="L129" s="20">
        <v>205.097148</v>
      </c>
      <c r="M129" s="20">
        <v>1.4813399403774901</v>
      </c>
      <c r="N129" s="9">
        <v>4.4888766948055499E-2</v>
      </c>
      <c r="O129" s="9">
        <v>1.11271705856164E-2</v>
      </c>
      <c r="P129" s="9">
        <v>2.7970852153773702</v>
      </c>
      <c r="Q129" s="9" t="s">
        <v>2278</v>
      </c>
      <c r="R129" s="9">
        <v>42.233876617664301</v>
      </c>
      <c r="V129" s="9" t="s">
        <v>2279</v>
      </c>
      <c r="W129" s="9" t="s">
        <v>2280</v>
      </c>
      <c r="X129" s="9">
        <v>1116</v>
      </c>
      <c r="Y129" s="9" t="s">
        <v>2281</v>
      </c>
      <c r="AA129" s="9" t="s">
        <v>2076</v>
      </c>
    </row>
    <row r="130" spans="1:27" x14ac:dyDescent="0.3">
      <c r="A130" s="9" t="s">
        <v>1721</v>
      </c>
      <c r="B130" s="9">
        <v>3</v>
      </c>
      <c r="C130" s="9" t="s">
        <v>2282</v>
      </c>
      <c r="D130" s="41" t="s">
        <v>1743</v>
      </c>
      <c r="H130" s="9">
        <v>7.6654166666666699</v>
      </c>
      <c r="I130" s="20">
        <v>616.10977996464999</v>
      </c>
      <c r="J130" s="9" t="s">
        <v>2283</v>
      </c>
      <c r="K130" s="9" t="s">
        <v>811</v>
      </c>
      <c r="L130" s="20">
        <v>616.10902320000002</v>
      </c>
      <c r="M130" s="20">
        <v>1.2282966511888123</v>
      </c>
      <c r="N130" s="9">
        <v>5.1878022867762802E-2</v>
      </c>
      <c r="O130" s="9">
        <v>3.5486256320048003E-2</v>
      </c>
      <c r="P130" s="9">
        <v>1.1822153483003</v>
      </c>
    </row>
    <row r="131" spans="1:27" x14ac:dyDescent="0.3">
      <c r="A131" s="9" t="s">
        <v>1721</v>
      </c>
      <c r="B131" s="9">
        <v>1</v>
      </c>
      <c r="C131" s="9" t="s">
        <v>2284</v>
      </c>
      <c r="D131" s="41" t="s">
        <v>141</v>
      </c>
      <c r="H131" s="9">
        <v>6.51485</v>
      </c>
      <c r="I131" s="20">
        <v>305.06775063135098</v>
      </c>
      <c r="J131" s="9" t="s">
        <v>1998</v>
      </c>
      <c r="K131" s="9" t="s">
        <v>811</v>
      </c>
      <c r="L131" s="20">
        <v>305.06615299999999</v>
      </c>
      <c r="M131" s="20">
        <v>5.23699969734996</v>
      </c>
      <c r="N131" s="9">
        <v>5.2112681307547003E-2</v>
      </c>
      <c r="O131" s="9">
        <v>3.5604968196553698E-2</v>
      </c>
      <c r="P131" s="9">
        <v>1.14249004083531</v>
      </c>
      <c r="Q131" s="9" t="s">
        <v>2285</v>
      </c>
      <c r="R131" s="9">
        <v>7293.6280156228504</v>
      </c>
      <c r="S131" s="9">
        <v>17.600000000000001</v>
      </c>
      <c r="V131" s="9" t="s">
        <v>2286</v>
      </c>
      <c r="W131" s="9" t="s">
        <v>2287</v>
      </c>
      <c r="X131" s="9">
        <v>58594</v>
      </c>
      <c r="Y131" s="9" t="s">
        <v>2288</v>
      </c>
      <c r="AA131" s="9" t="s">
        <v>1826</v>
      </c>
    </row>
    <row r="132" spans="1:27" x14ac:dyDescent="0.3">
      <c r="A132" s="9" t="s">
        <v>1721</v>
      </c>
      <c r="B132" s="9">
        <v>3</v>
      </c>
      <c r="C132" s="9" t="s">
        <v>2150</v>
      </c>
      <c r="D132" s="41" t="s">
        <v>141</v>
      </c>
      <c r="H132" s="9">
        <v>7.4319166666666696</v>
      </c>
      <c r="I132" s="20">
        <v>881.197178973635</v>
      </c>
      <c r="J132" s="9" t="s">
        <v>1319</v>
      </c>
      <c r="K132" s="9" t="s">
        <v>811</v>
      </c>
      <c r="L132" s="20">
        <v>881.19345299999998</v>
      </c>
      <c r="M132" s="20">
        <v>4.2283265069014497</v>
      </c>
      <c r="N132" s="9">
        <v>5.3153262231205103E-2</v>
      </c>
      <c r="O132" s="9">
        <v>3.6125289943858899E-2</v>
      </c>
      <c r="P132" s="9">
        <v>1.81589133723367</v>
      </c>
      <c r="Q132" s="9" t="s">
        <v>2289</v>
      </c>
      <c r="R132" s="9">
        <v>465.83895146883702</v>
      </c>
      <c r="S132" s="9">
        <v>51.15</v>
      </c>
      <c r="X132" s="9">
        <v>35014558</v>
      </c>
      <c r="AA132" s="9" t="s">
        <v>1828</v>
      </c>
    </row>
    <row r="133" spans="1:27" x14ac:dyDescent="0.3">
      <c r="A133" s="9" t="s">
        <v>1721</v>
      </c>
      <c r="B133" s="9">
        <v>3</v>
      </c>
      <c r="C133" s="9" t="s">
        <v>2290</v>
      </c>
      <c r="D133" s="41" t="s">
        <v>1764</v>
      </c>
      <c r="H133" s="9">
        <v>14.121116666666699</v>
      </c>
      <c r="I133" s="20">
        <v>366.123078566402</v>
      </c>
      <c r="J133" s="9" t="s">
        <v>2291</v>
      </c>
      <c r="K133" s="9" t="s">
        <v>811</v>
      </c>
      <c r="L133" s="20">
        <v>366.11942399999998</v>
      </c>
      <c r="M133" s="20">
        <v>9.9818970598039396</v>
      </c>
      <c r="N133" s="9">
        <v>6.2372385231350601E-2</v>
      </c>
      <c r="O133" s="9">
        <v>4.0785290470834297E-2</v>
      </c>
      <c r="P133" s="9">
        <v>1.11464903835152</v>
      </c>
      <c r="Q133" s="9" t="s">
        <v>2292</v>
      </c>
      <c r="R133" s="9">
        <v>464847.50437808502</v>
      </c>
      <c r="S133" s="9">
        <v>11.51</v>
      </c>
      <c r="T133" s="9" t="s">
        <v>2293</v>
      </c>
      <c r="U133" s="9">
        <v>20</v>
      </c>
      <c r="AA133" s="9">
        <v>8</v>
      </c>
    </row>
    <row r="134" spans="1:27" x14ac:dyDescent="0.3">
      <c r="A134" s="9" t="s">
        <v>1732</v>
      </c>
      <c r="B134" s="9">
        <v>3</v>
      </c>
      <c r="C134" s="9" t="s">
        <v>2294</v>
      </c>
      <c r="D134" s="41" t="s">
        <v>1734</v>
      </c>
      <c r="H134" s="9">
        <v>19.368983333333301</v>
      </c>
      <c r="I134" s="20">
        <v>603.13748549379704</v>
      </c>
      <c r="J134" s="9" t="s">
        <v>2295</v>
      </c>
      <c r="K134" s="9" t="s">
        <v>100</v>
      </c>
      <c r="L134" s="20">
        <v>603.13499999999999</v>
      </c>
      <c r="M134" s="20">
        <v>4.1209576579921503</v>
      </c>
      <c r="N134" s="9">
        <v>6.5977409799796202E-2</v>
      </c>
      <c r="O134" s="9">
        <v>1.52516392173166E-2</v>
      </c>
      <c r="P134" s="9">
        <v>1.2046069642536299</v>
      </c>
      <c r="Q134" s="9" t="s">
        <v>2296</v>
      </c>
      <c r="R134" s="9">
        <v>22698.225562088799</v>
      </c>
      <c r="S134" s="9">
        <v>24.22</v>
      </c>
    </row>
    <row r="135" spans="1:27" x14ac:dyDescent="0.3">
      <c r="A135" s="9" t="s">
        <v>1721</v>
      </c>
      <c r="B135" s="9">
        <v>1</v>
      </c>
      <c r="C135" s="9" t="s">
        <v>2297</v>
      </c>
      <c r="D135" s="41" t="s">
        <v>1833</v>
      </c>
      <c r="H135" s="9">
        <v>10.9762166666667</v>
      </c>
      <c r="I135" s="20">
        <v>193.051900029302</v>
      </c>
      <c r="J135" s="9" t="s">
        <v>2298</v>
      </c>
      <c r="K135" s="9" t="s">
        <v>811</v>
      </c>
      <c r="L135" s="20">
        <v>193.05009999999999</v>
      </c>
      <c r="M135" s="20">
        <v>9.3241562786962895</v>
      </c>
      <c r="N135" s="9">
        <v>9.1063305915700402E-2</v>
      </c>
      <c r="O135" s="9">
        <v>1.9796053423551199E-2</v>
      </c>
      <c r="P135" s="9">
        <v>1.33607105789023</v>
      </c>
      <c r="Q135" s="9" t="s">
        <v>110</v>
      </c>
      <c r="R135" s="9">
        <v>50.479048013990401</v>
      </c>
      <c r="S135" s="9">
        <v>42.25</v>
      </c>
      <c r="V135" s="9" t="s">
        <v>2299</v>
      </c>
      <c r="W135" s="9" t="s">
        <v>2300</v>
      </c>
      <c r="X135" s="9">
        <v>393368</v>
      </c>
      <c r="Y135" s="9" t="s">
        <v>2301</v>
      </c>
      <c r="Z135" s="9" t="s">
        <v>2302</v>
      </c>
    </row>
    <row r="136" spans="1:27" x14ac:dyDescent="0.3">
      <c r="A136" s="9" t="s">
        <v>1721</v>
      </c>
      <c r="B136" s="9">
        <v>3</v>
      </c>
      <c r="C136" s="9" t="s">
        <v>2010</v>
      </c>
      <c r="D136" s="41" t="s">
        <v>141</v>
      </c>
      <c r="E136" s="9" t="s">
        <v>1724</v>
      </c>
      <c r="H136" s="9">
        <v>6.5679166666666697</v>
      </c>
      <c r="I136" s="20">
        <v>593.13214140705099</v>
      </c>
      <c r="J136" s="9" t="s">
        <v>2011</v>
      </c>
      <c r="K136" s="9" t="s">
        <v>811</v>
      </c>
      <c r="L136" s="20">
        <v>593.13007100000004</v>
      </c>
      <c r="M136" s="20">
        <v>3.49064590075549</v>
      </c>
      <c r="N136" s="9">
        <v>0.102330419906787</v>
      </c>
      <c r="O136" s="9">
        <v>5.8986131866834303E-2</v>
      </c>
      <c r="P136" s="9">
        <v>1.1162444502567901</v>
      </c>
      <c r="Q136" s="9" t="s">
        <v>2303</v>
      </c>
      <c r="R136" s="9">
        <v>6280.33489537481</v>
      </c>
      <c r="S136" s="9">
        <v>19.39</v>
      </c>
      <c r="T136" s="9" t="s">
        <v>2304</v>
      </c>
      <c r="U136" s="9">
        <v>25</v>
      </c>
      <c r="X136" s="9">
        <v>35014114</v>
      </c>
      <c r="AA136" s="9" t="s">
        <v>1828</v>
      </c>
    </row>
    <row r="137" spans="1:27" x14ac:dyDescent="0.3">
      <c r="A137" s="9" t="s">
        <v>1732</v>
      </c>
      <c r="B137" s="9">
        <v>1</v>
      </c>
      <c r="C137" s="9" t="s">
        <v>2305</v>
      </c>
      <c r="D137" s="41" t="s">
        <v>1904</v>
      </c>
      <c r="H137" s="9">
        <v>20.102116666666699</v>
      </c>
      <c r="I137" s="20">
        <v>655.16912670275997</v>
      </c>
      <c r="J137" s="9" t="s">
        <v>2306</v>
      </c>
      <c r="K137" s="9" t="s">
        <v>100</v>
      </c>
      <c r="L137" s="20">
        <v>655.16570000000002</v>
      </c>
      <c r="M137" s="20">
        <v>5.2302841249970902</v>
      </c>
      <c r="N137" s="9">
        <v>0.115043968520791</v>
      </c>
      <c r="O137" s="9">
        <v>2.39143597947057E-2</v>
      </c>
      <c r="P137" s="9">
        <v>1.2390378279777401</v>
      </c>
      <c r="Q137" s="9" t="s">
        <v>2307</v>
      </c>
      <c r="R137" s="9">
        <v>16668.068424994701</v>
      </c>
      <c r="S137" s="9">
        <v>32.869999999999997</v>
      </c>
      <c r="V137" s="9" t="s">
        <v>2214</v>
      </c>
      <c r="W137" s="9" t="s">
        <v>2215</v>
      </c>
      <c r="X137" s="9">
        <v>26559505</v>
      </c>
      <c r="AA137" s="9" t="s">
        <v>2308</v>
      </c>
    </row>
    <row r="138" spans="1:27" x14ac:dyDescent="0.3">
      <c r="A138" s="9" t="s">
        <v>1721</v>
      </c>
      <c r="B138" s="9">
        <v>3</v>
      </c>
      <c r="C138" s="9" t="s">
        <v>2010</v>
      </c>
      <c r="D138" s="41" t="s">
        <v>141</v>
      </c>
      <c r="H138" s="9">
        <v>8.6355500000000003</v>
      </c>
      <c r="I138" s="20">
        <v>593.13193403866399</v>
      </c>
      <c r="J138" s="9" t="s">
        <v>2011</v>
      </c>
      <c r="K138" s="9" t="s">
        <v>811</v>
      </c>
      <c r="L138" s="20">
        <v>593.13007100000004</v>
      </c>
      <c r="M138" s="20">
        <v>3.1410288485298401</v>
      </c>
      <c r="N138" s="9">
        <v>0.118259825780118</v>
      </c>
      <c r="O138" s="9">
        <v>6.5871031075507097E-2</v>
      </c>
      <c r="P138" s="9">
        <v>1.27583818516861</v>
      </c>
      <c r="Q138" s="9" t="s">
        <v>2309</v>
      </c>
      <c r="R138" s="9">
        <v>1080.4799687060399</v>
      </c>
      <c r="S138" s="9">
        <v>26.5</v>
      </c>
      <c r="T138" s="9" t="s">
        <v>2310</v>
      </c>
      <c r="U138" s="9">
        <v>25</v>
      </c>
      <c r="X138" s="9">
        <v>35014114</v>
      </c>
      <c r="AA138" s="9" t="s">
        <v>1828</v>
      </c>
    </row>
    <row r="139" spans="1:27" x14ac:dyDescent="0.3">
      <c r="A139" s="9" t="s">
        <v>1721</v>
      </c>
      <c r="B139" s="9">
        <v>1</v>
      </c>
      <c r="C139" s="9" t="s">
        <v>2311</v>
      </c>
      <c r="D139" s="41" t="s">
        <v>1833</v>
      </c>
      <c r="H139" s="9">
        <v>9.3100666666666694</v>
      </c>
      <c r="I139" s="20">
        <v>295.047383035704</v>
      </c>
      <c r="J139" s="9" t="s">
        <v>1906</v>
      </c>
      <c r="K139" s="9" t="s">
        <v>811</v>
      </c>
      <c r="L139" s="20">
        <v>295.04594700000001</v>
      </c>
      <c r="M139" s="20">
        <v>4.8671595681641104</v>
      </c>
      <c r="N139" s="9">
        <v>0.119578346079839</v>
      </c>
      <c r="O139" s="9">
        <v>6.6430799554099099E-2</v>
      </c>
      <c r="P139" s="9">
        <v>1.30435555694336</v>
      </c>
      <c r="Q139" s="9" t="s">
        <v>2312</v>
      </c>
      <c r="R139" s="9">
        <v>205.32837715312499</v>
      </c>
      <c r="S139" s="9">
        <v>33.32</v>
      </c>
      <c r="W139" s="9" t="s">
        <v>2313</v>
      </c>
      <c r="X139" s="9">
        <v>35013748</v>
      </c>
      <c r="AA139" s="9" t="s">
        <v>2028</v>
      </c>
    </row>
    <row r="140" spans="1:27" x14ac:dyDescent="0.3">
      <c r="A140" s="9" t="s">
        <v>1732</v>
      </c>
      <c r="B140" s="9">
        <v>1</v>
      </c>
      <c r="C140" s="9" t="s">
        <v>2314</v>
      </c>
      <c r="D140" s="41" t="s">
        <v>1904</v>
      </c>
      <c r="H140" s="9">
        <v>20.423300000000001</v>
      </c>
      <c r="I140" s="20">
        <v>609.16434944072398</v>
      </c>
      <c r="J140" s="9" t="s">
        <v>2020</v>
      </c>
      <c r="K140" s="9" t="s">
        <v>100</v>
      </c>
      <c r="L140" s="20">
        <v>609.16026699999998</v>
      </c>
      <c r="M140" s="20">
        <v>6.7017514850574003</v>
      </c>
      <c r="N140" s="9">
        <v>0.127105381810764</v>
      </c>
      <c r="O140" s="9">
        <v>2.5914190195706E-2</v>
      </c>
      <c r="P140" s="9">
        <v>1.3192275961676501</v>
      </c>
      <c r="Q140" s="9" t="s">
        <v>2315</v>
      </c>
      <c r="R140" s="9">
        <v>21126.903480936799</v>
      </c>
      <c r="S140" s="9">
        <v>31.61</v>
      </c>
      <c r="W140" s="9" t="s">
        <v>2316</v>
      </c>
      <c r="X140" s="9">
        <v>30779238</v>
      </c>
      <c r="AA140" s="9" t="s">
        <v>2028</v>
      </c>
    </row>
    <row r="141" spans="1:27" x14ac:dyDescent="0.3">
      <c r="A141" s="9" t="s">
        <v>1732</v>
      </c>
      <c r="B141" s="9">
        <v>1</v>
      </c>
      <c r="C141" s="9" t="s">
        <v>2317</v>
      </c>
      <c r="D141" s="41" t="s">
        <v>63</v>
      </c>
      <c r="G141" s="9" t="s">
        <v>1724</v>
      </c>
      <c r="H141" s="9">
        <v>19.8495666666667</v>
      </c>
      <c r="I141" s="20">
        <v>358.27090341298702</v>
      </c>
      <c r="J141" s="9" t="s">
        <v>2318</v>
      </c>
      <c r="K141" s="9" t="s">
        <v>67</v>
      </c>
      <c r="L141" s="20">
        <v>358.27007600000002</v>
      </c>
      <c r="M141" s="20">
        <v>2.30946719370275</v>
      </c>
      <c r="N141" s="9">
        <v>0.146723192393996</v>
      </c>
      <c r="O141" s="9">
        <v>2.9167039001382698E-2</v>
      </c>
      <c r="P141" s="9">
        <v>3.9271507785309701</v>
      </c>
      <c r="Q141" s="9" t="s">
        <v>110</v>
      </c>
      <c r="R141" s="9">
        <v>39.068734552718702</v>
      </c>
      <c r="S141" s="9">
        <v>104.58</v>
      </c>
      <c r="T141" s="9" t="s">
        <v>2319</v>
      </c>
      <c r="U141" s="9">
        <v>10</v>
      </c>
      <c r="V141" s="9" t="s">
        <v>2320</v>
      </c>
    </row>
    <row r="142" spans="1:27" x14ac:dyDescent="0.3">
      <c r="A142" s="9" t="s">
        <v>1721</v>
      </c>
      <c r="B142" s="9">
        <v>3</v>
      </c>
      <c r="C142" s="9" t="s">
        <v>2321</v>
      </c>
      <c r="D142" s="41" t="s">
        <v>141</v>
      </c>
      <c r="H142" s="9">
        <v>5.0686666666666698</v>
      </c>
      <c r="I142" s="20">
        <v>575.11632297841697</v>
      </c>
      <c r="J142" s="9" t="s">
        <v>2322</v>
      </c>
      <c r="K142" s="9" t="s">
        <v>811</v>
      </c>
      <c r="L142" s="20">
        <v>575.119506</v>
      </c>
      <c r="M142" s="20">
        <v>-5.5345394301873299</v>
      </c>
      <c r="N142" s="9">
        <v>0.14924647479591299</v>
      </c>
      <c r="O142" s="9">
        <v>7.8302283993407301E-2</v>
      </c>
      <c r="P142" s="9">
        <v>2.0408975159979801</v>
      </c>
      <c r="Q142" s="9" t="s">
        <v>340</v>
      </c>
      <c r="R142" s="9">
        <v>148.18938913262701</v>
      </c>
      <c r="S142" s="9">
        <v>52.19</v>
      </c>
      <c r="X142" s="9">
        <v>110541</v>
      </c>
      <c r="AA142" s="9">
        <v>7</v>
      </c>
    </row>
    <row r="143" spans="1:27" x14ac:dyDescent="0.3">
      <c r="A143" s="9" t="s">
        <v>1721</v>
      </c>
      <c r="B143" s="9">
        <v>3</v>
      </c>
      <c r="C143" s="9" t="s">
        <v>2010</v>
      </c>
      <c r="D143" s="41" t="s">
        <v>141</v>
      </c>
      <c r="H143" s="9">
        <v>7.6956833333333297</v>
      </c>
      <c r="I143" s="20">
        <v>593.13182148430406</v>
      </c>
      <c r="J143" s="9" t="s">
        <v>2011</v>
      </c>
      <c r="K143" s="9" t="s">
        <v>811</v>
      </c>
      <c r="L143" s="20">
        <v>593.13007100000004</v>
      </c>
      <c r="M143" s="20">
        <v>2.95126548207159</v>
      </c>
      <c r="N143" s="9">
        <v>0.200165190772637</v>
      </c>
      <c r="O143" s="9">
        <v>9.7793746862774394E-2</v>
      </c>
      <c r="P143" s="9">
        <v>1.7162941734077899</v>
      </c>
      <c r="Q143" s="9" t="s">
        <v>2323</v>
      </c>
      <c r="R143" s="9">
        <v>510.36336778639202</v>
      </c>
      <c r="S143" s="9">
        <v>35.119999999999997</v>
      </c>
      <c r="T143" s="9" t="s">
        <v>2324</v>
      </c>
      <c r="U143" s="9">
        <v>25</v>
      </c>
      <c r="X143" s="9">
        <v>35014114</v>
      </c>
      <c r="AA143" s="9" t="s">
        <v>1828</v>
      </c>
    </row>
    <row r="144" spans="1:27" x14ac:dyDescent="0.3">
      <c r="A144" s="9" t="s">
        <v>1732</v>
      </c>
      <c r="B144" s="9">
        <v>1</v>
      </c>
      <c r="C144" s="9" t="s">
        <v>2325</v>
      </c>
      <c r="D144" s="41" t="s">
        <v>63</v>
      </c>
      <c r="G144" s="9" t="s">
        <v>1724</v>
      </c>
      <c r="H144" s="9">
        <v>4.7984999999999998</v>
      </c>
      <c r="I144" s="20">
        <v>253.118680012976</v>
      </c>
      <c r="J144" s="9" t="s">
        <v>1855</v>
      </c>
      <c r="K144" s="9" t="s">
        <v>67</v>
      </c>
      <c r="L144" s="20">
        <v>253.11828299999999</v>
      </c>
      <c r="M144" s="20">
        <v>1.5684879468352599</v>
      </c>
      <c r="N144" s="9">
        <v>0.209051800777454</v>
      </c>
      <c r="O144" s="9">
        <v>3.8915182725927602E-2</v>
      </c>
      <c r="P144" s="9">
        <v>2.2613616922309898</v>
      </c>
      <c r="Q144" s="9" t="s">
        <v>2326</v>
      </c>
      <c r="R144" s="9">
        <v>71.885989957278596</v>
      </c>
      <c r="S144" s="9">
        <v>72.489999999999995</v>
      </c>
      <c r="T144" s="9" t="s">
        <v>2327</v>
      </c>
      <c r="U144" s="9">
        <v>10</v>
      </c>
      <c r="V144" s="9" t="s">
        <v>2328</v>
      </c>
      <c r="Z144" s="9" t="s">
        <v>2329</v>
      </c>
    </row>
    <row r="145" spans="1:27" x14ac:dyDescent="0.3">
      <c r="A145" s="9" t="s">
        <v>1721</v>
      </c>
      <c r="B145" s="9">
        <v>1</v>
      </c>
      <c r="C145" s="9" t="s">
        <v>2330</v>
      </c>
      <c r="D145" s="41" t="s">
        <v>141</v>
      </c>
      <c r="H145" s="9">
        <v>9.5525000000000002</v>
      </c>
      <c r="I145" s="20">
        <v>305.06782249548598</v>
      </c>
      <c r="J145" s="9" t="s">
        <v>1998</v>
      </c>
      <c r="K145" s="9" t="s">
        <v>811</v>
      </c>
      <c r="L145" s="20">
        <v>305.06615299999999</v>
      </c>
      <c r="M145" s="20">
        <v>5.4725687183715603</v>
      </c>
      <c r="N145" s="9">
        <v>0.228991276594814</v>
      </c>
      <c r="O145" s="9">
        <v>0.108270220826978</v>
      </c>
      <c r="P145" s="9">
        <v>1.09453492057597</v>
      </c>
      <c r="Q145" s="9" t="s">
        <v>2331</v>
      </c>
      <c r="R145" s="9">
        <v>2132.1986017334102</v>
      </c>
      <c r="S145" s="9">
        <v>18.760000000000002</v>
      </c>
      <c r="V145" s="9" t="s">
        <v>2332</v>
      </c>
      <c r="W145" s="9" t="s">
        <v>2333</v>
      </c>
      <c r="X145" s="9">
        <v>65231</v>
      </c>
      <c r="Y145" s="9" t="s">
        <v>2334</v>
      </c>
      <c r="AA145" s="9" t="s">
        <v>2028</v>
      </c>
    </row>
    <row r="146" spans="1:27" x14ac:dyDescent="0.3">
      <c r="A146" s="9" t="s">
        <v>1721</v>
      </c>
      <c r="B146" s="9">
        <v>1</v>
      </c>
      <c r="C146" s="9" t="s">
        <v>2335</v>
      </c>
      <c r="D146" s="41" t="s">
        <v>141</v>
      </c>
      <c r="H146" s="9">
        <v>8.6248666666666693</v>
      </c>
      <c r="I146" s="20">
        <v>577.13718307581098</v>
      </c>
      <c r="J146" s="9" t="s">
        <v>2024</v>
      </c>
      <c r="K146" s="9" t="s">
        <v>811</v>
      </c>
      <c r="L146" s="20">
        <v>577.13515600000005</v>
      </c>
      <c r="M146" s="20">
        <v>3.5123069351351202</v>
      </c>
      <c r="N146" s="9">
        <v>0.237115349589613</v>
      </c>
      <c r="O146" s="9">
        <v>0.110985551645445</v>
      </c>
      <c r="P146" s="9">
        <v>1.9474873166178199</v>
      </c>
      <c r="Q146" s="9" t="s">
        <v>2336</v>
      </c>
      <c r="R146" s="9">
        <v>58.540072316085897</v>
      </c>
      <c r="S146" s="9">
        <v>85.24</v>
      </c>
      <c r="V146" s="9" t="s">
        <v>2337</v>
      </c>
      <c r="W146" s="9" t="s">
        <v>2338</v>
      </c>
      <c r="X146" s="9">
        <v>9425166</v>
      </c>
      <c r="AA146" s="9" t="s">
        <v>2028</v>
      </c>
    </row>
    <row r="147" spans="1:27" x14ac:dyDescent="0.3">
      <c r="A147" s="9" t="s">
        <v>1732</v>
      </c>
      <c r="B147" s="9">
        <v>1</v>
      </c>
      <c r="C147" s="9" t="s">
        <v>2339</v>
      </c>
      <c r="D147" s="41" t="s">
        <v>1904</v>
      </c>
      <c r="H147" s="9">
        <v>14.92515</v>
      </c>
      <c r="I147" s="20">
        <v>493.13876869757598</v>
      </c>
      <c r="J147" s="9" t="s">
        <v>2340</v>
      </c>
      <c r="K147" s="9" t="s">
        <v>100</v>
      </c>
      <c r="L147" s="20">
        <v>493.13406400000002</v>
      </c>
      <c r="M147" s="20">
        <v>9.5403117227742165</v>
      </c>
      <c r="N147" s="9">
        <v>0.244143757974328</v>
      </c>
      <c r="O147" s="9">
        <v>4.39926577775595E-2</v>
      </c>
      <c r="P147" s="9">
        <v>1.31406774457968</v>
      </c>
      <c r="Q147" s="9" t="s">
        <v>2341</v>
      </c>
      <c r="R147" s="9">
        <v>1061.1204449424999</v>
      </c>
      <c r="S147" s="9">
        <v>40.1</v>
      </c>
      <c r="V147" s="9" t="s">
        <v>2342</v>
      </c>
      <c r="W147" s="9" t="s">
        <v>2343</v>
      </c>
      <c r="X147" s="9">
        <v>391785</v>
      </c>
      <c r="Y147" s="9" t="s">
        <v>2344</v>
      </c>
      <c r="Z147" s="9" t="s">
        <v>2345</v>
      </c>
      <c r="AA147" s="9" t="s">
        <v>2028</v>
      </c>
    </row>
    <row r="148" spans="1:27" x14ac:dyDescent="0.3">
      <c r="A148" s="9" t="s">
        <v>1721</v>
      </c>
      <c r="B148" s="9">
        <v>3</v>
      </c>
      <c r="C148" s="9" t="s">
        <v>1958</v>
      </c>
      <c r="D148" s="41" t="s">
        <v>141</v>
      </c>
      <c r="G148" s="9" t="s">
        <v>1724</v>
      </c>
      <c r="H148" s="9">
        <v>8.4460833333333305</v>
      </c>
      <c r="I148" s="20">
        <v>657.09775857897102</v>
      </c>
      <c r="J148" s="9" t="s">
        <v>1959</v>
      </c>
      <c r="K148" s="9" t="s">
        <v>811</v>
      </c>
      <c r="L148" s="20">
        <v>657.09196399999996</v>
      </c>
      <c r="M148" s="20">
        <v>8.8185205245683793</v>
      </c>
      <c r="N148" s="9">
        <v>0.26746921320542399</v>
      </c>
      <c r="O148" s="9">
        <v>0.121484448926563</v>
      </c>
      <c r="P148" s="9">
        <v>2.2318872343382901</v>
      </c>
      <c r="Q148" s="9" t="s">
        <v>2346</v>
      </c>
      <c r="R148" s="9">
        <v>11.781738056638799</v>
      </c>
      <c r="S148" s="9">
        <v>151.84</v>
      </c>
      <c r="T148" s="9" t="s">
        <v>2347</v>
      </c>
      <c r="U148" s="9">
        <v>25</v>
      </c>
      <c r="AA148" s="9" t="s">
        <v>1955</v>
      </c>
    </row>
    <row r="149" spans="1:27" x14ac:dyDescent="0.3">
      <c r="A149" s="9" t="s">
        <v>1732</v>
      </c>
      <c r="B149" s="9">
        <v>1</v>
      </c>
      <c r="C149" s="9" t="s">
        <v>2510</v>
      </c>
      <c r="D149" s="41" t="s">
        <v>1904</v>
      </c>
      <c r="H149" s="9">
        <v>20.37425</v>
      </c>
      <c r="I149" s="20">
        <v>639.17892951183603</v>
      </c>
      <c r="J149" s="9" t="s">
        <v>2349</v>
      </c>
      <c r="K149" s="9" t="s">
        <v>100</v>
      </c>
      <c r="L149" s="20">
        <v>639.17079999999999</v>
      </c>
      <c r="M149" s="9">
        <v>12.718841092311823</v>
      </c>
      <c r="N149" s="9">
        <v>0.27057018676050498</v>
      </c>
      <c r="O149" s="9">
        <v>4.78304733499798E-2</v>
      </c>
      <c r="P149" s="9">
        <v>1.23137566757502</v>
      </c>
      <c r="Q149" s="9" t="s">
        <v>2350</v>
      </c>
      <c r="R149" s="9">
        <v>314809.78759983502</v>
      </c>
      <c r="S149" s="9">
        <v>19.010000000000002</v>
      </c>
      <c r="T149" s="9">
        <v>331.08600000000001</v>
      </c>
      <c r="U149" s="9">
        <v>20</v>
      </c>
      <c r="V149" s="9" t="s">
        <v>2351</v>
      </c>
      <c r="W149" s="9" t="s">
        <v>2352</v>
      </c>
      <c r="X149" s="9">
        <v>30779237</v>
      </c>
      <c r="AA149" s="9" t="s">
        <v>2028</v>
      </c>
    </row>
    <row r="150" spans="1:27" x14ac:dyDescent="0.3">
      <c r="A150" s="9" t="s">
        <v>1721</v>
      </c>
      <c r="B150" s="9">
        <v>3</v>
      </c>
      <c r="C150" s="9" t="s">
        <v>2150</v>
      </c>
      <c r="D150" s="41" t="s">
        <v>141</v>
      </c>
      <c r="H150" s="9">
        <v>7.2211999999999996</v>
      </c>
      <c r="I150" s="20">
        <v>881.19521349771605</v>
      </c>
      <c r="J150" s="9" t="s">
        <v>1319</v>
      </c>
      <c r="K150" s="9" t="s">
        <v>811</v>
      </c>
      <c r="L150" s="20">
        <v>881.19345299999998</v>
      </c>
      <c r="M150" s="20">
        <v>1.99785610081834</v>
      </c>
      <c r="N150" s="9">
        <v>0.31793234720666702</v>
      </c>
      <c r="O150" s="9">
        <v>0.13749136867249101</v>
      </c>
      <c r="P150" s="9">
        <v>2.7626818263329702</v>
      </c>
      <c r="Q150" s="9" t="s">
        <v>2353</v>
      </c>
      <c r="R150" s="9">
        <v>44.560659275142299</v>
      </c>
      <c r="S150" s="9">
        <v>121.93</v>
      </c>
      <c r="T150" s="9" t="s">
        <v>2354</v>
      </c>
      <c r="U150" s="9">
        <v>25</v>
      </c>
      <c r="X150" s="9">
        <v>35014558</v>
      </c>
      <c r="AA150" s="9" t="s">
        <v>1828</v>
      </c>
    </row>
    <row r="151" spans="1:27" x14ac:dyDescent="0.3">
      <c r="A151" s="9" t="s">
        <v>1721</v>
      </c>
      <c r="B151" s="9">
        <v>1</v>
      </c>
      <c r="C151" s="9" t="s">
        <v>2355</v>
      </c>
      <c r="D151" s="41" t="s">
        <v>63</v>
      </c>
      <c r="H151" s="9">
        <v>1.2928500000000001</v>
      </c>
      <c r="I151" s="20">
        <v>130.05102030357099</v>
      </c>
      <c r="J151" s="9" t="s">
        <v>1381</v>
      </c>
      <c r="K151" s="9" t="s">
        <v>811</v>
      </c>
      <c r="L151" s="20">
        <v>130.05096700000001</v>
      </c>
      <c r="M151" s="20">
        <v>0.40986677922451697</v>
      </c>
      <c r="N151" s="9">
        <v>0.46513192563309902</v>
      </c>
      <c r="O151" s="9">
        <v>0.178787636736783</v>
      </c>
      <c r="P151" s="9">
        <v>1.3111314764819799</v>
      </c>
      <c r="Q151" s="9" t="s">
        <v>2356</v>
      </c>
      <c r="R151" s="9">
        <v>9.7064428132325205</v>
      </c>
      <c r="S151" s="9">
        <v>74.94</v>
      </c>
      <c r="T151" s="9" t="s">
        <v>2357</v>
      </c>
      <c r="U151" s="9">
        <v>10</v>
      </c>
    </row>
    <row r="152" spans="1:27" x14ac:dyDescent="0.3">
      <c r="A152" s="9" t="s">
        <v>1721</v>
      </c>
      <c r="B152" s="9">
        <v>3</v>
      </c>
      <c r="C152" s="9" t="s">
        <v>2150</v>
      </c>
      <c r="D152" s="41" t="s">
        <v>141</v>
      </c>
      <c r="H152" s="9">
        <v>4.6791499999999999</v>
      </c>
      <c r="I152" s="20">
        <v>881.19771620154995</v>
      </c>
      <c r="J152" s="9" t="s">
        <v>1319</v>
      </c>
      <c r="K152" s="9" t="s">
        <v>811</v>
      </c>
      <c r="L152" s="20">
        <v>881.19345299999998</v>
      </c>
      <c r="M152" s="20">
        <v>4.8379859558203497</v>
      </c>
      <c r="N152" s="9">
        <v>0.59697256892209904</v>
      </c>
      <c r="O152" s="9">
        <v>0.213119472401189</v>
      </c>
      <c r="P152" s="9">
        <v>1.9242238523325099</v>
      </c>
      <c r="Q152" s="9" t="s">
        <v>2358</v>
      </c>
      <c r="R152" s="9">
        <v>194.580937211708</v>
      </c>
      <c r="S152" s="9">
        <v>65.12</v>
      </c>
      <c r="T152" s="9" t="s">
        <v>2359</v>
      </c>
      <c r="U152" s="9">
        <v>25</v>
      </c>
      <c r="X152" s="9">
        <v>35014558</v>
      </c>
      <c r="AA152" s="9" t="s">
        <v>1828</v>
      </c>
    </row>
    <row r="153" spans="1:27" x14ac:dyDescent="0.3">
      <c r="A153" s="9" t="s">
        <v>1732</v>
      </c>
      <c r="B153" s="9">
        <v>3</v>
      </c>
      <c r="C153" s="9" t="s">
        <v>2360</v>
      </c>
      <c r="D153" s="41" t="s">
        <v>1734</v>
      </c>
      <c r="H153" s="9">
        <v>20.997166666666701</v>
      </c>
      <c r="I153" s="20">
        <v>755.198984820806</v>
      </c>
      <c r="J153" s="9" t="s">
        <v>2361</v>
      </c>
      <c r="K153" s="9" t="s">
        <v>100</v>
      </c>
      <c r="L153" s="20">
        <v>755.197</v>
      </c>
      <c r="M153" s="20">
        <v>2.6282159568975398</v>
      </c>
      <c r="N153" s="9">
        <v>0.71065059661699803</v>
      </c>
      <c r="O153" s="9">
        <v>0.105430823131909</v>
      </c>
      <c r="P153" s="9">
        <v>2.3419667348837101</v>
      </c>
      <c r="Q153" s="9" t="s">
        <v>2362</v>
      </c>
      <c r="R153" s="9">
        <v>3473.1605370927</v>
      </c>
      <c r="S153" s="9">
        <v>57.75</v>
      </c>
      <c r="T153" s="9">
        <v>447.11430000000001</v>
      </c>
      <c r="U153" s="9">
        <v>20</v>
      </c>
    </row>
    <row r="154" spans="1:27" x14ac:dyDescent="0.3">
      <c r="A154" s="9" t="s">
        <v>1721</v>
      </c>
      <c r="B154" s="9">
        <v>3</v>
      </c>
      <c r="C154" s="9" t="s">
        <v>2150</v>
      </c>
      <c r="D154" s="41" t="s">
        <v>141</v>
      </c>
      <c r="H154" s="9">
        <v>8.4869166666666693</v>
      </c>
      <c r="I154" s="20">
        <v>881.19659200289595</v>
      </c>
      <c r="J154" s="9" t="s">
        <v>1319</v>
      </c>
      <c r="K154" s="9" t="s">
        <v>811</v>
      </c>
      <c r="L154" s="20">
        <v>881.19345299999998</v>
      </c>
      <c r="M154" s="20">
        <v>3.5622176779582602</v>
      </c>
      <c r="N154" s="9">
        <v>0.793877447211914</v>
      </c>
      <c r="O154" s="9">
        <v>0.25963100172641201</v>
      </c>
      <c r="P154" s="9">
        <v>1.7365666047707999</v>
      </c>
      <c r="Q154" s="9" t="s">
        <v>2363</v>
      </c>
      <c r="R154" s="9">
        <v>33.240568610528101</v>
      </c>
      <c r="S154" s="9">
        <v>128.94</v>
      </c>
      <c r="T154" s="9" t="s">
        <v>2364</v>
      </c>
      <c r="U154" s="9">
        <v>25</v>
      </c>
      <c r="X154" s="9">
        <v>35014558</v>
      </c>
      <c r="AA154" s="9" t="s">
        <v>1828</v>
      </c>
    </row>
    <row r="155" spans="1:27" x14ac:dyDescent="0.3">
      <c r="A155" s="9" t="s">
        <v>1721</v>
      </c>
      <c r="B155" s="9">
        <v>3</v>
      </c>
      <c r="C155" s="9" t="s">
        <v>2365</v>
      </c>
      <c r="D155" s="41" t="s">
        <v>63</v>
      </c>
      <c r="H155" s="9">
        <v>1.28226666666667</v>
      </c>
      <c r="I155" s="20">
        <v>199.970799782802</v>
      </c>
      <c r="J155" s="9" t="s">
        <v>2366</v>
      </c>
      <c r="K155" s="9" t="s">
        <v>811</v>
      </c>
      <c r="L155" s="20">
        <v>199.9693</v>
      </c>
      <c r="M155" s="20">
        <v>7.5000652700190802</v>
      </c>
      <c r="N155" s="9">
        <v>0.826147154498728</v>
      </c>
      <c r="O155" s="9">
        <v>0.266556389057029</v>
      </c>
      <c r="P155" s="9">
        <v>3.3653965465555098</v>
      </c>
      <c r="Q155" s="9" t="s">
        <v>2367</v>
      </c>
      <c r="R155" s="9">
        <v>118.43727235077399</v>
      </c>
      <c r="S155" s="9">
        <v>59.09</v>
      </c>
      <c r="T155" s="9" t="s">
        <v>2368</v>
      </c>
      <c r="U155" s="9">
        <v>10</v>
      </c>
      <c r="AA155" s="9">
        <v>8</v>
      </c>
    </row>
    <row r="156" spans="1:27" x14ac:dyDescent="0.3">
      <c r="A156" s="9" t="s">
        <v>1721</v>
      </c>
      <c r="B156" s="9">
        <v>2</v>
      </c>
      <c r="C156" s="9" t="s">
        <v>2369</v>
      </c>
      <c r="D156" s="41" t="s">
        <v>74</v>
      </c>
      <c r="E156" s="9" t="s">
        <v>1724</v>
      </c>
      <c r="G156" s="9" t="s">
        <v>1724</v>
      </c>
      <c r="H156" s="9">
        <v>6.86351666666667</v>
      </c>
      <c r="I156" s="20">
        <v>331.06841198914998</v>
      </c>
      <c r="J156" s="9" t="s">
        <v>76</v>
      </c>
      <c r="K156" s="9" t="s">
        <v>811</v>
      </c>
      <c r="L156" s="20">
        <v>331.06706500000001</v>
      </c>
      <c r="M156" s="20">
        <v>4.0686127132221896</v>
      </c>
      <c r="N156" s="9">
        <v>1.8883494767862901E-10</v>
      </c>
      <c r="O156" s="9">
        <v>8.1496229267863804E-9</v>
      </c>
      <c r="P156" s="9">
        <v>5.6067744478727901</v>
      </c>
      <c r="Q156" s="9" t="s">
        <v>2370</v>
      </c>
      <c r="R156" s="9">
        <v>749.96302249924804</v>
      </c>
      <c r="S156" s="9">
        <v>71.28</v>
      </c>
      <c r="T156" s="9" t="s">
        <v>822</v>
      </c>
      <c r="U156" s="9">
        <v>10</v>
      </c>
      <c r="X156" s="9" t="s">
        <v>2056</v>
      </c>
    </row>
    <row r="157" spans="1:27" x14ac:dyDescent="0.3">
      <c r="A157" s="9" t="s">
        <v>1721</v>
      </c>
      <c r="B157" s="9">
        <v>3</v>
      </c>
      <c r="C157" s="9" t="s">
        <v>2371</v>
      </c>
      <c r="D157" s="41" t="s">
        <v>1820</v>
      </c>
      <c r="E157" s="9" t="s">
        <v>1724</v>
      </c>
      <c r="G157" s="9" t="s">
        <v>1724</v>
      </c>
      <c r="H157" s="9">
        <v>20.7043833333333</v>
      </c>
      <c r="I157" s="20">
        <v>519.11631852924495</v>
      </c>
      <c r="J157" s="9" t="s">
        <v>1307</v>
      </c>
      <c r="K157" s="9" t="s">
        <v>811</v>
      </c>
      <c r="L157" s="20">
        <v>519.11441000000002</v>
      </c>
      <c r="M157" s="20">
        <v>3.6764963396570498</v>
      </c>
      <c r="N157" s="9">
        <v>2.70221264253578E-8</v>
      </c>
      <c r="O157" s="9">
        <v>4.3732663846220501E-7</v>
      </c>
      <c r="P157" s="9">
        <v>9.0418817050836005</v>
      </c>
      <c r="Q157" s="9" t="s">
        <v>2372</v>
      </c>
      <c r="R157" s="9">
        <v>331.00478289581298</v>
      </c>
      <c r="S157" s="9">
        <v>81.05</v>
      </c>
      <c r="T157" s="9" t="s">
        <v>1309</v>
      </c>
      <c r="U157" s="9">
        <v>20</v>
      </c>
      <c r="AA157" s="9">
        <v>9</v>
      </c>
    </row>
    <row r="158" spans="1:27" x14ac:dyDescent="0.3">
      <c r="A158" s="9" t="s">
        <v>1721</v>
      </c>
      <c r="B158" s="9">
        <v>3</v>
      </c>
      <c r="C158" s="9" t="s">
        <v>1148</v>
      </c>
      <c r="D158" s="41" t="s">
        <v>141</v>
      </c>
      <c r="E158" s="9" t="s">
        <v>1724</v>
      </c>
      <c r="G158" s="9" t="s">
        <v>1724</v>
      </c>
      <c r="H158" s="9">
        <v>20.304366666666699</v>
      </c>
      <c r="I158" s="20">
        <v>535.11190768451297</v>
      </c>
      <c r="J158" s="9" t="s">
        <v>1149</v>
      </c>
      <c r="K158" s="9" t="s">
        <v>811</v>
      </c>
      <c r="L158" s="20">
        <v>535.10933</v>
      </c>
      <c r="M158" s="20">
        <v>4.8170942861749504</v>
      </c>
      <c r="N158" s="9">
        <v>2.42906145199395E-4</v>
      </c>
      <c r="O158" s="9">
        <v>6.1067152583335702E-4</v>
      </c>
      <c r="P158" s="9">
        <v>2.7842527923643998</v>
      </c>
      <c r="Q158" s="9" t="s">
        <v>2373</v>
      </c>
      <c r="R158" s="9">
        <v>120.49168732065699</v>
      </c>
      <c r="S158" s="9">
        <v>56.09</v>
      </c>
      <c r="T158" s="9" t="s">
        <v>1151</v>
      </c>
      <c r="U158" s="9">
        <v>20</v>
      </c>
      <c r="AA158" s="9">
        <v>9</v>
      </c>
    </row>
    <row r="159" spans="1:27" x14ac:dyDescent="0.3">
      <c r="A159" s="9" t="s">
        <v>1721</v>
      </c>
      <c r="B159" s="9">
        <v>3</v>
      </c>
      <c r="C159" s="9" t="s">
        <v>904</v>
      </c>
      <c r="D159" s="41" t="s">
        <v>1820</v>
      </c>
      <c r="E159" s="9" t="s">
        <v>1724</v>
      </c>
      <c r="G159" s="9" t="s">
        <v>1724</v>
      </c>
      <c r="H159" s="9">
        <v>19.111233333333299</v>
      </c>
      <c r="I159" s="20">
        <v>625.14199502432803</v>
      </c>
      <c r="J159" s="9" t="s">
        <v>348</v>
      </c>
      <c r="K159" s="9" t="s">
        <v>811</v>
      </c>
      <c r="L159" s="20">
        <v>625.14103899999998</v>
      </c>
      <c r="M159" s="20">
        <v>1.5292914820261401</v>
      </c>
      <c r="N159" s="9">
        <v>1.07646747071755E-9</v>
      </c>
      <c r="O159" s="9">
        <v>3.3449416767098002E-8</v>
      </c>
      <c r="P159" s="9">
        <v>17.578426610705201</v>
      </c>
      <c r="Q159" s="9" t="s">
        <v>2374</v>
      </c>
      <c r="R159" s="9">
        <v>151.340071995919</v>
      </c>
      <c r="S159" s="9">
        <v>113.08</v>
      </c>
      <c r="T159" s="9">
        <v>301.04730000000001</v>
      </c>
      <c r="U159" s="9">
        <v>25</v>
      </c>
    </row>
    <row r="160" spans="1:27" x14ac:dyDescent="0.3">
      <c r="A160" s="9" t="s">
        <v>1721</v>
      </c>
      <c r="B160" s="9">
        <v>3</v>
      </c>
      <c r="C160" s="9" t="s">
        <v>882</v>
      </c>
      <c r="D160" s="41" t="s">
        <v>141</v>
      </c>
      <c r="E160" s="9" t="s">
        <v>1724</v>
      </c>
      <c r="G160" s="9" t="s">
        <v>1724</v>
      </c>
      <c r="H160" s="9">
        <v>10.249833333333299</v>
      </c>
      <c r="I160" s="20">
        <v>451.12584666149297</v>
      </c>
      <c r="J160" s="9" t="s">
        <v>883</v>
      </c>
      <c r="K160" s="9" t="s">
        <v>811</v>
      </c>
      <c r="L160" s="20">
        <v>451.12462399999998</v>
      </c>
      <c r="M160" s="20">
        <v>2.7102521741058001</v>
      </c>
      <c r="N160" s="9">
        <v>1.8232633436365799E-7</v>
      </c>
      <c r="O160" s="9">
        <v>1.9855669246192099E-6</v>
      </c>
      <c r="P160" s="9">
        <v>1.67903748283785</v>
      </c>
      <c r="Q160" s="9" t="s">
        <v>2375</v>
      </c>
      <c r="R160" s="9">
        <v>1376.8163157705401</v>
      </c>
      <c r="S160" s="9">
        <v>34.04</v>
      </c>
      <c r="T160" s="9" t="s">
        <v>2376</v>
      </c>
      <c r="U160" s="9">
        <v>15</v>
      </c>
      <c r="AA160" s="9">
        <v>10</v>
      </c>
    </row>
    <row r="161" spans="1:27" x14ac:dyDescent="0.3">
      <c r="A161" s="9" t="s">
        <v>1721</v>
      </c>
      <c r="B161" s="9">
        <v>3</v>
      </c>
      <c r="C161" s="9" t="s">
        <v>882</v>
      </c>
      <c r="D161" s="41" t="s">
        <v>141</v>
      </c>
      <c r="E161" s="9" t="s">
        <v>1724</v>
      </c>
      <c r="G161" s="9" t="s">
        <v>1724</v>
      </c>
      <c r="H161" s="9">
        <v>7.3910666666666698</v>
      </c>
      <c r="I161" s="20">
        <v>451.125515403083</v>
      </c>
      <c r="J161" s="9" t="s">
        <v>883</v>
      </c>
      <c r="K161" s="9" t="s">
        <v>811</v>
      </c>
      <c r="L161" s="20">
        <v>451.12462399999998</v>
      </c>
      <c r="M161" s="20">
        <v>1.9759574973166201</v>
      </c>
      <c r="N161" s="9">
        <v>8.8031271106014899E-7</v>
      </c>
      <c r="O161" s="9">
        <v>6.9356976124181697E-6</v>
      </c>
      <c r="P161" s="9">
        <v>6.7128878087181398</v>
      </c>
      <c r="Q161" s="9" t="s">
        <v>2377</v>
      </c>
      <c r="R161" s="9">
        <v>237.73088482908301</v>
      </c>
      <c r="S161" s="9">
        <v>66.819999999999993</v>
      </c>
      <c r="T161" s="9" t="s">
        <v>2378</v>
      </c>
      <c r="U161" s="9">
        <v>15</v>
      </c>
      <c r="AA161" s="9">
        <v>10</v>
      </c>
    </row>
    <row r="162" spans="1:27" x14ac:dyDescent="0.3">
      <c r="A162" s="9" t="s">
        <v>1732</v>
      </c>
      <c r="B162" s="9">
        <v>1</v>
      </c>
      <c r="C162" s="9" t="s">
        <v>2379</v>
      </c>
      <c r="D162" s="41" t="s">
        <v>63</v>
      </c>
      <c r="H162" s="9">
        <v>4.89171666666667</v>
      </c>
      <c r="I162" s="20">
        <v>199.10816340859799</v>
      </c>
      <c r="J162" s="9" t="s">
        <v>2380</v>
      </c>
      <c r="K162" s="9" t="s">
        <v>67</v>
      </c>
      <c r="L162" s="20">
        <v>199.10771799999998</v>
      </c>
      <c r="M162" s="20">
        <v>2.2370232680355175</v>
      </c>
      <c r="N162" s="9">
        <v>0.192837608965928</v>
      </c>
      <c r="O162" s="9">
        <v>3.6500467708724497E-2</v>
      </c>
      <c r="P162" s="9">
        <v>1.17135922197943</v>
      </c>
      <c r="Q162" s="9" t="s">
        <v>2381</v>
      </c>
      <c r="R162" s="9">
        <v>120.215825912724</v>
      </c>
      <c r="S162" s="9">
        <v>31.13</v>
      </c>
      <c r="Z162" s="9">
        <v>11937742</v>
      </c>
    </row>
    <row r="163" spans="1:27" x14ac:dyDescent="0.3">
      <c r="A163" s="9" t="s">
        <v>1732</v>
      </c>
      <c r="B163" s="9">
        <v>1</v>
      </c>
      <c r="C163" s="9" t="s">
        <v>2382</v>
      </c>
      <c r="D163" s="41" t="s">
        <v>63</v>
      </c>
      <c r="H163" s="9">
        <v>1.9736166666666699</v>
      </c>
      <c r="I163" s="20">
        <v>217.11844869917101</v>
      </c>
      <c r="J163" s="9" t="s">
        <v>1338</v>
      </c>
      <c r="K163" s="9" t="s">
        <v>67</v>
      </c>
      <c r="L163" s="20">
        <v>217.11828299999999</v>
      </c>
      <c r="M163" s="20">
        <v>0.76317465637200954</v>
      </c>
      <c r="N163" s="9">
        <v>0.83178028943412297</v>
      </c>
      <c r="O163" s="9">
        <v>0.120603048799865</v>
      </c>
      <c r="P163" s="9">
        <v>1.2535459105535001</v>
      </c>
      <c r="Q163" s="9" t="s">
        <v>2383</v>
      </c>
      <c r="R163" s="9">
        <v>190.48620052111099</v>
      </c>
      <c r="S163" s="9">
        <v>24.91</v>
      </c>
      <c r="Z163" s="9">
        <v>145453499</v>
      </c>
    </row>
    <row r="164" spans="1:27" x14ac:dyDescent="0.3">
      <c r="A164" s="9" t="s">
        <v>1732</v>
      </c>
      <c r="B164" s="9">
        <v>1</v>
      </c>
      <c r="C164" s="9" t="s">
        <v>2384</v>
      </c>
      <c r="D164" s="41" t="s">
        <v>1904</v>
      </c>
      <c r="H164" s="9">
        <v>13.1052</v>
      </c>
      <c r="I164" s="20">
        <v>449.10765133030998</v>
      </c>
      <c r="J164" s="9" t="s">
        <v>2385</v>
      </c>
      <c r="K164" s="9" t="s">
        <v>100</v>
      </c>
      <c r="L164" s="20">
        <v>449.10840000000002</v>
      </c>
      <c r="M164" s="20">
        <v>-1.66701333139184</v>
      </c>
      <c r="N164" s="9">
        <v>6.0381750042673996E-3</v>
      </c>
      <c r="O164" s="9">
        <v>2.2451430903427301E-3</v>
      </c>
      <c r="P164" s="9">
        <v>1.56613107536885</v>
      </c>
      <c r="Q164" s="9" t="s">
        <v>742</v>
      </c>
      <c r="R164" s="9">
        <v>3116.6932663258699</v>
      </c>
      <c r="S164" s="9">
        <v>57.63</v>
      </c>
      <c r="V164" s="9" t="s">
        <v>2386</v>
      </c>
    </row>
    <row r="165" spans="1:27" x14ac:dyDescent="0.3">
      <c r="A165" s="9" t="s">
        <v>1721</v>
      </c>
      <c r="B165" s="9">
        <v>1</v>
      </c>
      <c r="C165" s="9" t="s">
        <v>2387</v>
      </c>
      <c r="D165" s="41" t="s">
        <v>1820</v>
      </c>
      <c r="H165" s="9">
        <v>21.263766666666701</v>
      </c>
      <c r="I165" s="20">
        <v>345.06271732262297</v>
      </c>
      <c r="J165" s="9" t="s">
        <v>2388</v>
      </c>
      <c r="K165" s="9" t="s">
        <v>811</v>
      </c>
      <c r="L165" s="20">
        <v>345.0625</v>
      </c>
      <c r="M165" s="20">
        <v>0.62980655090864779</v>
      </c>
      <c r="N165" s="9">
        <v>0.188095347802269</v>
      </c>
      <c r="O165" s="9">
        <v>9.3322065577789798E-2</v>
      </c>
      <c r="P165" s="9">
        <v>1.13024020076788</v>
      </c>
      <c r="Q165" s="9" t="s">
        <v>2389</v>
      </c>
      <c r="R165" s="9">
        <v>1868.9367538704601</v>
      </c>
      <c r="S165" s="9">
        <v>18.23</v>
      </c>
      <c r="W165" s="9" t="s">
        <v>2390</v>
      </c>
      <c r="X165" s="9">
        <v>4445230</v>
      </c>
      <c r="AA165" s="9" t="s">
        <v>2028</v>
      </c>
    </row>
    <row r="166" spans="1:27" x14ac:dyDescent="0.3">
      <c r="A166" s="9" t="s">
        <v>1721</v>
      </c>
      <c r="B166" s="9">
        <v>3</v>
      </c>
      <c r="C166" s="9" t="s">
        <v>2391</v>
      </c>
      <c r="D166" s="41" t="s">
        <v>1820</v>
      </c>
      <c r="E166" s="9" t="s">
        <v>1724</v>
      </c>
      <c r="H166" s="9">
        <v>20.693816666666699</v>
      </c>
      <c r="I166" s="20">
        <v>549.12667998555696</v>
      </c>
      <c r="J166" s="9" t="s">
        <v>2392</v>
      </c>
      <c r="K166" s="9" t="s">
        <v>811</v>
      </c>
      <c r="L166" s="20">
        <v>549.12498000000005</v>
      </c>
      <c r="M166" s="20">
        <v>3.0958080925604361</v>
      </c>
      <c r="N166" s="9">
        <v>2.4842559787074901E-8</v>
      </c>
      <c r="O166" s="9">
        <v>4.1353970202325499E-7</v>
      </c>
      <c r="P166" s="9">
        <v>1.6894788572055099</v>
      </c>
      <c r="Q166" s="9" t="s">
        <v>2393</v>
      </c>
      <c r="R166" s="9">
        <v>3722.7199925125101</v>
      </c>
      <c r="S166" s="9">
        <v>20.12</v>
      </c>
      <c r="T166" s="9" t="s">
        <v>2394</v>
      </c>
      <c r="U166" s="9">
        <v>15</v>
      </c>
      <c r="AA166" s="9">
        <v>9</v>
      </c>
    </row>
  </sheetData>
  <pageMargins left="0.7" right="0.7" top="0.75" bottom="0.75" header="0.3" footer="0.3"/>
  <pageSetup paperSize="9" orientation="portrait" horizontalDpi="4294967292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1A0CD-12D3-42D4-8B2B-7811E7C608DF}">
  <dimension ref="A1:FJ157"/>
  <sheetViews>
    <sheetView zoomScale="102" zoomScaleNormal="102" workbookViewId="0">
      <selection activeCell="K45" sqref="K45"/>
    </sheetView>
  </sheetViews>
  <sheetFormatPr defaultColWidth="11.5546875" defaultRowHeight="14.4" x14ac:dyDescent="0.3"/>
  <cols>
    <col min="2" max="2" width="16.5546875" bestFit="1" customWidth="1"/>
  </cols>
  <sheetData>
    <row r="1" spans="1:166" x14ac:dyDescent="0.3">
      <c r="A1" t="s">
        <v>2497</v>
      </c>
    </row>
    <row r="2" spans="1:166" ht="14.25" customHeight="1" x14ac:dyDescent="0.3">
      <c r="E2" t="s">
        <v>2395</v>
      </c>
      <c r="F2" t="s">
        <v>2395</v>
      </c>
      <c r="G2" t="s">
        <v>2395</v>
      </c>
      <c r="H2" t="s">
        <v>2395</v>
      </c>
      <c r="I2" t="s">
        <v>2395</v>
      </c>
      <c r="J2" t="s">
        <v>1732</v>
      </c>
      <c r="K2" t="s">
        <v>1732</v>
      </c>
      <c r="L2" t="s">
        <v>1732</v>
      </c>
      <c r="M2" t="s">
        <v>1721</v>
      </c>
      <c r="N2" t="s">
        <v>1721</v>
      </c>
      <c r="O2" t="s">
        <v>1721</v>
      </c>
      <c r="P2" t="s">
        <v>1721</v>
      </c>
      <c r="Q2" t="s">
        <v>1721</v>
      </c>
      <c r="R2" t="s">
        <v>1732</v>
      </c>
      <c r="S2" t="s">
        <v>1732</v>
      </c>
      <c r="T2" t="s">
        <v>1732</v>
      </c>
      <c r="U2" t="s">
        <v>1721</v>
      </c>
      <c r="V2" t="s">
        <v>1721</v>
      </c>
      <c r="W2" t="s">
        <v>1732</v>
      </c>
      <c r="X2" t="s">
        <v>1721</v>
      </c>
      <c r="Y2" t="s">
        <v>1721</v>
      </c>
      <c r="Z2" t="s">
        <v>1721</v>
      </c>
      <c r="AA2" t="s">
        <v>1721</v>
      </c>
      <c r="AB2" t="s">
        <v>1721</v>
      </c>
      <c r="AC2" t="s">
        <v>1721</v>
      </c>
      <c r="AD2" t="s">
        <v>1721</v>
      </c>
      <c r="AE2" t="s">
        <v>1721</v>
      </c>
      <c r="AF2" t="s">
        <v>1721</v>
      </c>
      <c r="AG2" t="s">
        <v>1721</v>
      </c>
      <c r="AH2" t="s">
        <v>1721</v>
      </c>
      <c r="AI2" t="s">
        <v>1721</v>
      </c>
      <c r="AJ2" t="s">
        <v>1721</v>
      </c>
      <c r="AK2" t="s">
        <v>1721</v>
      </c>
      <c r="AL2" t="s">
        <v>1721</v>
      </c>
      <c r="AM2" t="s">
        <v>1721</v>
      </c>
      <c r="AN2" t="s">
        <v>1721</v>
      </c>
      <c r="AO2" t="s">
        <v>1721</v>
      </c>
      <c r="AP2" t="s">
        <v>1721</v>
      </c>
      <c r="AQ2" t="s">
        <v>1721</v>
      </c>
      <c r="AR2" t="s">
        <v>1721</v>
      </c>
      <c r="AS2" t="s">
        <v>1721</v>
      </c>
      <c r="AT2" t="s">
        <v>1721</v>
      </c>
      <c r="AU2" t="s">
        <v>1721</v>
      </c>
      <c r="AV2" t="s">
        <v>1721</v>
      </c>
      <c r="AW2" t="s">
        <v>1721</v>
      </c>
      <c r="AX2" t="s">
        <v>1721</v>
      </c>
      <c r="AY2" t="s">
        <v>1721</v>
      </c>
      <c r="AZ2" t="s">
        <v>1721</v>
      </c>
      <c r="BA2" t="s">
        <v>1721</v>
      </c>
      <c r="BB2" t="s">
        <v>1721</v>
      </c>
      <c r="BC2" t="s">
        <v>1721</v>
      </c>
      <c r="BD2" t="s">
        <v>1721</v>
      </c>
      <c r="BE2" t="s">
        <v>1721</v>
      </c>
      <c r="BF2" t="s">
        <v>1721</v>
      </c>
      <c r="BG2" t="s">
        <v>1721</v>
      </c>
      <c r="BH2" t="s">
        <v>1721</v>
      </c>
      <c r="BI2" t="s">
        <v>1721</v>
      </c>
      <c r="BJ2" t="s">
        <v>1721</v>
      </c>
      <c r="BK2" t="s">
        <v>1721</v>
      </c>
      <c r="BL2" t="s">
        <v>1721</v>
      </c>
      <c r="BM2" t="s">
        <v>1721</v>
      </c>
      <c r="BN2" t="s">
        <v>1721</v>
      </c>
      <c r="BO2" t="s">
        <v>1721</v>
      </c>
      <c r="BP2" t="s">
        <v>1721</v>
      </c>
      <c r="BQ2" t="s">
        <v>1721</v>
      </c>
      <c r="BR2" t="s">
        <v>1721</v>
      </c>
      <c r="BS2" t="s">
        <v>1721</v>
      </c>
      <c r="BT2" t="s">
        <v>1721</v>
      </c>
      <c r="BU2" t="s">
        <v>1721</v>
      </c>
      <c r="BV2" t="s">
        <v>1732</v>
      </c>
      <c r="BW2" t="s">
        <v>1732</v>
      </c>
      <c r="BX2" t="s">
        <v>1732</v>
      </c>
      <c r="BY2" t="s">
        <v>1732</v>
      </c>
      <c r="BZ2" t="s">
        <v>1732</v>
      </c>
      <c r="CA2" t="s">
        <v>1732</v>
      </c>
      <c r="CB2" t="s">
        <v>1732</v>
      </c>
      <c r="CC2" t="s">
        <v>1732</v>
      </c>
      <c r="CD2" t="s">
        <v>1732</v>
      </c>
      <c r="CE2" t="s">
        <v>1732</v>
      </c>
      <c r="CF2" t="s">
        <v>1732</v>
      </c>
      <c r="CG2" t="s">
        <v>1732</v>
      </c>
      <c r="CH2" t="s">
        <v>1732</v>
      </c>
      <c r="CI2" t="s">
        <v>1732</v>
      </c>
      <c r="CJ2" t="s">
        <v>1732</v>
      </c>
      <c r="CK2" t="s">
        <v>1732</v>
      </c>
      <c r="CL2" t="s">
        <v>1732</v>
      </c>
      <c r="CM2" t="s">
        <v>1732</v>
      </c>
      <c r="CN2" t="s">
        <v>1732</v>
      </c>
      <c r="CO2" t="s">
        <v>1732</v>
      </c>
      <c r="CP2" t="s">
        <v>1732</v>
      </c>
      <c r="CQ2" t="s">
        <v>1732</v>
      </c>
      <c r="CR2" t="s">
        <v>1732</v>
      </c>
      <c r="CS2" t="s">
        <v>1732</v>
      </c>
      <c r="CT2" t="s">
        <v>1732</v>
      </c>
      <c r="CU2" t="s">
        <v>1732</v>
      </c>
      <c r="CV2" t="s">
        <v>1732</v>
      </c>
      <c r="CW2" t="s">
        <v>1732</v>
      </c>
      <c r="CX2" t="s">
        <v>1732</v>
      </c>
      <c r="CY2" t="s">
        <v>1732</v>
      </c>
      <c r="CZ2" t="s">
        <v>1732</v>
      </c>
      <c r="DA2" t="s">
        <v>1732</v>
      </c>
      <c r="DB2" t="s">
        <v>1732</v>
      </c>
      <c r="DC2" t="s">
        <v>1732</v>
      </c>
      <c r="DD2" t="s">
        <v>1721</v>
      </c>
      <c r="DE2" t="s">
        <v>1721</v>
      </c>
      <c r="DF2" t="s">
        <v>1732</v>
      </c>
      <c r="DG2" t="s">
        <v>1732</v>
      </c>
      <c r="DH2" t="s">
        <v>1732</v>
      </c>
      <c r="DI2" t="s">
        <v>1732</v>
      </c>
      <c r="DJ2" t="s">
        <v>1732</v>
      </c>
      <c r="DK2" t="s">
        <v>1732</v>
      </c>
      <c r="DL2" t="s">
        <v>1732</v>
      </c>
      <c r="DM2" t="s">
        <v>1732</v>
      </c>
      <c r="DN2" t="s">
        <v>1721</v>
      </c>
      <c r="DO2" t="s">
        <v>1721</v>
      </c>
      <c r="DP2" t="s">
        <v>1721</v>
      </c>
      <c r="DQ2" t="s">
        <v>1721</v>
      </c>
      <c r="DR2" t="s">
        <v>1721</v>
      </c>
      <c r="DS2" t="s">
        <v>1721</v>
      </c>
      <c r="DT2" t="s">
        <v>1721</v>
      </c>
      <c r="DU2" t="s">
        <v>1721</v>
      </c>
      <c r="DV2" t="s">
        <v>1721</v>
      </c>
      <c r="DW2" t="s">
        <v>1721</v>
      </c>
      <c r="DX2" t="s">
        <v>1721</v>
      </c>
      <c r="DY2" t="s">
        <v>1721</v>
      </c>
      <c r="DZ2" t="s">
        <v>1721</v>
      </c>
      <c r="EA2" t="s">
        <v>1721</v>
      </c>
      <c r="EB2" t="s">
        <v>1721</v>
      </c>
      <c r="EC2" t="s">
        <v>1721</v>
      </c>
      <c r="ED2" t="s">
        <v>1721</v>
      </c>
      <c r="EE2" t="s">
        <v>1721</v>
      </c>
      <c r="EF2" t="s">
        <v>1721</v>
      </c>
      <c r="EG2" t="s">
        <v>1721</v>
      </c>
      <c r="EH2" t="s">
        <v>1721</v>
      </c>
      <c r="EI2" t="s">
        <v>1721</v>
      </c>
      <c r="EJ2" t="s">
        <v>1721</v>
      </c>
      <c r="EK2" t="s">
        <v>1721</v>
      </c>
      <c r="EL2" t="s">
        <v>1732</v>
      </c>
      <c r="EM2" t="s">
        <v>1732</v>
      </c>
      <c r="EN2" t="s">
        <v>1732</v>
      </c>
      <c r="EO2" t="s">
        <v>1732</v>
      </c>
      <c r="EP2" t="s">
        <v>1732</v>
      </c>
      <c r="EQ2" t="s">
        <v>1732</v>
      </c>
      <c r="ER2" t="s">
        <v>1732</v>
      </c>
      <c r="ES2" t="s">
        <v>1732</v>
      </c>
      <c r="ET2" t="s">
        <v>1732</v>
      </c>
      <c r="EU2" t="s">
        <v>1732</v>
      </c>
      <c r="EV2" t="s">
        <v>1721</v>
      </c>
      <c r="EW2" t="s">
        <v>1732</v>
      </c>
      <c r="EZ2" t="s">
        <v>1732</v>
      </c>
      <c r="FA2" t="s">
        <v>1732</v>
      </c>
      <c r="FB2" t="s">
        <v>1721</v>
      </c>
      <c r="FC2" t="s">
        <v>1721</v>
      </c>
      <c r="FD2" t="s">
        <v>1721</v>
      </c>
      <c r="FE2" t="s">
        <v>1721</v>
      </c>
      <c r="FF2" t="s">
        <v>1721</v>
      </c>
      <c r="FG2" t="s">
        <v>1721</v>
      </c>
      <c r="FH2" t="s">
        <v>1721</v>
      </c>
      <c r="FI2" t="s">
        <v>1721</v>
      </c>
      <c r="FJ2" t="s">
        <v>1721</v>
      </c>
    </row>
    <row r="3" spans="1:166" x14ac:dyDescent="0.3">
      <c r="A3" t="s">
        <v>2396</v>
      </c>
      <c r="B3" t="s">
        <v>2397</v>
      </c>
      <c r="C3" t="s">
        <v>2398</v>
      </c>
      <c r="D3" t="s">
        <v>2399</v>
      </c>
      <c r="E3" t="s">
        <v>1752</v>
      </c>
      <c r="F3" t="s">
        <v>1886</v>
      </c>
      <c r="G3" t="s">
        <v>2161</v>
      </c>
      <c r="H3" t="s">
        <v>2156</v>
      </c>
      <c r="I3" t="s">
        <v>2217</v>
      </c>
      <c r="J3" t="s">
        <v>2250</v>
      </c>
      <c r="K3" t="s">
        <v>2071</v>
      </c>
      <c r="L3" t="s">
        <v>2276</v>
      </c>
      <c r="M3" t="s">
        <v>2400</v>
      </c>
      <c r="N3" t="s">
        <v>2401</v>
      </c>
      <c r="O3" t="s">
        <v>2290</v>
      </c>
      <c r="P3" t="s">
        <v>1771</v>
      </c>
      <c r="Q3" t="s">
        <v>2365</v>
      </c>
      <c r="R3" t="s">
        <v>2317</v>
      </c>
      <c r="S3" t="s">
        <v>2402</v>
      </c>
      <c r="T3" t="s">
        <v>2403</v>
      </c>
      <c r="U3" t="s">
        <v>1133</v>
      </c>
      <c r="V3" t="s">
        <v>2404</v>
      </c>
      <c r="W3" t="s">
        <v>2325</v>
      </c>
      <c r="X3" t="s">
        <v>2355</v>
      </c>
      <c r="Y3" t="s">
        <v>2272</v>
      </c>
      <c r="Z3" t="s">
        <v>2405</v>
      </c>
      <c r="AA3" t="s">
        <v>2406</v>
      </c>
      <c r="AB3" t="s">
        <v>2190</v>
      </c>
      <c r="AC3" t="s">
        <v>2023</v>
      </c>
      <c r="AD3" t="s">
        <v>2335</v>
      </c>
      <c r="AE3" t="s">
        <v>2407</v>
      </c>
      <c r="AF3" t="s">
        <v>1945</v>
      </c>
      <c r="AG3" t="s">
        <v>2408</v>
      </c>
      <c r="AH3" t="s">
        <v>1905</v>
      </c>
      <c r="AI3" t="s">
        <v>1873</v>
      </c>
      <c r="AJ3" t="s">
        <v>2311</v>
      </c>
      <c r="AK3" t="s">
        <v>2409</v>
      </c>
      <c r="AL3" t="s">
        <v>2410</v>
      </c>
      <c r="AM3" t="s">
        <v>2411</v>
      </c>
      <c r="AN3" t="s">
        <v>2412</v>
      </c>
      <c r="AO3" t="s">
        <v>2413</v>
      </c>
      <c r="AP3" t="s">
        <v>2414</v>
      </c>
      <c r="AQ3" t="s">
        <v>2415</v>
      </c>
      <c r="AR3" t="s">
        <v>2416</v>
      </c>
      <c r="AS3" t="s">
        <v>2038</v>
      </c>
      <c r="AT3" t="s">
        <v>1830</v>
      </c>
      <c r="AU3" t="s">
        <v>2417</v>
      </c>
      <c r="AV3" t="s">
        <v>2418</v>
      </c>
      <c r="AW3" t="s">
        <v>2419</v>
      </c>
      <c r="AX3" t="s">
        <v>1783</v>
      </c>
      <c r="AY3" t="s">
        <v>2420</v>
      </c>
      <c r="AZ3" t="s">
        <v>2421</v>
      </c>
      <c r="BA3" t="s">
        <v>2422</v>
      </c>
      <c r="BB3" t="s">
        <v>1891</v>
      </c>
      <c r="BC3" t="s">
        <v>1800</v>
      </c>
      <c r="BD3" t="s">
        <v>1722</v>
      </c>
      <c r="BE3" t="s">
        <v>2043</v>
      </c>
      <c r="BF3" t="s">
        <v>2423</v>
      </c>
      <c r="BG3" t="s">
        <v>2512</v>
      </c>
      <c r="BH3" t="s">
        <v>2513</v>
      </c>
      <c r="BI3" t="s">
        <v>2424</v>
      </c>
      <c r="BJ3" t="s">
        <v>2128</v>
      </c>
      <c r="BK3" t="s">
        <v>1951</v>
      </c>
      <c r="BL3" t="s">
        <v>2425</v>
      </c>
      <c r="BM3" t="s">
        <v>2259</v>
      </c>
      <c r="BN3" t="s">
        <v>2222</v>
      </c>
      <c r="BO3" t="s">
        <v>2137</v>
      </c>
      <c r="BP3" t="s">
        <v>2297</v>
      </c>
      <c r="BQ3" t="s">
        <v>2145</v>
      </c>
      <c r="BR3" t="s">
        <v>2330</v>
      </c>
      <c r="BS3" t="s">
        <v>2284</v>
      </c>
      <c r="BT3" t="s">
        <v>2186</v>
      </c>
      <c r="BU3" t="s">
        <v>2267</v>
      </c>
      <c r="BV3" t="s">
        <v>2169</v>
      </c>
      <c r="BW3" t="s">
        <v>2384</v>
      </c>
      <c r="BX3" t="s">
        <v>2097</v>
      </c>
      <c r="BY3" t="s">
        <v>2239</v>
      </c>
      <c r="BZ3" t="s">
        <v>2339</v>
      </c>
      <c r="CA3" t="s">
        <v>2426</v>
      </c>
      <c r="CB3" t="s">
        <v>2427</v>
      </c>
      <c r="CC3" t="s">
        <v>2066</v>
      </c>
      <c r="CD3" t="s">
        <v>2113</v>
      </c>
      <c r="CE3" t="s">
        <v>2262</v>
      </c>
      <c r="CF3" t="s">
        <v>2211</v>
      </c>
      <c r="CG3" t="s">
        <v>2123</v>
      </c>
      <c r="CH3" t="s">
        <v>2201</v>
      </c>
      <c r="CI3" t="s">
        <v>2305</v>
      </c>
      <c r="CJ3" t="s">
        <v>2314</v>
      </c>
      <c r="CK3" t="s">
        <v>2348</v>
      </c>
      <c r="CL3" t="s">
        <v>2428</v>
      </c>
      <c r="CM3" t="s">
        <v>2429</v>
      </c>
      <c r="CN3" t="s">
        <v>2430</v>
      </c>
      <c r="CO3" t="s">
        <v>1775</v>
      </c>
      <c r="CP3" t="s">
        <v>1760</v>
      </c>
      <c r="CQ3" t="s">
        <v>1768</v>
      </c>
      <c r="CR3" t="s">
        <v>2431</v>
      </c>
      <c r="CS3" t="s">
        <v>2432</v>
      </c>
      <c r="CT3" t="s">
        <v>2231</v>
      </c>
      <c r="CU3" t="s">
        <v>1934</v>
      </c>
      <c r="CV3" t="s">
        <v>1807</v>
      </c>
      <c r="CW3" t="s">
        <v>2433</v>
      </c>
      <c r="CX3" t="s">
        <v>1837</v>
      </c>
      <c r="CY3" t="s">
        <v>1793</v>
      </c>
      <c r="CZ3" t="s">
        <v>2434</v>
      </c>
      <c r="DA3" t="s">
        <v>1880</v>
      </c>
      <c r="DB3" t="s">
        <v>1865</v>
      </c>
      <c r="DC3" t="s">
        <v>2077</v>
      </c>
      <c r="DD3" t="s">
        <v>2435</v>
      </c>
      <c r="DE3" t="s">
        <v>2272</v>
      </c>
      <c r="DF3" t="s">
        <v>2019</v>
      </c>
      <c r="DG3" t="s">
        <v>2436</v>
      </c>
      <c r="DH3" t="s">
        <v>2437</v>
      </c>
      <c r="DI3" t="s">
        <v>2438</v>
      </c>
      <c r="DJ3" t="s">
        <v>2439</v>
      </c>
      <c r="DK3" t="s">
        <v>1924</v>
      </c>
      <c r="DL3" t="s">
        <v>2440</v>
      </c>
      <c r="DM3" t="s">
        <v>2441</v>
      </c>
      <c r="DN3" t="s">
        <v>819</v>
      </c>
      <c r="DO3" t="s">
        <v>2255</v>
      </c>
      <c r="DP3" t="s">
        <v>2442</v>
      </c>
      <c r="DQ3" t="s">
        <v>2443</v>
      </c>
      <c r="DR3" t="s">
        <v>2444</v>
      </c>
      <c r="DS3" t="s">
        <v>2445</v>
      </c>
      <c r="DT3" t="s">
        <v>2128</v>
      </c>
      <c r="DU3" t="s">
        <v>2165</v>
      </c>
      <c r="DV3" t="s">
        <v>2446</v>
      </c>
      <c r="DW3" t="s">
        <v>2447</v>
      </c>
      <c r="DX3" t="s">
        <v>1780</v>
      </c>
      <c r="DY3" t="s">
        <v>1742</v>
      </c>
      <c r="DZ3" t="s">
        <v>2448</v>
      </c>
      <c r="EA3" t="s">
        <v>2449</v>
      </c>
      <c r="EB3" t="s">
        <v>2450</v>
      </c>
      <c r="EC3" t="s">
        <v>2451</v>
      </c>
      <c r="ED3" t="s">
        <v>2452</v>
      </c>
      <c r="EE3" t="s">
        <v>2453</v>
      </c>
      <c r="EF3" t="s">
        <v>2454</v>
      </c>
      <c r="EG3" t="s">
        <v>2455</v>
      </c>
      <c r="EH3" t="s">
        <v>2456</v>
      </c>
      <c r="EI3" t="s">
        <v>2457</v>
      </c>
      <c r="EJ3" t="s">
        <v>2458</v>
      </c>
      <c r="EK3" t="s">
        <v>2459</v>
      </c>
      <c r="EL3" t="s">
        <v>2460</v>
      </c>
      <c r="EM3" t="s">
        <v>2461</v>
      </c>
      <c r="EN3" t="s">
        <v>2294</v>
      </c>
      <c r="EO3" t="s">
        <v>2245</v>
      </c>
      <c r="EP3" t="s">
        <v>2462</v>
      </c>
      <c r="EQ3" t="s">
        <v>2463</v>
      </c>
      <c r="ER3" t="s">
        <v>2464</v>
      </c>
      <c r="ES3" t="s">
        <v>2465</v>
      </c>
      <c r="ET3" t="s">
        <v>2360</v>
      </c>
      <c r="EU3" t="s">
        <v>2466</v>
      </c>
      <c r="EV3" t="s">
        <v>2482</v>
      </c>
      <c r="EW3" t="s">
        <v>2467</v>
      </c>
      <c r="EX3" t="s">
        <v>2468</v>
      </c>
      <c r="EY3" t="s">
        <v>2469</v>
      </c>
      <c r="EZ3" t="s">
        <v>2470</v>
      </c>
      <c r="FA3" t="s">
        <v>2470</v>
      </c>
      <c r="FB3" t="s">
        <v>2471</v>
      </c>
      <c r="FC3" t="s">
        <v>2472</v>
      </c>
      <c r="FD3" t="s">
        <v>2387</v>
      </c>
      <c r="FE3" t="s">
        <v>2473</v>
      </c>
      <c r="FF3" t="s">
        <v>2474</v>
      </c>
      <c r="FG3" t="s">
        <v>2475</v>
      </c>
      <c r="FH3" t="s">
        <v>2476</v>
      </c>
      <c r="FI3" t="s">
        <v>2477</v>
      </c>
      <c r="FJ3" t="s">
        <v>2477</v>
      </c>
    </row>
    <row r="4" spans="1:166" x14ac:dyDescent="0.3">
      <c r="A4">
        <v>18075</v>
      </c>
      <c r="B4">
        <v>1</v>
      </c>
      <c r="C4" t="s">
        <v>38</v>
      </c>
      <c r="D4" t="s">
        <v>39</v>
      </c>
      <c r="E4">
        <v>18.29</v>
      </c>
      <c r="F4">
        <v>7.2389999999999999</v>
      </c>
      <c r="G4">
        <v>1.3720000000000001</v>
      </c>
      <c r="H4">
        <v>0.121</v>
      </c>
      <c r="I4">
        <v>133.97499999999999</v>
      </c>
      <c r="J4">
        <v>4.2009999999999996</v>
      </c>
      <c r="K4">
        <v>6.6420000000000003</v>
      </c>
      <c r="L4">
        <v>0.57999999999999996</v>
      </c>
      <c r="M4">
        <v>30.939</v>
      </c>
      <c r="N4">
        <v>17.443000000000001</v>
      </c>
      <c r="O4">
        <v>1440.4570000000001</v>
      </c>
      <c r="P4">
        <v>3.7170000000000001</v>
      </c>
      <c r="Q4">
        <v>0.71299999999999997</v>
      </c>
      <c r="R4">
        <v>0.52200000000000002</v>
      </c>
      <c r="S4">
        <v>0.9</v>
      </c>
      <c r="T4">
        <v>1.296</v>
      </c>
      <c r="U4">
        <v>0.81799999999999995</v>
      </c>
      <c r="V4">
        <v>8.9499999999999993</v>
      </c>
      <c r="W4">
        <v>0.67500000000000004</v>
      </c>
      <c r="X4">
        <v>0.28599999999999998</v>
      </c>
      <c r="Y4">
        <v>0.14000000000000001</v>
      </c>
      <c r="Z4">
        <v>93.058000000000007</v>
      </c>
      <c r="AA4">
        <v>125.524</v>
      </c>
      <c r="AB4">
        <v>19.53</v>
      </c>
      <c r="AC4">
        <v>13.335000000000001</v>
      </c>
      <c r="AD4">
        <v>123.928</v>
      </c>
      <c r="AE4">
        <v>7.1920000000000002</v>
      </c>
      <c r="AF4">
        <v>4.1849999999999996</v>
      </c>
      <c r="AG4">
        <v>5.0990000000000002</v>
      </c>
      <c r="AH4">
        <v>34.036999999999999</v>
      </c>
      <c r="AI4">
        <v>45.113999999999997</v>
      </c>
      <c r="AJ4">
        <v>2.1739999999999999</v>
      </c>
      <c r="AK4">
        <v>100.678</v>
      </c>
      <c r="AL4">
        <v>9.8800000000000008</v>
      </c>
      <c r="AM4">
        <v>265.94400000000002</v>
      </c>
      <c r="AN4">
        <v>17.466000000000001</v>
      </c>
      <c r="AO4">
        <v>5.37</v>
      </c>
      <c r="AP4">
        <v>7.7560000000000002</v>
      </c>
      <c r="AQ4">
        <v>229.37700000000001</v>
      </c>
      <c r="AR4">
        <v>222.72900000000001</v>
      </c>
      <c r="AS4">
        <v>89.320999999999998</v>
      </c>
      <c r="AT4">
        <v>28.216999999999999</v>
      </c>
      <c r="AU4">
        <v>412.52800000000002</v>
      </c>
      <c r="AV4">
        <v>30.934999999999999</v>
      </c>
      <c r="AW4">
        <v>4.2999999999999997E-2</v>
      </c>
      <c r="AX4">
        <v>21.469000000000001</v>
      </c>
      <c r="AY4">
        <v>3.0459999999999998</v>
      </c>
      <c r="AZ4">
        <v>1.64</v>
      </c>
      <c r="BA4">
        <v>0.66300000000000003</v>
      </c>
      <c r="BB4">
        <v>7.4109999999999996</v>
      </c>
      <c r="BC4">
        <v>3.4809999999999999</v>
      </c>
      <c r="BD4">
        <v>13.763</v>
      </c>
      <c r="BE4">
        <v>31.295999999999999</v>
      </c>
      <c r="BF4">
        <v>5.5449999999999999</v>
      </c>
      <c r="BG4">
        <v>0.41599999999999998</v>
      </c>
      <c r="BH4">
        <v>4.0629999999999997</v>
      </c>
      <c r="BI4">
        <v>153.59</v>
      </c>
      <c r="BJ4">
        <v>3.125</v>
      </c>
      <c r="BK4">
        <v>12.805</v>
      </c>
      <c r="BL4">
        <v>4.0209999999999999</v>
      </c>
      <c r="BM4">
        <v>1.1240000000000001</v>
      </c>
      <c r="BN4">
        <v>38.405000000000001</v>
      </c>
      <c r="BO4">
        <v>44.088000000000001</v>
      </c>
      <c r="BP4">
        <v>15.276</v>
      </c>
      <c r="BQ4">
        <v>66.622</v>
      </c>
      <c r="BR4">
        <v>16.305</v>
      </c>
      <c r="BS4">
        <v>37.018000000000001</v>
      </c>
      <c r="BT4">
        <v>50.633000000000003</v>
      </c>
      <c r="BU4">
        <v>5.1520000000000001</v>
      </c>
      <c r="BV4">
        <v>301.3</v>
      </c>
      <c r="BW4">
        <v>11.667</v>
      </c>
      <c r="BX4">
        <v>541.25300000000004</v>
      </c>
      <c r="BY4">
        <v>217.995</v>
      </c>
      <c r="BZ4">
        <v>6622.2849999999999</v>
      </c>
      <c r="CA4">
        <v>95.695999999999998</v>
      </c>
      <c r="CB4">
        <v>9.8800000000000008</v>
      </c>
      <c r="CC4">
        <v>204.50800000000001</v>
      </c>
      <c r="CD4">
        <v>164.31</v>
      </c>
      <c r="CE4">
        <v>3862.6039999999998</v>
      </c>
      <c r="CF4">
        <v>28.07</v>
      </c>
      <c r="CG4">
        <v>4.9379999999999997</v>
      </c>
      <c r="CH4">
        <v>61.622999999999998</v>
      </c>
      <c r="CI4">
        <v>111.544</v>
      </c>
      <c r="CJ4">
        <v>86.617999999999995</v>
      </c>
      <c r="CK4">
        <v>985.06600000000003</v>
      </c>
      <c r="CL4">
        <v>55.338999999999999</v>
      </c>
      <c r="CM4">
        <v>174.08</v>
      </c>
      <c r="CN4">
        <v>61.622999999999998</v>
      </c>
      <c r="CO4">
        <v>2.6459999999999999</v>
      </c>
      <c r="CP4">
        <v>2.996</v>
      </c>
      <c r="CQ4">
        <v>34.758000000000003</v>
      </c>
      <c r="CR4">
        <v>12.871</v>
      </c>
      <c r="CS4">
        <v>15.739000000000001</v>
      </c>
      <c r="CT4">
        <v>1.651</v>
      </c>
      <c r="CU4">
        <v>6.5839999999999996</v>
      </c>
      <c r="CV4">
        <v>17.981000000000002</v>
      </c>
      <c r="CW4">
        <v>84.31</v>
      </c>
      <c r="CX4">
        <v>0.39700000000000002</v>
      </c>
      <c r="CY4">
        <v>4.2699999999999996</v>
      </c>
      <c r="CZ4">
        <v>2.1059999999999999</v>
      </c>
      <c r="DA4">
        <v>121.875</v>
      </c>
      <c r="DB4">
        <v>9.7370000000000001</v>
      </c>
      <c r="DC4">
        <v>1.3180000000000001</v>
      </c>
      <c r="DD4">
        <v>10.468999999999999</v>
      </c>
      <c r="DE4">
        <v>0.14000000000000001</v>
      </c>
      <c r="DF4">
        <v>218.602</v>
      </c>
      <c r="DG4">
        <v>1.0940000000000001</v>
      </c>
      <c r="DH4">
        <v>1.6160000000000001</v>
      </c>
      <c r="DI4">
        <v>2.1709999999999998</v>
      </c>
      <c r="DJ4">
        <v>1.482</v>
      </c>
      <c r="DK4">
        <v>0.66200000000000003</v>
      </c>
      <c r="DL4">
        <v>0.749</v>
      </c>
      <c r="DM4">
        <v>0.85299999999999998</v>
      </c>
      <c r="DN4">
        <v>3.03</v>
      </c>
      <c r="DO4">
        <v>5.6870000000000003</v>
      </c>
      <c r="DP4">
        <v>0.53400000000000003</v>
      </c>
      <c r="DR4">
        <v>1.26</v>
      </c>
      <c r="DS4">
        <v>3.2930000000000001</v>
      </c>
      <c r="DT4">
        <v>0.182</v>
      </c>
      <c r="DU4">
        <v>3.2639999999999998</v>
      </c>
      <c r="DV4">
        <v>329.90199999999999</v>
      </c>
      <c r="DW4">
        <v>0.38100000000000001</v>
      </c>
      <c r="DX4">
        <v>4.5730000000000004</v>
      </c>
      <c r="DY4">
        <v>13.010999999999999</v>
      </c>
      <c r="DZ4">
        <v>3.6269999999999998</v>
      </c>
      <c r="EA4">
        <v>6.4000000000000001E-2</v>
      </c>
      <c r="EB4">
        <v>2.0270000000000001</v>
      </c>
      <c r="EC4">
        <v>1.92</v>
      </c>
      <c r="ED4">
        <v>1.28</v>
      </c>
      <c r="EE4">
        <v>2.57</v>
      </c>
      <c r="EF4">
        <v>1.571</v>
      </c>
      <c r="EG4">
        <v>1.6220000000000001</v>
      </c>
      <c r="EH4">
        <v>41.64</v>
      </c>
      <c r="EI4">
        <v>30.106000000000002</v>
      </c>
      <c r="EJ4">
        <v>4.7050000000000001</v>
      </c>
      <c r="EK4">
        <v>6.4509999999999996</v>
      </c>
      <c r="EL4">
        <v>24.003</v>
      </c>
      <c r="EM4">
        <v>9.3879999999999999</v>
      </c>
      <c r="EN4">
        <v>94.564999999999998</v>
      </c>
      <c r="EO4">
        <v>34.709000000000003</v>
      </c>
      <c r="EP4">
        <v>4.4139999999999997</v>
      </c>
      <c r="EQ4">
        <v>2.395</v>
      </c>
      <c r="ER4">
        <v>89.391999999999996</v>
      </c>
      <c r="ES4">
        <v>4.4530000000000003</v>
      </c>
      <c r="ET4">
        <v>13.887</v>
      </c>
      <c r="EU4">
        <v>0.625</v>
      </c>
      <c r="EV4">
        <v>0.88200000000000001</v>
      </c>
      <c r="EW4">
        <v>61.381</v>
      </c>
      <c r="EX4">
        <v>266.334</v>
      </c>
      <c r="EY4">
        <v>5.9729999999999999</v>
      </c>
      <c r="EZ4">
        <v>3.278</v>
      </c>
      <c r="FA4">
        <v>113.675</v>
      </c>
      <c r="FB4">
        <v>16.573</v>
      </c>
      <c r="FC4">
        <v>11.545999999999999</v>
      </c>
      <c r="FD4">
        <v>10.904999999999999</v>
      </c>
      <c r="FE4">
        <v>11.093</v>
      </c>
      <c r="FF4">
        <v>0.69299999999999995</v>
      </c>
      <c r="FG4">
        <v>11.923</v>
      </c>
      <c r="FH4">
        <v>1.2350000000000001</v>
      </c>
      <c r="FI4">
        <v>1.149</v>
      </c>
      <c r="FJ4">
        <v>5.665</v>
      </c>
    </row>
    <row r="5" spans="1:166" x14ac:dyDescent="0.3">
      <c r="A5">
        <v>18108</v>
      </c>
      <c r="B5">
        <v>3</v>
      </c>
      <c r="C5" t="s">
        <v>1</v>
      </c>
      <c r="D5" t="s">
        <v>15</v>
      </c>
      <c r="E5">
        <v>11.058999999999999</v>
      </c>
      <c r="F5">
        <v>12.395</v>
      </c>
      <c r="G5">
        <v>3.0089999999999999</v>
      </c>
      <c r="H5">
        <v>0.33400000000000002</v>
      </c>
      <c r="I5">
        <v>181.38800000000001</v>
      </c>
      <c r="J5">
        <v>8.3770000000000007</v>
      </c>
      <c r="K5">
        <v>9.43</v>
      </c>
      <c r="L5">
        <v>1.0940000000000001</v>
      </c>
      <c r="M5">
        <v>32.201000000000001</v>
      </c>
      <c r="N5">
        <v>24.774999999999999</v>
      </c>
      <c r="O5">
        <v>1423.89</v>
      </c>
      <c r="P5">
        <v>2.0579999999999998</v>
      </c>
      <c r="Q5">
        <v>1.3959999999999999</v>
      </c>
      <c r="R5">
        <v>1.696</v>
      </c>
      <c r="S5">
        <v>2.5459999999999998</v>
      </c>
      <c r="T5">
        <v>1.6950000000000001</v>
      </c>
      <c r="U5">
        <v>2.0510000000000002</v>
      </c>
      <c r="V5">
        <v>24.684000000000001</v>
      </c>
      <c r="W5">
        <v>1.946</v>
      </c>
      <c r="X5">
        <v>0.17499999999999999</v>
      </c>
      <c r="Y5">
        <v>0.27900000000000003</v>
      </c>
      <c r="Z5">
        <v>132.358</v>
      </c>
      <c r="AA5">
        <v>120.184</v>
      </c>
      <c r="AB5">
        <v>22.716000000000001</v>
      </c>
      <c r="AC5">
        <v>12.945</v>
      </c>
      <c r="AD5">
        <v>113.19199999999999</v>
      </c>
      <c r="AE5">
        <v>6.375</v>
      </c>
      <c r="AF5">
        <v>3.4550000000000001</v>
      </c>
      <c r="AG5">
        <v>5.6639999999999997</v>
      </c>
      <c r="AH5">
        <v>47.601999999999997</v>
      </c>
      <c r="AI5">
        <v>29.14</v>
      </c>
      <c r="AJ5">
        <v>2.6349999999999998</v>
      </c>
      <c r="AK5">
        <v>88.087000000000003</v>
      </c>
      <c r="AL5">
        <v>14.292999999999999</v>
      </c>
      <c r="AM5">
        <v>317.47300000000001</v>
      </c>
      <c r="AN5">
        <v>26.931999999999999</v>
      </c>
      <c r="AO5">
        <v>6.5510000000000002</v>
      </c>
      <c r="AP5">
        <v>18.21</v>
      </c>
      <c r="AQ5">
        <v>231.256</v>
      </c>
      <c r="AR5">
        <v>362.14400000000001</v>
      </c>
      <c r="AS5">
        <v>96.182000000000002</v>
      </c>
      <c r="AT5">
        <v>41.865000000000002</v>
      </c>
      <c r="AU5">
        <v>337.87900000000002</v>
      </c>
      <c r="AV5">
        <v>44.325000000000003</v>
      </c>
      <c r="AW5">
        <v>6.0999999999999999E-2</v>
      </c>
      <c r="AX5">
        <v>14.506</v>
      </c>
      <c r="AY5">
        <v>2.4329999999999998</v>
      </c>
      <c r="AZ5">
        <v>1.48</v>
      </c>
      <c r="BA5">
        <v>2.593</v>
      </c>
      <c r="BB5">
        <v>15.996</v>
      </c>
      <c r="BC5">
        <v>3.2429999999999999</v>
      </c>
      <c r="BD5">
        <v>3.2629999999999999</v>
      </c>
      <c r="BE5">
        <v>8.827</v>
      </c>
      <c r="BF5">
        <v>1.9470000000000001</v>
      </c>
      <c r="BG5">
        <v>0.38900000000000001</v>
      </c>
      <c r="BH5">
        <v>4.2119999999999997</v>
      </c>
      <c r="BI5">
        <v>154.30199999999999</v>
      </c>
      <c r="BJ5">
        <v>1.2929999999999999</v>
      </c>
      <c r="BK5">
        <v>20.004999999999999</v>
      </c>
      <c r="BL5">
        <v>0.17</v>
      </c>
      <c r="BM5">
        <v>1.3169999999999999</v>
      </c>
      <c r="BN5">
        <v>30.451000000000001</v>
      </c>
      <c r="BO5">
        <v>53.368000000000002</v>
      </c>
      <c r="BP5">
        <v>13.045999999999999</v>
      </c>
      <c r="BQ5">
        <v>56.804000000000002</v>
      </c>
      <c r="BR5">
        <v>16.314</v>
      </c>
      <c r="BS5">
        <v>31.596</v>
      </c>
      <c r="BT5">
        <v>33.026000000000003</v>
      </c>
      <c r="BU5">
        <v>5.4939999999999998</v>
      </c>
      <c r="BV5">
        <v>650.58699999999999</v>
      </c>
      <c r="BW5">
        <v>36.088999999999999</v>
      </c>
      <c r="BX5">
        <v>908.202</v>
      </c>
      <c r="BY5">
        <v>374.81799999999998</v>
      </c>
      <c r="BZ5">
        <v>7768.9229999999998</v>
      </c>
      <c r="CA5">
        <v>254.392</v>
      </c>
      <c r="CB5">
        <v>30.228999999999999</v>
      </c>
      <c r="CC5">
        <v>411.863</v>
      </c>
      <c r="CD5">
        <v>235.197</v>
      </c>
      <c r="CE5">
        <v>4248.3360000000002</v>
      </c>
      <c r="CF5">
        <v>39.796999999999997</v>
      </c>
      <c r="CG5">
        <v>7.88</v>
      </c>
      <c r="CH5">
        <v>71.986999999999995</v>
      </c>
      <c r="CI5">
        <v>102.352</v>
      </c>
      <c r="CJ5">
        <v>110.233</v>
      </c>
      <c r="CK5">
        <v>969.24800000000005</v>
      </c>
      <c r="CL5">
        <v>41.468000000000004</v>
      </c>
      <c r="CM5">
        <v>99.756</v>
      </c>
      <c r="CN5">
        <v>72.492000000000004</v>
      </c>
      <c r="CO5">
        <v>2.972</v>
      </c>
      <c r="CP5">
        <v>4.54</v>
      </c>
      <c r="CQ5">
        <v>33.996000000000002</v>
      </c>
      <c r="CR5">
        <v>24.716999999999999</v>
      </c>
      <c r="CS5">
        <v>17.052</v>
      </c>
      <c r="CT5">
        <v>1.4730000000000001</v>
      </c>
      <c r="CU5">
        <v>15.042</v>
      </c>
      <c r="CV5">
        <v>30.835000000000001</v>
      </c>
      <c r="CW5">
        <v>71.234999999999999</v>
      </c>
      <c r="CX5">
        <v>0.65200000000000002</v>
      </c>
      <c r="CY5">
        <v>5.0149999999999997</v>
      </c>
      <c r="CZ5">
        <v>1.4</v>
      </c>
      <c r="DA5">
        <v>147.161</v>
      </c>
      <c r="DB5">
        <v>9.8109999999999999</v>
      </c>
      <c r="DC5">
        <v>0.55000000000000004</v>
      </c>
      <c r="DD5">
        <v>10.586</v>
      </c>
      <c r="DE5">
        <v>0.27900000000000003</v>
      </c>
      <c r="DF5">
        <v>149.87100000000001</v>
      </c>
      <c r="DG5">
        <v>1.034</v>
      </c>
      <c r="DH5">
        <v>1.829</v>
      </c>
      <c r="DI5">
        <v>1.883</v>
      </c>
      <c r="DJ5">
        <v>6.0549999999999997</v>
      </c>
      <c r="DK5">
        <v>1.653</v>
      </c>
      <c r="DL5">
        <v>1.778</v>
      </c>
      <c r="DM5">
        <v>0.69299999999999995</v>
      </c>
      <c r="DN5">
        <v>1.7729999999999999</v>
      </c>
      <c r="DO5">
        <v>6.4349999999999996</v>
      </c>
      <c r="DP5">
        <v>1.3009999999999999</v>
      </c>
      <c r="DQ5">
        <v>0.34300000000000003</v>
      </c>
      <c r="DR5">
        <v>0.97799999999999998</v>
      </c>
      <c r="DS5">
        <v>5.2249999999999996</v>
      </c>
      <c r="DT5">
        <v>0.21199999999999999</v>
      </c>
      <c r="DU5">
        <v>4.452</v>
      </c>
      <c r="DV5">
        <v>351.15899999999999</v>
      </c>
      <c r="DW5">
        <v>1.6519999999999999</v>
      </c>
      <c r="DX5">
        <v>6.0890000000000004</v>
      </c>
      <c r="DY5">
        <v>17.777000000000001</v>
      </c>
      <c r="DZ5">
        <v>2.827</v>
      </c>
      <c r="EA5">
        <v>0.15</v>
      </c>
      <c r="EB5">
        <v>1.1910000000000001</v>
      </c>
      <c r="EC5">
        <v>0.83499999999999996</v>
      </c>
      <c r="ED5">
        <v>1.0269999999999999</v>
      </c>
      <c r="EE5">
        <v>1.976</v>
      </c>
      <c r="EF5">
        <v>1.5629999999999999</v>
      </c>
      <c r="EG5">
        <v>0.73899999999999999</v>
      </c>
      <c r="EH5">
        <v>37.241</v>
      </c>
      <c r="EI5">
        <v>27.291</v>
      </c>
      <c r="EJ5">
        <v>5.2030000000000003</v>
      </c>
      <c r="EK5">
        <v>5.4690000000000003</v>
      </c>
      <c r="EL5">
        <v>17.654</v>
      </c>
      <c r="EM5">
        <v>5.6070000000000002</v>
      </c>
      <c r="EN5">
        <v>58.673000000000002</v>
      </c>
      <c r="EO5">
        <v>17.866</v>
      </c>
      <c r="EP5">
        <v>3.8980000000000001</v>
      </c>
      <c r="EQ5">
        <v>1.3939999999999999</v>
      </c>
      <c r="ER5">
        <v>98.394000000000005</v>
      </c>
      <c r="ES5">
        <v>1.8859999999999999</v>
      </c>
      <c r="ET5">
        <v>7.8689999999999998</v>
      </c>
      <c r="EU5">
        <v>1.8049999999999999</v>
      </c>
      <c r="EV5">
        <v>0.71499999999999997</v>
      </c>
      <c r="EW5">
        <v>71.311000000000007</v>
      </c>
      <c r="EX5">
        <v>296.36599999999999</v>
      </c>
      <c r="EY5">
        <v>5.4770000000000003</v>
      </c>
      <c r="EZ5">
        <v>3.9940000000000002</v>
      </c>
      <c r="FA5">
        <v>107.88500000000001</v>
      </c>
      <c r="FB5">
        <v>26.033999999999999</v>
      </c>
      <c r="FC5">
        <v>12.531000000000001</v>
      </c>
      <c r="FD5">
        <v>8.9920000000000009</v>
      </c>
      <c r="FE5">
        <v>8.9920000000000009</v>
      </c>
      <c r="FF5">
        <v>1.0589999999999999</v>
      </c>
      <c r="FG5">
        <v>12.06</v>
      </c>
      <c r="FH5">
        <v>0.68600000000000005</v>
      </c>
      <c r="FI5">
        <v>1.8280000000000001</v>
      </c>
      <c r="FJ5">
        <v>12.074999999999999</v>
      </c>
    </row>
    <row r="6" spans="1:166" x14ac:dyDescent="0.3">
      <c r="A6">
        <v>18096</v>
      </c>
      <c r="B6">
        <v>3</v>
      </c>
      <c r="C6" t="s">
        <v>38</v>
      </c>
      <c r="D6" t="s">
        <v>40</v>
      </c>
      <c r="E6">
        <v>13.709</v>
      </c>
      <c r="F6">
        <v>4.7080000000000002</v>
      </c>
      <c r="G6">
        <v>1.7789999999999999</v>
      </c>
      <c r="H6">
        <v>0.155</v>
      </c>
      <c r="I6">
        <v>87.346000000000004</v>
      </c>
      <c r="J6">
        <v>5.1470000000000002</v>
      </c>
      <c r="K6">
        <v>5.3840000000000003</v>
      </c>
      <c r="L6">
        <v>0.64</v>
      </c>
      <c r="M6">
        <v>13.247999999999999</v>
      </c>
      <c r="N6">
        <v>10.454000000000001</v>
      </c>
      <c r="O6">
        <v>960.50800000000004</v>
      </c>
      <c r="P6">
        <v>4.2039999999999997</v>
      </c>
      <c r="Q6">
        <v>2.8180000000000001</v>
      </c>
      <c r="R6">
        <v>0.71099999999999997</v>
      </c>
      <c r="S6">
        <v>1.6619999999999999</v>
      </c>
      <c r="T6">
        <v>1.359</v>
      </c>
      <c r="U6">
        <v>0.75700000000000001</v>
      </c>
      <c r="V6">
        <v>16.600000000000001</v>
      </c>
      <c r="W6">
        <v>1.0760000000000001</v>
      </c>
      <c r="X6">
        <v>0.27900000000000003</v>
      </c>
      <c r="Y6">
        <v>0.193</v>
      </c>
      <c r="Z6">
        <v>75.057000000000002</v>
      </c>
      <c r="AA6">
        <v>124.822</v>
      </c>
      <c r="AB6">
        <v>21.164999999999999</v>
      </c>
      <c r="AC6">
        <v>17.62</v>
      </c>
      <c r="AD6">
        <v>145.023</v>
      </c>
      <c r="AE6">
        <v>12.502000000000001</v>
      </c>
      <c r="AF6">
        <v>4.7149999999999999</v>
      </c>
      <c r="AG6">
        <v>10.199999999999999</v>
      </c>
      <c r="AH6">
        <v>67.418000000000006</v>
      </c>
      <c r="AI6">
        <v>53.22</v>
      </c>
      <c r="AJ6">
        <v>3.367</v>
      </c>
      <c r="AK6">
        <v>160.279</v>
      </c>
      <c r="AL6">
        <v>4.6289999999999996</v>
      </c>
      <c r="AM6">
        <v>705.29</v>
      </c>
      <c r="AN6">
        <v>541.33900000000006</v>
      </c>
      <c r="AO6">
        <v>14.05</v>
      </c>
      <c r="AP6">
        <v>59.999000000000002</v>
      </c>
      <c r="AQ6">
        <v>238.60400000000001</v>
      </c>
      <c r="AR6">
        <v>833.12599999999998</v>
      </c>
      <c r="AS6">
        <v>186.64400000000001</v>
      </c>
      <c r="AT6">
        <v>154.00399999999999</v>
      </c>
      <c r="AU6">
        <v>754.70299999999997</v>
      </c>
      <c r="AV6">
        <v>239.59299999999999</v>
      </c>
      <c r="AW6">
        <v>0.28000000000000003</v>
      </c>
      <c r="AX6">
        <v>359.47199999999998</v>
      </c>
      <c r="AY6">
        <v>5.2930000000000001</v>
      </c>
      <c r="AZ6">
        <v>3.08</v>
      </c>
      <c r="BA6">
        <v>31.885000000000002</v>
      </c>
      <c r="BB6">
        <v>13.205</v>
      </c>
      <c r="BC6">
        <v>4.5910000000000002</v>
      </c>
      <c r="BD6">
        <v>20.065999999999999</v>
      </c>
      <c r="BE6">
        <v>87.570999999999998</v>
      </c>
      <c r="BF6">
        <v>9.24</v>
      </c>
      <c r="BG6">
        <v>1.514</v>
      </c>
      <c r="BH6">
        <v>4.0170000000000003</v>
      </c>
      <c r="BI6">
        <v>144.02000000000001</v>
      </c>
      <c r="BJ6">
        <v>5.4630000000000001</v>
      </c>
      <c r="BK6">
        <v>8.5809999999999995</v>
      </c>
      <c r="BL6">
        <v>11.19</v>
      </c>
      <c r="BM6">
        <v>0.93200000000000005</v>
      </c>
      <c r="BN6">
        <v>42.307000000000002</v>
      </c>
      <c r="BO6">
        <v>36.314999999999998</v>
      </c>
      <c r="BP6">
        <v>24.867999999999999</v>
      </c>
      <c r="BQ6">
        <v>81.775999999999996</v>
      </c>
      <c r="BR6">
        <v>27.178000000000001</v>
      </c>
      <c r="BS6">
        <v>58.107999999999997</v>
      </c>
      <c r="BT6">
        <v>120.54</v>
      </c>
      <c r="BU6">
        <v>5.8129999999999997</v>
      </c>
      <c r="BV6">
        <v>1291.306</v>
      </c>
      <c r="BW6">
        <v>84.03</v>
      </c>
      <c r="BX6">
        <v>1835.9829999999999</v>
      </c>
      <c r="BY6">
        <v>610.47</v>
      </c>
      <c r="BZ6">
        <v>9721.01</v>
      </c>
      <c r="CA6">
        <v>437.21300000000002</v>
      </c>
      <c r="CB6">
        <v>70.831000000000003</v>
      </c>
      <c r="CC6">
        <v>783.56299999999999</v>
      </c>
      <c r="CD6">
        <v>401.64499999999998</v>
      </c>
      <c r="CE6">
        <v>4732.4160000000002</v>
      </c>
      <c r="CF6">
        <v>150.119</v>
      </c>
      <c r="CG6">
        <v>31.501000000000001</v>
      </c>
      <c r="CH6">
        <v>248.92400000000001</v>
      </c>
      <c r="CI6">
        <v>134.458</v>
      </c>
      <c r="CJ6">
        <v>304.51299999999998</v>
      </c>
      <c r="CK6">
        <v>1952.5350000000001</v>
      </c>
      <c r="CL6">
        <v>138.005</v>
      </c>
      <c r="CM6">
        <v>231.55799999999999</v>
      </c>
      <c r="CN6">
        <v>268.92399999999998</v>
      </c>
      <c r="CO6">
        <v>2.008</v>
      </c>
      <c r="CP6">
        <v>3.673</v>
      </c>
      <c r="CQ6">
        <v>30.248999999999999</v>
      </c>
      <c r="CR6">
        <v>18.739999999999998</v>
      </c>
      <c r="CS6">
        <v>10.778</v>
      </c>
      <c r="CT6">
        <v>0.82199999999999995</v>
      </c>
      <c r="CU6">
        <v>13.073</v>
      </c>
      <c r="CV6">
        <v>42.713999999999999</v>
      </c>
      <c r="CW6">
        <v>95.206000000000003</v>
      </c>
      <c r="CX6">
        <v>1.393</v>
      </c>
      <c r="CY6">
        <v>4.1070000000000002</v>
      </c>
      <c r="CZ6">
        <v>2.9390000000000001</v>
      </c>
      <c r="DA6">
        <v>133.798</v>
      </c>
      <c r="DB6">
        <v>8.0830000000000002</v>
      </c>
      <c r="DC6">
        <v>2.516</v>
      </c>
      <c r="DD6">
        <v>14.803000000000001</v>
      </c>
      <c r="DE6">
        <v>0.193</v>
      </c>
      <c r="DF6">
        <v>376.80700000000002</v>
      </c>
      <c r="DG6">
        <v>0.52900000000000003</v>
      </c>
      <c r="DH6">
        <v>1.5209999999999999</v>
      </c>
      <c r="DI6">
        <v>0.3</v>
      </c>
      <c r="DJ6">
        <v>3.5939999999999999</v>
      </c>
      <c r="DK6">
        <v>4.4999999999999998E-2</v>
      </c>
      <c r="DL6">
        <v>0.437</v>
      </c>
      <c r="DM6">
        <v>0.39300000000000002</v>
      </c>
      <c r="DN6">
        <v>7.3609999999999998</v>
      </c>
      <c r="DO6">
        <v>5.54</v>
      </c>
      <c r="DP6">
        <v>0.152</v>
      </c>
      <c r="DQ6">
        <v>4.2679999999999998</v>
      </c>
      <c r="DR6">
        <v>4.468</v>
      </c>
      <c r="DS6">
        <v>1.339</v>
      </c>
      <c r="DT6">
        <v>1.101</v>
      </c>
      <c r="DU6">
        <v>1.806</v>
      </c>
      <c r="DV6">
        <v>737.447</v>
      </c>
      <c r="DW6">
        <v>4.4210000000000003</v>
      </c>
      <c r="DX6">
        <v>5.2140000000000004</v>
      </c>
      <c r="DY6">
        <v>14.465999999999999</v>
      </c>
      <c r="DZ6">
        <v>6.3390000000000004</v>
      </c>
      <c r="EA6">
        <v>0.113</v>
      </c>
      <c r="EB6">
        <v>3.4609999999999999</v>
      </c>
      <c r="EC6">
        <v>1.9430000000000001</v>
      </c>
      <c r="ED6">
        <v>1.3919999999999999</v>
      </c>
      <c r="EE6">
        <v>2.6179999999999999</v>
      </c>
      <c r="EF6">
        <v>2.4929999999999999</v>
      </c>
      <c r="EG6">
        <v>1.538</v>
      </c>
      <c r="EH6">
        <v>51.033000000000001</v>
      </c>
      <c r="EI6">
        <v>30.818000000000001</v>
      </c>
      <c r="EJ6">
        <v>4.319</v>
      </c>
      <c r="EK6">
        <v>8.6649999999999991</v>
      </c>
      <c r="EL6">
        <v>50.323</v>
      </c>
      <c r="EM6">
        <v>31.420999999999999</v>
      </c>
      <c r="EN6">
        <v>110.182</v>
      </c>
      <c r="EO6">
        <v>58.890999999999998</v>
      </c>
      <c r="EP6">
        <v>9.032</v>
      </c>
      <c r="EQ6">
        <v>6.06</v>
      </c>
      <c r="ER6">
        <v>144.12799999999999</v>
      </c>
      <c r="ES6">
        <v>9.6050000000000004</v>
      </c>
      <c r="ET6">
        <v>81.8</v>
      </c>
      <c r="EU6">
        <v>0.26</v>
      </c>
      <c r="EV6">
        <v>1.6739999999999999</v>
      </c>
      <c r="EW6">
        <v>245.84800000000001</v>
      </c>
      <c r="EX6">
        <v>287.07</v>
      </c>
      <c r="EY6">
        <v>5.3330000000000002</v>
      </c>
      <c r="EZ6">
        <v>6.4870000000000001</v>
      </c>
      <c r="FA6">
        <v>111.58799999999999</v>
      </c>
      <c r="FB6">
        <v>11.858000000000001</v>
      </c>
      <c r="FC6">
        <v>25.893999999999998</v>
      </c>
      <c r="FD6">
        <v>11.523</v>
      </c>
      <c r="FE6">
        <v>11.686999999999999</v>
      </c>
      <c r="FF6">
        <v>1.766</v>
      </c>
      <c r="FG6">
        <v>14.180999999999999</v>
      </c>
      <c r="FH6">
        <v>0.63800000000000001</v>
      </c>
      <c r="FI6">
        <v>1.345</v>
      </c>
      <c r="FJ6">
        <v>4.7160000000000002</v>
      </c>
    </row>
    <row r="7" spans="1:166" x14ac:dyDescent="0.3">
      <c r="A7">
        <v>18013</v>
      </c>
      <c r="B7">
        <v>3</v>
      </c>
      <c r="C7" t="s">
        <v>1</v>
      </c>
      <c r="D7" t="s">
        <v>14</v>
      </c>
      <c r="E7">
        <v>18.597000000000001</v>
      </c>
      <c r="F7">
        <v>7.5419999999999998</v>
      </c>
      <c r="G7">
        <v>1.907</v>
      </c>
      <c r="H7">
        <v>0.30499999999999999</v>
      </c>
      <c r="I7">
        <v>157.17599999999999</v>
      </c>
      <c r="J7">
        <v>5.6890000000000001</v>
      </c>
      <c r="K7">
        <v>7.4930000000000003</v>
      </c>
      <c r="L7">
        <v>0.629</v>
      </c>
      <c r="M7">
        <v>30.673999999999999</v>
      </c>
      <c r="N7">
        <v>26.006</v>
      </c>
      <c r="O7">
        <v>1673.162</v>
      </c>
      <c r="P7">
        <v>5.0369999999999999</v>
      </c>
      <c r="Q7">
        <v>1.329</v>
      </c>
      <c r="R7">
        <v>0.82499999999999996</v>
      </c>
      <c r="S7">
        <v>1.53</v>
      </c>
      <c r="T7">
        <v>1.4450000000000001</v>
      </c>
      <c r="U7">
        <v>0.91800000000000004</v>
      </c>
      <c r="V7">
        <v>24</v>
      </c>
      <c r="W7">
        <v>0.84199999999999997</v>
      </c>
      <c r="X7">
        <v>0.34</v>
      </c>
      <c r="Y7">
        <v>9.2999999999999999E-2</v>
      </c>
      <c r="Z7">
        <v>121.73</v>
      </c>
      <c r="AA7">
        <v>228.4</v>
      </c>
      <c r="AB7">
        <v>31.829000000000001</v>
      </c>
      <c r="AC7">
        <v>24.7</v>
      </c>
      <c r="AD7">
        <v>171.72399999999999</v>
      </c>
      <c r="AE7">
        <v>11.829000000000001</v>
      </c>
      <c r="AF7">
        <v>2.75</v>
      </c>
      <c r="AG7">
        <v>5.5</v>
      </c>
      <c r="AH7">
        <v>31.533999999999999</v>
      </c>
      <c r="AI7">
        <v>34.840000000000003</v>
      </c>
      <c r="AJ7">
        <v>2.46</v>
      </c>
      <c r="AK7">
        <v>79.665999999999997</v>
      </c>
      <c r="AL7">
        <v>8.7729999999999997</v>
      </c>
      <c r="AM7">
        <v>550.51599999999996</v>
      </c>
      <c r="AN7">
        <v>597.947</v>
      </c>
      <c r="AO7">
        <v>14.569000000000001</v>
      </c>
      <c r="AP7">
        <v>108.33</v>
      </c>
      <c r="AQ7">
        <v>164.18700000000001</v>
      </c>
      <c r="AR7">
        <v>663.60500000000002</v>
      </c>
      <c r="AS7">
        <v>110.42700000000001</v>
      </c>
      <c r="AT7">
        <v>194.55</v>
      </c>
      <c r="AU7">
        <v>544.86900000000003</v>
      </c>
      <c r="AV7">
        <v>194.56700000000001</v>
      </c>
      <c r="AW7">
        <v>22.518000000000001</v>
      </c>
      <c r="AX7">
        <v>152.983</v>
      </c>
      <c r="AY7">
        <v>2.806</v>
      </c>
      <c r="AZ7">
        <v>2.3039999999999998</v>
      </c>
      <c r="BA7">
        <v>33.015000000000001</v>
      </c>
      <c r="BB7">
        <v>8.7200000000000006</v>
      </c>
      <c r="BC7">
        <v>5.0979999999999999</v>
      </c>
      <c r="BD7">
        <v>4.9770000000000003</v>
      </c>
      <c r="BE7">
        <v>17.600000000000001</v>
      </c>
      <c r="BF7">
        <v>2.6579999999999999</v>
      </c>
      <c r="BG7">
        <v>0.161</v>
      </c>
      <c r="BH7">
        <v>2.7349999999999999</v>
      </c>
      <c r="BI7">
        <v>174.33600000000001</v>
      </c>
      <c r="BJ7">
        <v>3.7469999999999999</v>
      </c>
      <c r="BK7">
        <v>13.355</v>
      </c>
      <c r="BL7">
        <v>2.12</v>
      </c>
      <c r="BM7">
        <v>1.458</v>
      </c>
      <c r="BN7">
        <v>52.911000000000001</v>
      </c>
      <c r="BO7">
        <v>86.733999999999995</v>
      </c>
      <c r="BP7">
        <v>27.001000000000001</v>
      </c>
      <c r="BQ7">
        <v>112.846</v>
      </c>
      <c r="BR7">
        <v>18.023</v>
      </c>
      <c r="BS7">
        <v>51.338999999999999</v>
      </c>
      <c r="BT7">
        <v>75.972999999999999</v>
      </c>
      <c r="BU7">
        <v>7.8840000000000003</v>
      </c>
      <c r="BV7">
        <v>547.89499999999998</v>
      </c>
      <c r="BW7">
        <v>39.618000000000002</v>
      </c>
      <c r="BX7">
        <v>852.07100000000003</v>
      </c>
      <c r="BY7">
        <v>446.78800000000001</v>
      </c>
      <c r="BZ7">
        <v>6768.7259999999997</v>
      </c>
      <c r="CA7">
        <v>198.941</v>
      </c>
      <c r="CB7">
        <v>34.972999999999999</v>
      </c>
      <c r="CC7">
        <v>372.79500000000002</v>
      </c>
      <c r="CD7">
        <v>284.72300000000001</v>
      </c>
      <c r="CE7">
        <v>3664.43</v>
      </c>
      <c r="CF7">
        <v>29.562000000000001</v>
      </c>
      <c r="CG7">
        <v>8.5310000000000006</v>
      </c>
      <c r="CH7">
        <v>71.75</v>
      </c>
      <c r="CI7">
        <v>141.08600000000001</v>
      </c>
      <c r="CJ7">
        <v>120.98</v>
      </c>
      <c r="CK7">
        <v>799.12699999999995</v>
      </c>
      <c r="CL7">
        <v>138.03100000000001</v>
      </c>
      <c r="CM7">
        <v>198.166</v>
      </c>
      <c r="CN7">
        <v>69.783000000000001</v>
      </c>
      <c r="CO7">
        <v>2.0910000000000002</v>
      </c>
      <c r="CP7">
        <v>5.9420000000000002</v>
      </c>
      <c r="CQ7">
        <v>44.905000000000001</v>
      </c>
      <c r="CR7">
        <v>11.374000000000001</v>
      </c>
      <c r="CS7">
        <v>8.4640000000000004</v>
      </c>
      <c r="CT7">
        <v>2.4300000000000002</v>
      </c>
      <c r="CU7">
        <v>7.8860000000000001</v>
      </c>
      <c r="CV7">
        <v>20.382000000000001</v>
      </c>
      <c r="CW7">
        <v>81.11</v>
      </c>
      <c r="CX7">
        <v>0.89100000000000001</v>
      </c>
      <c r="CY7">
        <v>3.5030000000000001</v>
      </c>
      <c r="CZ7">
        <v>3.9860000000000002</v>
      </c>
      <c r="DA7">
        <v>87.436999999999998</v>
      </c>
      <c r="DB7">
        <v>10.871</v>
      </c>
      <c r="DC7">
        <v>2.59</v>
      </c>
      <c r="DD7">
        <v>17.117000000000001</v>
      </c>
      <c r="DE7">
        <v>9.2999999999999999E-2</v>
      </c>
      <c r="DF7">
        <v>217.684</v>
      </c>
      <c r="DG7">
        <v>0.72099999999999997</v>
      </c>
      <c r="DH7">
        <v>1.9530000000000001</v>
      </c>
      <c r="DI7">
        <v>2.0910000000000002</v>
      </c>
      <c r="DJ7">
        <v>1.6220000000000001</v>
      </c>
      <c r="DK7">
        <v>1.2E-2</v>
      </c>
      <c r="DL7">
        <v>0.80700000000000005</v>
      </c>
      <c r="DM7">
        <v>0.84499999999999997</v>
      </c>
      <c r="DN7">
        <v>2.7189999999999999</v>
      </c>
      <c r="DO7">
        <v>8.8079999999999998</v>
      </c>
      <c r="DP7">
        <v>0.20699999999999999</v>
      </c>
      <c r="DQ7">
        <v>2.415</v>
      </c>
      <c r="DR7">
        <v>2.9929999999999999</v>
      </c>
      <c r="DS7">
        <v>2.1339999999999999</v>
      </c>
      <c r="DT7">
        <v>0.20899999999999999</v>
      </c>
      <c r="DU7">
        <v>2.2789999999999999</v>
      </c>
      <c r="DV7">
        <v>450.78800000000001</v>
      </c>
      <c r="DW7">
        <v>0.70799999999999996</v>
      </c>
      <c r="DX7">
        <v>5.8849999999999998</v>
      </c>
      <c r="DY7">
        <v>13.176</v>
      </c>
      <c r="DZ7">
        <v>8.5549999999999997</v>
      </c>
      <c r="EA7">
        <v>0.20599999999999999</v>
      </c>
      <c r="EB7">
        <v>1.577</v>
      </c>
      <c r="EC7">
        <v>3.1909999999999998</v>
      </c>
      <c r="ED7">
        <v>1.948</v>
      </c>
      <c r="EE7">
        <v>6.6980000000000004</v>
      </c>
      <c r="EF7">
        <v>2.4350000000000001</v>
      </c>
      <c r="EG7">
        <v>2.6760000000000002</v>
      </c>
      <c r="EH7">
        <v>52.77</v>
      </c>
      <c r="EI7">
        <v>42.472999999999999</v>
      </c>
      <c r="EJ7">
        <v>5.9969999999999999</v>
      </c>
      <c r="EK7">
        <v>10.204000000000001</v>
      </c>
      <c r="EL7">
        <v>68.816000000000003</v>
      </c>
      <c r="EM7">
        <v>19.893999999999998</v>
      </c>
      <c r="EN7">
        <v>103.959</v>
      </c>
      <c r="EO7">
        <v>29.923999999999999</v>
      </c>
      <c r="EP7">
        <v>10.972</v>
      </c>
      <c r="EQ7">
        <v>8.1969999999999992</v>
      </c>
      <c r="ER7">
        <v>98.656999999999996</v>
      </c>
      <c r="ES7">
        <v>6.8239999999999998</v>
      </c>
      <c r="ET7">
        <v>18.600999999999999</v>
      </c>
      <c r="EU7">
        <v>0.747</v>
      </c>
      <c r="EV7">
        <v>1.855</v>
      </c>
      <c r="EW7">
        <v>71.84</v>
      </c>
      <c r="EX7">
        <v>279.959</v>
      </c>
      <c r="EY7">
        <v>5.8040000000000003</v>
      </c>
      <c r="EZ7">
        <v>2.2919999999999998</v>
      </c>
      <c r="FA7">
        <v>113.413</v>
      </c>
      <c r="FB7">
        <v>32.643999999999998</v>
      </c>
      <c r="FC7">
        <v>21.158999999999999</v>
      </c>
      <c r="FD7">
        <v>12.933</v>
      </c>
      <c r="FE7">
        <v>12.933</v>
      </c>
      <c r="FF7">
        <v>1.6970000000000001</v>
      </c>
      <c r="FG7">
        <v>16.329999999999998</v>
      </c>
      <c r="FH7">
        <v>1.69</v>
      </c>
      <c r="FI7">
        <v>3.1920000000000002</v>
      </c>
      <c r="FJ7">
        <v>10.38</v>
      </c>
    </row>
    <row r="8" spans="1:166" x14ac:dyDescent="0.3">
      <c r="A8">
        <v>18131</v>
      </c>
      <c r="B8">
        <v>3</v>
      </c>
      <c r="C8" t="s">
        <v>38</v>
      </c>
      <c r="D8" t="s">
        <v>39</v>
      </c>
      <c r="E8">
        <v>39.898000000000003</v>
      </c>
      <c r="F8">
        <v>65.197000000000003</v>
      </c>
      <c r="G8">
        <v>7.8410000000000002</v>
      </c>
      <c r="H8">
        <v>1.478</v>
      </c>
      <c r="I8">
        <v>173.43</v>
      </c>
      <c r="J8">
        <v>28.573</v>
      </c>
      <c r="K8">
        <v>23.224</v>
      </c>
      <c r="L8">
        <v>4.5570000000000004</v>
      </c>
      <c r="M8">
        <v>57.915999999999997</v>
      </c>
      <c r="N8">
        <v>15.43</v>
      </c>
      <c r="O8">
        <v>1486.579</v>
      </c>
      <c r="P8">
        <v>2.0819999999999999</v>
      </c>
      <c r="Q8">
        <v>4.0250000000000004</v>
      </c>
      <c r="R8">
        <v>6.7610000000000001</v>
      </c>
      <c r="S8">
        <v>7.4930000000000003</v>
      </c>
      <c r="T8">
        <v>2.2200000000000002</v>
      </c>
      <c r="U8">
        <v>0.28799999999999998</v>
      </c>
      <c r="V8">
        <v>1.4970000000000001</v>
      </c>
      <c r="W8">
        <v>6.4109999999999996</v>
      </c>
      <c r="X8">
        <v>0.34100000000000003</v>
      </c>
      <c r="Y8">
        <v>1.5880000000000001</v>
      </c>
      <c r="Z8">
        <v>187.84899999999999</v>
      </c>
      <c r="AA8">
        <v>223.30099999999999</v>
      </c>
      <c r="AB8">
        <v>54.2</v>
      </c>
      <c r="AC8">
        <v>26.872</v>
      </c>
      <c r="AD8">
        <v>152.226</v>
      </c>
      <c r="AE8">
        <v>5.8369999999999997</v>
      </c>
      <c r="AF8">
        <v>2.6960000000000002</v>
      </c>
      <c r="AG8">
        <v>3.4990000000000001</v>
      </c>
      <c r="AH8">
        <v>24.132999999999999</v>
      </c>
      <c r="AI8">
        <v>36.398000000000003</v>
      </c>
      <c r="AJ8">
        <v>2.173</v>
      </c>
      <c r="AK8">
        <v>86.233999999999995</v>
      </c>
      <c r="AL8">
        <v>11.1</v>
      </c>
      <c r="AM8">
        <v>244.999</v>
      </c>
      <c r="AN8">
        <v>3.0819999999999999</v>
      </c>
      <c r="AO8">
        <v>5.5759999999999996</v>
      </c>
      <c r="AP8">
        <v>10.462</v>
      </c>
      <c r="AQ8">
        <v>143.21600000000001</v>
      </c>
      <c r="AR8">
        <v>127.967</v>
      </c>
      <c r="AS8">
        <v>37.963999999999999</v>
      </c>
      <c r="AT8">
        <v>21.885999999999999</v>
      </c>
      <c r="AU8">
        <v>146.49799999999999</v>
      </c>
      <c r="AV8">
        <v>44.768000000000001</v>
      </c>
      <c r="AW8">
        <v>6.0999999999999999E-2</v>
      </c>
      <c r="AX8">
        <v>1.921</v>
      </c>
      <c r="AY8">
        <v>5.0140000000000002</v>
      </c>
      <c r="AZ8">
        <v>1.2769999999999999</v>
      </c>
      <c r="BA8">
        <v>2.7850000000000001</v>
      </c>
      <c r="BB8">
        <v>8.4309999999999992</v>
      </c>
      <c r="BC8">
        <v>5.0090000000000003</v>
      </c>
      <c r="BD8">
        <v>8.0139999999999993</v>
      </c>
      <c r="BE8">
        <v>73.504999999999995</v>
      </c>
      <c r="BF8">
        <v>3.605</v>
      </c>
      <c r="BG8">
        <v>0.20100000000000001</v>
      </c>
      <c r="BH8">
        <v>0.69</v>
      </c>
      <c r="BI8">
        <v>107.23399999999999</v>
      </c>
      <c r="BJ8">
        <v>2.4470000000000001</v>
      </c>
      <c r="BK8">
        <v>14.797000000000001</v>
      </c>
      <c r="BL8">
        <v>7.0549999999999997</v>
      </c>
      <c r="BM8">
        <v>1.7310000000000001</v>
      </c>
      <c r="BN8">
        <v>57.131999999999998</v>
      </c>
      <c r="BO8">
        <v>43.137</v>
      </c>
      <c r="BP8">
        <v>13.143000000000001</v>
      </c>
      <c r="BQ8">
        <v>116.833</v>
      </c>
      <c r="BR8">
        <v>9.1359999999999992</v>
      </c>
      <c r="BS8">
        <v>30.317</v>
      </c>
      <c r="BT8">
        <v>50.968000000000004</v>
      </c>
      <c r="BU8">
        <v>5.0839999999999996</v>
      </c>
      <c r="BV8">
        <v>287.74900000000002</v>
      </c>
      <c r="BW8">
        <v>28.928000000000001</v>
      </c>
      <c r="BX8">
        <v>406.18700000000001</v>
      </c>
      <c r="BY8">
        <v>311.66899999999998</v>
      </c>
      <c r="BZ8">
        <v>4151.2690000000002</v>
      </c>
      <c r="CA8">
        <v>74.198999999999998</v>
      </c>
      <c r="CB8">
        <v>19.045000000000002</v>
      </c>
      <c r="CC8">
        <v>152.81200000000001</v>
      </c>
      <c r="CD8">
        <v>194.102</v>
      </c>
      <c r="CE8">
        <v>2435.4580000000001</v>
      </c>
      <c r="CF8">
        <v>13.058999999999999</v>
      </c>
      <c r="CG8">
        <v>5.5110000000000001</v>
      </c>
      <c r="CH8">
        <v>29.914000000000001</v>
      </c>
      <c r="CI8">
        <v>49.008000000000003</v>
      </c>
      <c r="CJ8">
        <v>70.897000000000006</v>
      </c>
      <c r="CK8">
        <v>435.19299999999998</v>
      </c>
      <c r="CL8">
        <v>74.807000000000002</v>
      </c>
      <c r="CM8">
        <v>95.751000000000005</v>
      </c>
      <c r="CN8">
        <v>29.914000000000001</v>
      </c>
      <c r="CO8">
        <v>2.0680000000000001</v>
      </c>
      <c r="CP8">
        <v>5.7649999999999997</v>
      </c>
      <c r="CQ8">
        <v>15.445</v>
      </c>
      <c r="CR8">
        <v>20.798999999999999</v>
      </c>
      <c r="CS8">
        <v>9.3179999999999996</v>
      </c>
      <c r="CT8">
        <v>2.3439999999999999</v>
      </c>
      <c r="CU8">
        <v>7.274</v>
      </c>
      <c r="CV8">
        <v>0.96699999999999997</v>
      </c>
      <c r="CW8">
        <v>30.908000000000001</v>
      </c>
      <c r="CX8">
        <v>0.90900000000000003</v>
      </c>
      <c r="CY8">
        <v>1.3819999999999999</v>
      </c>
      <c r="CZ8">
        <v>4.8230000000000004</v>
      </c>
      <c r="DA8">
        <v>220.59299999999999</v>
      </c>
      <c r="DB8">
        <v>21.716999999999999</v>
      </c>
      <c r="DC8">
        <v>1.8360000000000001</v>
      </c>
      <c r="DD8">
        <v>35.146999999999998</v>
      </c>
      <c r="DE8">
        <v>1.5880000000000001</v>
      </c>
      <c r="DF8">
        <v>81.962000000000003</v>
      </c>
      <c r="DG8">
        <v>0.753</v>
      </c>
      <c r="DH8">
        <v>6.1390000000000002</v>
      </c>
      <c r="DI8">
        <v>1.948</v>
      </c>
      <c r="DJ8">
        <v>10.542</v>
      </c>
      <c r="DK8">
        <v>52.396999999999998</v>
      </c>
      <c r="DL8">
        <v>1.321</v>
      </c>
      <c r="DM8">
        <v>0.59299999999999997</v>
      </c>
      <c r="DN8">
        <v>0.20599999999999999</v>
      </c>
      <c r="DO8">
        <v>17.305</v>
      </c>
      <c r="DP8">
        <v>0.63800000000000001</v>
      </c>
      <c r="DQ8">
        <v>0.20399999999999999</v>
      </c>
      <c r="DR8">
        <v>2.8149999999999999</v>
      </c>
      <c r="DS8">
        <v>1.589</v>
      </c>
      <c r="DU8">
        <v>1.9470000000000001</v>
      </c>
      <c r="DV8">
        <v>109.107</v>
      </c>
      <c r="DW8">
        <v>0.157</v>
      </c>
      <c r="DX8">
        <v>27.62</v>
      </c>
      <c r="DY8">
        <v>0.50900000000000001</v>
      </c>
      <c r="DZ8">
        <v>1.169</v>
      </c>
      <c r="EA8">
        <v>0.22900000000000001</v>
      </c>
      <c r="EB8">
        <v>0.91600000000000004</v>
      </c>
      <c r="EC8">
        <v>1.9119999999999999</v>
      </c>
      <c r="ED8">
        <v>0.32500000000000001</v>
      </c>
      <c r="EE8">
        <v>2.4500000000000002</v>
      </c>
      <c r="EF8">
        <v>1.552</v>
      </c>
      <c r="EG8">
        <v>2.5569999999999999</v>
      </c>
      <c r="EH8">
        <v>32.686</v>
      </c>
      <c r="EI8">
        <v>21.963000000000001</v>
      </c>
      <c r="EJ8">
        <v>5.952</v>
      </c>
      <c r="EK8">
        <v>4.25</v>
      </c>
      <c r="EL8">
        <v>30.481999999999999</v>
      </c>
      <c r="EM8">
        <v>9.3409999999999993</v>
      </c>
      <c r="EN8">
        <v>50.097999999999999</v>
      </c>
      <c r="EO8">
        <v>12.467000000000001</v>
      </c>
      <c r="EP8">
        <v>14.021000000000001</v>
      </c>
      <c r="EQ8">
        <v>2.8769999999999998</v>
      </c>
      <c r="ER8">
        <v>45.070999999999998</v>
      </c>
      <c r="ES8">
        <v>3.3849999999999998</v>
      </c>
      <c r="ET8">
        <v>6.7649999999999997</v>
      </c>
      <c r="EU8">
        <v>0.14199999999999999</v>
      </c>
      <c r="EV8">
        <v>2.0339999999999998</v>
      </c>
      <c r="EW8">
        <v>30.033999999999999</v>
      </c>
      <c r="EX8">
        <v>282.87</v>
      </c>
      <c r="EY8">
        <v>4.6500000000000004</v>
      </c>
      <c r="EZ8">
        <v>1.637</v>
      </c>
      <c r="FA8">
        <v>108.64100000000001</v>
      </c>
      <c r="FB8">
        <v>1.196</v>
      </c>
      <c r="FC8">
        <v>3.0310000000000001</v>
      </c>
      <c r="FD8">
        <v>6.4960000000000004</v>
      </c>
      <c r="FE8">
        <v>6.4960000000000004</v>
      </c>
      <c r="FF8">
        <v>0.221</v>
      </c>
      <c r="FG8">
        <v>6.7140000000000004</v>
      </c>
      <c r="FH8">
        <v>7.8890000000000002</v>
      </c>
      <c r="FI8">
        <v>4.5990000000000002</v>
      </c>
      <c r="FJ8">
        <v>13.644</v>
      </c>
    </row>
    <row r="9" spans="1:166" x14ac:dyDescent="0.3">
      <c r="A9">
        <v>18134</v>
      </c>
      <c r="B9">
        <v>2</v>
      </c>
      <c r="C9" t="s">
        <v>1</v>
      </c>
      <c r="D9" t="s">
        <v>15</v>
      </c>
      <c r="E9">
        <v>17.193000000000001</v>
      </c>
      <c r="F9">
        <v>3.5070000000000001</v>
      </c>
      <c r="G9">
        <v>1.0640000000000001</v>
      </c>
      <c r="H9">
        <v>0.23300000000000001</v>
      </c>
      <c r="I9">
        <v>125.02200000000001</v>
      </c>
      <c r="J9">
        <v>4.3040000000000003</v>
      </c>
      <c r="K9">
        <v>5.7220000000000004</v>
      </c>
      <c r="L9">
        <v>0.253</v>
      </c>
      <c r="M9">
        <v>28.878</v>
      </c>
      <c r="N9">
        <v>20.257999999999999</v>
      </c>
      <c r="O9">
        <v>1724.6289999999999</v>
      </c>
      <c r="P9">
        <v>4.1539999999999999</v>
      </c>
      <c r="Q9">
        <v>0.39500000000000002</v>
      </c>
      <c r="R9">
        <v>0.53800000000000003</v>
      </c>
      <c r="S9">
        <v>1.147</v>
      </c>
      <c r="T9">
        <v>1.6870000000000001</v>
      </c>
      <c r="U9">
        <v>0.309</v>
      </c>
      <c r="V9">
        <v>5.2149999999999999</v>
      </c>
      <c r="W9">
        <v>0.57899999999999996</v>
      </c>
      <c r="X9">
        <v>0.38600000000000001</v>
      </c>
      <c r="Y9">
        <v>0.14799999999999999</v>
      </c>
      <c r="Z9">
        <v>57.996000000000002</v>
      </c>
      <c r="AA9">
        <v>108.902</v>
      </c>
      <c r="AB9">
        <v>12.614000000000001</v>
      </c>
      <c r="AC9">
        <v>11.278</v>
      </c>
      <c r="AD9">
        <v>107.001</v>
      </c>
      <c r="AE9">
        <v>7.1040000000000001</v>
      </c>
      <c r="AF9">
        <v>3.3069999999999999</v>
      </c>
      <c r="AG9">
        <v>5.5289999999999999</v>
      </c>
      <c r="AH9">
        <v>37.177</v>
      </c>
      <c r="AI9">
        <v>38.148000000000003</v>
      </c>
      <c r="AJ9">
        <v>3.069</v>
      </c>
      <c r="AK9">
        <v>95.787999999999997</v>
      </c>
      <c r="AL9">
        <v>5.0469999999999997</v>
      </c>
      <c r="AM9">
        <v>250.54900000000001</v>
      </c>
      <c r="AN9">
        <v>386.00599999999997</v>
      </c>
      <c r="AO9">
        <v>5.8419999999999996</v>
      </c>
      <c r="AP9">
        <v>85.414000000000001</v>
      </c>
      <c r="AQ9">
        <v>102.441</v>
      </c>
      <c r="AR9">
        <v>607.798</v>
      </c>
      <c r="AS9">
        <v>31.800999999999998</v>
      </c>
      <c r="AT9">
        <v>124.316</v>
      </c>
      <c r="AU9">
        <v>208.96700000000001</v>
      </c>
      <c r="AV9">
        <v>93.141000000000005</v>
      </c>
      <c r="AW9">
        <v>1.2</v>
      </c>
      <c r="AX9">
        <v>19.37</v>
      </c>
      <c r="AY9">
        <v>1.613</v>
      </c>
      <c r="AZ9">
        <v>1.5349999999999999</v>
      </c>
      <c r="BA9">
        <v>21.195</v>
      </c>
      <c r="BB9">
        <v>10.725</v>
      </c>
      <c r="BC9">
        <v>4.024</v>
      </c>
      <c r="BD9">
        <v>4.2619999999999996</v>
      </c>
      <c r="BE9">
        <v>15.997</v>
      </c>
      <c r="BF9">
        <v>2.7480000000000002</v>
      </c>
      <c r="BG9">
        <v>2.7959999999999998</v>
      </c>
      <c r="BH9">
        <v>1.645</v>
      </c>
      <c r="BI9">
        <v>175.054</v>
      </c>
      <c r="BJ9">
        <v>2.2999999999999998</v>
      </c>
      <c r="BK9">
        <v>8.7029999999999994</v>
      </c>
      <c r="BL9">
        <v>2.85</v>
      </c>
      <c r="BM9">
        <v>1.413</v>
      </c>
      <c r="BN9">
        <v>36.22</v>
      </c>
      <c r="BO9">
        <v>30.888000000000002</v>
      </c>
      <c r="BP9">
        <v>15.561999999999999</v>
      </c>
      <c r="BQ9">
        <v>75.775999999999996</v>
      </c>
      <c r="BR9">
        <v>12.016</v>
      </c>
      <c r="BS9">
        <v>34.521999999999998</v>
      </c>
      <c r="BT9">
        <v>27.866</v>
      </c>
      <c r="BU9">
        <v>3.9849999999999999</v>
      </c>
      <c r="BV9">
        <v>412.92599999999999</v>
      </c>
      <c r="BW9">
        <v>14.019</v>
      </c>
      <c r="BX9">
        <v>744.54899999999998</v>
      </c>
      <c r="BY9">
        <v>220.673</v>
      </c>
      <c r="BZ9">
        <v>7564.1769999999997</v>
      </c>
      <c r="CA9">
        <v>177.79599999999999</v>
      </c>
      <c r="CB9">
        <v>11.596</v>
      </c>
      <c r="CC9">
        <v>324.46600000000001</v>
      </c>
      <c r="CD9">
        <v>154.11699999999999</v>
      </c>
      <c r="CE9">
        <v>4793.009</v>
      </c>
      <c r="CF9">
        <v>23.178999999999998</v>
      </c>
      <c r="CG9">
        <v>4.0030000000000001</v>
      </c>
      <c r="CH9">
        <v>51.133000000000003</v>
      </c>
      <c r="CI9">
        <v>125.849</v>
      </c>
      <c r="CJ9">
        <v>59.057000000000002</v>
      </c>
      <c r="CK9">
        <v>881.85199999999998</v>
      </c>
      <c r="CL9">
        <v>70.611000000000004</v>
      </c>
      <c r="CM9">
        <v>214.80199999999999</v>
      </c>
      <c r="CN9">
        <v>51.133000000000003</v>
      </c>
      <c r="CO9">
        <v>1.8520000000000001</v>
      </c>
      <c r="CP9">
        <v>3.4990000000000001</v>
      </c>
      <c r="CQ9">
        <v>31.768000000000001</v>
      </c>
      <c r="CR9">
        <v>10.598000000000001</v>
      </c>
      <c r="CS9">
        <v>3.6890000000000001</v>
      </c>
      <c r="CT9">
        <v>2.024</v>
      </c>
      <c r="CU9">
        <v>9.8870000000000005</v>
      </c>
      <c r="CV9">
        <v>27.620999999999999</v>
      </c>
      <c r="CW9">
        <v>81.492999999999995</v>
      </c>
      <c r="CX9">
        <v>1.3220000000000001</v>
      </c>
      <c r="CY9">
        <v>4.5819999999999999</v>
      </c>
      <c r="CZ9">
        <v>2.8050000000000002</v>
      </c>
      <c r="DA9">
        <v>114.738</v>
      </c>
      <c r="DB9">
        <v>8.1590000000000007</v>
      </c>
      <c r="DC9">
        <v>3.0230000000000001</v>
      </c>
      <c r="DD9">
        <v>14.669</v>
      </c>
      <c r="DE9">
        <v>0.14799999999999999</v>
      </c>
      <c r="DF9">
        <v>104.66500000000001</v>
      </c>
      <c r="DG9">
        <v>0.57799999999999996</v>
      </c>
      <c r="DH9">
        <v>2.5310000000000001</v>
      </c>
      <c r="DI9">
        <v>2.4729999999999999</v>
      </c>
      <c r="DJ9">
        <v>1.46</v>
      </c>
      <c r="DK9">
        <v>1.5780000000000001</v>
      </c>
      <c r="DL9">
        <v>1.119</v>
      </c>
      <c r="DM9">
        <v>1.06</v>
      </c>
      <c r="DN9">
        <v>0.95899999999999996</v>
      </c>
      <c r="DO9">
        <v>5.0199999999999996</v>
      </c>
      <c r="DP9">
        <v>0.193</v>
      </c>
      <c r="DQ9">
        <v>3.3580000000000001</v>
      </c>
      <c r="DR9">
        <v>1.276</v>
      </c>
      <c r="DS9">
        <v>1.0349999999999999</v>
      </c>
      <c r="DU9">
        <v>2.94</v>
      </c>
      <c r="DV9">
        <v>300.88900000000001</v>
      </c>
      <c r="DW9">
        <v>0.42299999999999999</v>
      </c>
      <c r="DX9">
        <v>4.2699999999999996</v>
      </c>
      <c r="DY9">
        <v>16.061</v>
      </c>
      <c r="DZ9">
        <v>4.4889999999999999</v>
      </c>
      <c r="EA9">
        <v>0.25800000000000001</v>
      </c>
      <c r="EB9">
        <v>1.758</v>
      </c>
      <c r="EC9">
        <v>2.3109999999999999</v>
      </c>
      <c r="ED9">
        <v>1.452</v>
      </c>
      <c r="EE9">
        <v>4.4859999999999998</v>
      </c>
      <c r="EF9">
        <v>2.3290000000000002</v>
      </c>
      <c r="EG9">
        <v>0.66900000000000004</v>
      </c>
      <c r="EH9">
        <v>38.850999999999999</v>
      </c>
      <c r="EI9">
        <v>31.866</v>
      </c>
      <c r="EJ9">
        <v>3.6019999999999999</v>
      </c>
      <c r="EK9">
        <v>4.92</v>
      </c>
      <c r="EL9">
        <v>37.597000000000001</v>
      </c>
      <c r="EM9">
        <v>10.087</v>
      </c>
      <c r="EN9">
        <v>141.62200000000001</v>
      </c>
      <c r="EO9">
        <v>38.158000000000001</v>
      </c>
      <c r="EP9">
        <v>8.0429999999999993</v>
      </c>
      <c r="EQ9">
        <v>2.2149999999999999</v>
      </c>
      <c r="ER9">
        <v>95.453000000000003</v>
      </c>
      <c r="ES9">
        <v>2.9169999999999998</v>
      </c>
      <c r="ET9">
        <v>2.9609999999999999</v>
      </c>
      <c r="EU9">
        <v>0.71399999999999997</v>
      </c>
      <c r="EV9">
        <v>1.2589999999999999</v>
      </c>
      <c r="EW9">
        <v>50.231999999999999</v>
      </c>
      <c r="EX9">
        <v>265.61700000000002</v>
      </c>
      <c r="EY9">
        <v>4.8049999999999997</v>
      </c>
      <c r="EZ9">
        <v>4.4370000000000003</v>
      </c>
      <c r="FA9">
        <v>113.782</v>
      </c>
      <c r="FB9">
        <v>7.6539999999999999</v>
      </c>
      <c r="FC9">
        <v>12.035</v>
      </c>
      <c r="FD9">
        <v>11.022</v>
      </c>
      <c r="FE9">
        <v>11.022</v>
      </c>
      <c r="FF9">
        <v>1.1659999999999999</v>
      </c>
      <c r="FG9">
        <v>18.634</v>
      </c>
      <c r="FH9">
        <v>1.1930000000000001</v>
      </c>
      <c r="FI9">
        <v>1.355</v>
      </c>
      <c r="FJ9">
        <v>4.4130000000000003</v>
      </c>
    </row>
    <row r="10" spans="1:166" x14ac:dyDescent="0.3">
      <c r="A10">
        <v>18020</v>
      </c>
      <c r="B10">
        <v>2</v>
      </c>
      <c r="C10" t="s">
        <v>1</v>
      </c>
      <c r="D10" t="s">
        <v>15</v>
      </c>
      <c r="E10">
        <v>18.244</v>
      </c>
      <c r="F10">
        <v>3.794</v>
      </c>
      <c r="G10">
        <v>1.514</v>
      </c>
      <c r="H10">
        <v>0.20599999999999999</v>
      </c>
      <c r="I10">
        <v>135.46600000000001</v>
      </c>
      <c r="J10">
        <v>5.2770000000000001</v>
      </c>
      <c r="K10">
        <v>6.258</v>
      </c>
      <c r="L10">
        <v>0.376</v>
      </c>
      <c r="M10">
        <v>25.468</v>
      </c>
      <c r="N10">
        <v>14.611000000000001</v>
      </c>
      <c r="O10">
        <v>1407.87</v>
      </c>
      <c r="P10">
        <v>3.7589999999999999</v>
      </c>
      <c r="Q10">
        <v>0.39200000000000002</v>
      </c>
      <c r="R10">
        <v>0.57499999999999996</v>
      </c>
      <c r="S10">
        <v>1.681</v>
      </c>
      <c r="T10">
        <v>1.782</v>
      </c>
      <c r="U10">
        <v>1.0389999999999999</v>
      </c>
      <c r="V10">
        <v>15.016999999999999</v>
      </c>
      <c r="W10">
        <v>0.44500000000000001</v>
      </c>
      <c r="X10">
        <v>0.20899999999999999</v>
      </c>
      <c r="Y10">
        <v>8.3000000000000004E-2</v>
      </c>
      <c r="Z10">
        <v>128.304</v>
      </c>
      <c r="AA10">
        <v>190.17</v>
      </c>
      <c r="AB10">
        <v>27.254999999999999</v>
      </c>
      <c r="AC10">
        <v>21.001000000000001</v>
      </c>
      <c r="AD10">
        <v>158.15799999999999</v>
      </c>
      <c r="AE10">
        <v>9.5239999999999991</v>
      </c>
      <c r="AF10">
        <v>2.645</v>
      </c>
      <c r="AG10">
        <v>5.9770000000000003</v>
      </c>
      <c r="AH10">
        <v>37.72</v>
      </c>
      <c r="AI10">
        <v>27.638000000000002</v>
      </c>
      <c r="AJ10">
        <v>2.4289999999999998</v>
      </c>
      <c r="AK10">
        <v>72.427000000000007</v>
      </c>
      <c r="AL10">
        <v>7.008</v>
      </c>
      <c r="AM10">
        <v>338.06799999999998</v>
      </c>
      <c r="AN10">
        <v>349.416</v>
      </c>
      <c r="AO10">
        <v>6.6159999999999997</v>
      </c>
      <c r="AP10">
        <v>53.232999999999997</v>
      </c>
      <c r="AQ10">
        <v>164.648</v>
      </c>
      <c r="AR10">
        <v>647.23400000000004</v>
      </c>
      <c r="AS10">
        <v>72.141999999999996</v>
      </c>
      <c r="AT10">
        <v>102.33</v>
      </c>
      <c r="AU10">
        <v>385.31900000000002</v>
      </c>
      <c r="AV10">
        <v>91.135999999999996</v>
      </c>
      <c r="AW10">
        <v>11.28</v>
      </c>
      <c r="AX10">
        <v>92.78</v>
      </c>
      <c r="AY10">
        <v>1.575</v>
      </c>
      <c r="AZ10">
        <v>1.907</v>
      </c>
      <c r="BA10">
        <v>15.045999999999999</v>
      </c>
      <c r="BB10">
        <v>15.587</v>
      </c>
      <c r="BC10">
        <v>4.7990000000000004</v>
      </c>
      <c r="BD10">
        <v>9.9079999999999995</v>
      </c>
      <c r="BE10">
        <v>25.306999999999999</v>
      </c>
      <c r="BF10">
        <v>3.851</v>
      </c>
      <c r="BG10">
        <v>1.353</v>
      </c>
      <c r="BH10">
        <v>2.77</v>
      </c>
      <c r="BI10">
        <v>187.476</v>
      </c>
      <c r="BJ10">
        <v>3.2669999999999999</v>
      </c>
      <c r="BK10">
        <v>10.029999999999999</v>
      </c>
      <c r="BL10">
        <v>0.77400000000000002</v>
      </c>
      <c r="BM10">
        <v>1.1850000000000001</v>
      </c>
      <c r="BN10">
        <v>41.720999999999997</v>
      </c>
      <c r="BO10">
        <v>65.302999999999997</v>
      </c>
      <c r="BP10">
        <v>19.768000000000001</v>
      </c>
      <c r="BQ10">
        <v>78.346000000000004</v>
      </c>
      <c r="BR10">
        <v>17.640999999999998</v>
      </c>
      <c r="BS10">
        <v>42.92</v>
      </c>
      <c r="BT10">
        <v>32.918999999999997</v>
      </c>
      <c r="BU10">
        <v>5.09</v>
      </c>
      <c r="BV10">
        <v>668.27700000000004</v>
      </c>
      <c r="BW10">
        <v>26.04</v>
      </c>
      <c r="BX10">
        <v>985.58</v>
      </c>
      <c r="BY10">
        <v>276.14400000000001</v>
      </c>
      <c r="BZ10">
        <v>7912.7129999999997</v>
      </c>
      <c r="CA10">
        <v>323.97199999999998</v>
      </c>
      <c r="CB10">
        <v>31.023</v>
      </c>
      <c r="CC10">
        <v>507.517</v>
      </c>
      <c r="CD10">
        <v>228.21600000000001</v>
      </c>
      <c r="CE10">
        <v>4600.9269999999997</v>
      </c>
      <c r="CF10">
        <v>39.331000000000003</v>
      </c>
      <c r="CG10">
        <v>8.6539999999999999</v>
      </c>
      <c r="CH10">
        <v>75.822999999999993</v>
      </c>
      <c r="CI10">
        <v>136.09100000000001</v>
      </c>
      <c r="CJ10">
        <v>87.9</v>
      </c>
      <c r="CK10">
        <v>897.245</v>
      </c>
      <c r="CL10">
        <v>43.832999999999998</v>
      </c>
      <c r="CM10">
        <v>209.01499999999999</v>
      </c>
      <c r="CN10">
        <v>76.215999999999994</v>
      </c>
      <c r="CO10">
        <v>2.6269999999999998</v>
      </c>
      <c r="CP10">
        <v>3.6909999999999998</v>
      </c>
      <c r="CQ10">
        <v>47.02</v>
      </c>
      <c r="CR10">
        <v>14.093</v>
      </c>
      <c r="CS10">
        <v>10.127000000000001</v>
      </c>
      <c r="CT10">
        <v>1.788</v>
      </c>
      <c r="CU10">
        <v>15.586</v>
      </c>
      <c r="CV10">
        <v>50.933999999999997</v>
      </c>
      <c r="CW10">
        <v>78.251999999999995</v>
      </c>
      <c r="CX10">
        <v>1.002</v>
      </c>
      <c r="CY10">
        <v>3.6850000000000001</v>
      </c>
      <c r="CZ10">
        <v>2.0419999999999998</v>
      </c>
      <c r="DA10">
        <v>122.084</v>
      </c>
      <c r="DB10">
        <v>8.7100000000000009</v>
      </c>
      <c r="DC10">
        <v>0.122</v>
      </c>
      <c r="DD10">
        <v>12.452</v>
      </c>
      <c r="DE10">
        <v>8.3000000000000004E-2</v>
      </c>
      <c r="DF10">
        <v>184.999</v>
      </c>
      <c r="DG10">
        <v>0.626</v>
      </c>
      <c r="DH10">
        <v>1.863</v>
      </c>
      <c r="DI10">
        <v>0.79300000000000004</v>
      </c>
      <c r="DJ10">
        <v>2.3239999999999998</v>
      </c>
      <c r="DK10">
        <v>2.9000000000000001E-2</v>
      </c>
      <c r="DL10">
        <v>0.93</v>
      </c>
      <c r="DM10">
        <v>1.2729999999999999</v>
      </c>
      <c r="DN10">
        <v>3.0939999999999999</v>
      </c>
      <c r="DO10">
        <v>4.4969999999999999</v>
      </c>
      <c r="DP10">
        <v>0.311</v>
      </c>
      <c r="DQ10">
        <v>1.3340000000000001</v>
      </c>
      <c r="DR10">
        <v>1.681</v>
      </c>
      <c r="DS10">
        <v>1.881</v>
      </c>
      <c r="DT10">
        <v>0.34899999999999998</v>
      </c>
      <c r="DU10">
        <v>2.198</v>
      </c>
      <c r="DV10">
        <v>417.464</v>
      </c>
      <c r="DW10">
        <v>0.88400000000000001</v>
      </c>
      <c r="DX10">
        <v>3.581</v>
      </c>
      <c r="DY10">
        <v>16.361999999999998</v>
      </c>
      <c r="DZ10">
        <v>3.6619999999999999</v>
      </c>
      <c r="EA10">
        <v>0.27800000000000002</v>
      </c>
      <c r="EB10">
        <v>1.649</v>
      </c>
      <c r="EC10">
        <v>2.7730000000000001</v>
      </c>
      <c r="ED10">
        <v>1.8160000000000001</v>
      </c>
      <c r="EE10">
        <v>4.4329999999999998</v>
      </c>
      <c r="EF10">
        <v>2.1680000000000001</v>
      </c>
      <c r="EG10">
        <v>1.893</v>
      </c>
      <c r="EH10">
        <v>43.58</v>
      </c>
      <c r="EI10">
        <v>36.003</v>
      </c>
      <c r="EJ10">
        <v>5.8840000000000003</v>
      </c>
      <c r="EK10">
        <v>7.4660000000000002</v>
      </c>
      <c r="EL10">
        <v>25.105</v>
      </c>
      <c r="EM10">
        <v>6.5650000000000004</v>
      </c>
      <c r="EN10">
        <v>137.43600000000001</v>
      </c>
      <c r="EO10">
        <v>34.393000000000001</v>
      </c>
      <c r="EP10">
        <v>9.5380000000000003</v>
      </c>
      <c r="EQ10">
        <v>4.25</v>
      </c>
      <c r="ER10">
        <v>113.18300000000001</v>
      </c>
      <c r="ES10">
        <v>5.9409999999999998</v>
      </c>
      <c r="ET10">
        <v>17.619</v>
      </c>
      <c r="EU10">
        <v>0.13800000000000001</v>
      </c>
      <c r="EV10">
        <v>1.4750000000000001</v>
      </c>
      <c r="EW10">
        <v>75.911000000000001</v>
      </c>
      <c r="EX10">
        <v>286.90199999999999</v>
      </c>
      <c r="EY10">
        <v>4.8440000000000003</v>
      </c>
      <c r="EZ10">
        <v>4.9180000000000001</v>
      </c>
      <c r="FA10">
        <v>112.17700000000001</v>
      </c>
      <c r="FB10">
        <v>19.765000000000001</v>
      </c>
      <c r="FC10">
        <v>13.545999999999999</v>
      </c>
      <c r="FD10">
        <v>14.541</v>
      </c>
      <c r="FE10">
        <v>14.545</v>
      </c>
      <c r="FF10">
        <v>1.91</v>
      </c>
      <c r="FG10">
        <v>22.385000000000002</v>
      </c>
      <c r="FH10">
        <v>0.47099999999999997</v>
      </c>
      <c r="FI10">
        <v>2.59</v>
      </c>
      <c r="FJ10">
        <v>9.2159999999999993</v>
      </c>
    </row>
    <row r="11" spans="1:166" x14ac:dyDescent="0.3">
      <c r="A11">
        <v>18120</v>
      </c>
      <c r="B11">
        <v>3</v>
      </c>
      <c r="C11" t="s">
        <v>38</v>
      </c>
      <c r="D11" t="s">
        <v>39</v>
      </c>
      <c r="E11">
        <v>17.213999999999999</v>
      </c>
      <c r="F11">
        <v>53.475000000000001</v>
      </c>
      <c r="G11">
        <v>2.637</v>
      </c>
      <c r="H11">
        <v>0.36799999999999999</v>
      </c>
      <c r="I11">
        <v>194.19399999999999</v>
      </c>
      <c r="J11">
        <v>9.6539999999999999</v>
      </c>
      <c r="K11">
        <v>11.231</v>
      </c>
      <c r="L11">
        <v>1.5660000000000001</v>
      </c>
      <c r="M11">
        <v>36.673999999999999</v>
      </c>
      <c r="N11">
        <v>30.341000000000001</v>
      </c>
      <c r="O11">
        <v>1974.672</v>
      </c>
      <c r="P11">
        <v>4.7859999999999996</v>
      </c>
      <c r="Q11">
        <v>1.9339999999999999</v>
      </c>
      <c r="R11">
        <v>1.5329999999999999</v>
      </c>
      <c r="S11">
        <v>3.266</v>
      </c>
      <c r="T11">
        <v>1.8220000000000001</v>
      </c>
      <c r="U11">
        <v>2.2959999999999998</v>
      </c>
      <c r="V11">
        <v>22.638000000000002</v>
      </c>
      <c r="W11">
        <v>1.714</v>
      </c>
      <c r="X11">
        <v>0.218</v>
      </c>
      <c r="Y11">
        <v>0.48099999999999998</v>
      </c>
      <c r="Z11">
        <v>111.21299999999999</v>
      </c>
      <c r="AA11">
        <v>150.13200000000001</v>
      </c>
      <c r="AB11">
        <v>23.260999999999999</v>
      </c>
      <c r="AC11">
        <v>17.047000000000001</v>
      </c>
      <c r="AD11">
        <v>146.11699999999999</v>
      </c>
      <c r="AE11">
        <v>6.383</v>
      </c>
      <c r="AF11">
        <v>5.19</v>
      </c>
      <c r="AG11">
        <v>4.1820000000000004</v>
      </c>
      <c r="AH11">
        <v>19.140999999999998</v>
      </c>
      <c r="AI11">
        <v>35.667999999999999</v>
      </c>
      <c r="AJ11">
        <v>2.008</v>
      </c>
      <c r="AK11">
        <v>109.318</v>
      </c>
      <c r="AL11">
        <v>6.59</v>
      </c>
      <c r="AM11">
        <v>171.01599999999999</v>
      </c>
      <c r="AN11">
        <v>26.858000000000001</v>
      </c>
      <c r="AO11">
        <v>4.0780000000000003</v>
      </c>
      <c r="AP11">
        <v>13.061</v>
      </c>
      <c r="AQ11">
        <v>137.048</v>
      </c>
      <c r="AR11">
        <v>230.55</v>
      </c>
      <c r="AS11">
        <v>18.923999999999999</v>
      </c>
      <c r="AT11">
        <v>11.275</v>
      </c>
      <c r="AU11">
        <v>141.26499999999999</v>
      </c>
      <c r="AV11">
        <v>16.401</v>
      </c>
      <c r="AW11">
        <v>0.105</v>
      </c>
      <c r="AX11">
        <v>2.1160000000000001</v>
      </c>
      <c r="AY11">
        <v>0.441</v>
      </c>
      <c r="AZ11">
        <v>0.99099999999999999</v>
      </c>
      <c r="BA11">
        <v>1.2470000000000001</v>
      </c>
      <c r="BB11">
        <v>11.205</v>
      </c>
      <c r="BC11">
        <v>1.431</v>
      </c>
      <c r="BD11">
        <v>10.45</v>
      </c>
      <c r="BE11">
        <v>16.742999999999999</v>
      </c>
      <c r="BF11">
        <v>3.6459999999999999</v>
      </c>
      <c r="BG11">
        <v>0.24</v>
      </c>
      <c r="BH11">
        <v>8.6419999999999995</v>
      </c>
      <c r="BI11">
        <v>151.744</v>
      </c>
      <c r="BJ11">
        <v>1.141</v>
      </c>
      <c r="BK11">
        <v>7.97</v>
      </c>
      <c r="BL11">
        <v>0.36899999999999999</v>
      </c>
      <c r="BM11">
        <v>0.60099999999999998</v>
      </c>
      <c r="BN11">
        <v>36.085000000000001</v>
      </c>
      <c r="BO11">
        <v>60.148000000000003</v>
      </c>
      <c r="BP11">
        <v>13.185</v>
      </c>
      <c r="BQ11">
        <v>70.010999999999996</v>
      </c>
      <c r="BR11">
        <v>23.353999999999999</v>
      </c>
      <c r="BS11">
        <v>47.743000000000002</v>
      </c>
      <c r="BT11">
        <v>23.149000000000001</v>
      </c>
      <c r="BU11">
        <v>4.5940000000000003</v>
      </c>
      <c r="BV11">
        <v>302.86799999999999</v>
      </c>
      <c r="BW11">
        <v>6.8460000000000001</v>
      </c>
      <c r="BX11">
        <v>521.26900000000001</v>
      </c>
      <c r="BY11">
        <v>146.19800000000001</v>
      </c>
      <c r="BZ11">
        <v>7367.7420000000002</v>
      </c>
      <c r="CA11">
        <v>116.30200000000001</v>
      </c>
      <c r="CB11">
        <v>7.6269999999999998</v>
      </c>
      <c r="CC11">
        <v>196.22900000000001</v>
      </c>
      <c r="CD11">
        <v>124.732</v>
      </c>
      <c r="CE11">
        <v>3876.3359999999998</v>
      </c>
      <c r="CF11">
        <v>15.068</v>
      </c>
      <c r="CG11">
        <v>2.4380000000000002</v>
      </c>
      <c r="CH11">
        <v>28.481000000000002</v>
      </c>
      <c r="CI11">
        <v>76.826999999999998</v>
      </c>
      <c r="CJ11">
        <v>49.54</v>
      </c>
      <c r="CK11">
        <v>637.54399999999998</v>
      </c>
      <c r="CL11">
        <v>92.004000000000005</v>
      </c>
      <c r="CM11">
        <v>147.357</v>
      </c>
      <c r="CN11">
        <v>28.561</v>
      </c>
      <c r="CO11">
        <v>2.1440000000000001</v>
      </c>
      <c r="CP11">
        <v>4.2619999999999996</v>
      </c>
      <c r="CQ11">
        <v>30.26</v>
      </c>
      <c r="CR11">
        <v>34.360999999999997</v>
      </c>
      <c r="CS11">
        <v>5.1139999999999999</v>
      </c>
      <c r="CT11">
        <v>1.478</v>
      </c>
      <c r="CU11">
        <v>10.284000000000001</v>
      </c>
      <c r="CV11">
        <v>42.054000000000002</v>
      </c>
      <c r="CW11">
        <v>55.771999999999998</v>
      </c>
      <c r="CX11">
        <v>0.02</v>
      </c>
      <c r="CY11">
        <v>4.2629999999999999</v>
      </c>
      <c r="CZ11">
        <v>2.407</v>
      </c>
      <c r="DA11">
        <v>138.49</v>
      </c>
      <c r="DB11">
        <v>12.686999999999999</v>
      </c>
      <c r="DC11">
        <v>1.8169999999999999</v>
      </c>
      <c r="DD11">
        <v>11.701000000000001</v>
      </c>
      <c r="DE11">
        <v>0.48099999999999998</v>
      </c>
      <c r="DF11">
        <v>235.31399999999999</v>
      </c>
      <c r="DG11">
        <v>0.78700000000000003</v>
      </c>
      <c r="DH11">
        <v>1.462</v>
      </c>
      <c r="DI11">
        <v>2.653</v>
      </c>
      <c r="DJ11">
        <v>5.1100000000000003</v>
      </c>
      <c r="DK11">
        <v>0.218</v>
      </c>
      <c r="DL11">
        <v>0.72499999999999998</v>
      </c>
      <c r="DM11">
        <v>0.29199999999999998</v>
      </c>
      <c r="DN11">
        <v>7.5999999999999998E-2</v>
      </c>
      <c r="DO11">
        <v>8.7490000000000006</v>
      </c>
      <c r="DP11">
        <v>0.45500000000000002</v>
      </c>
      <c r="DQ11">
        <v>0.33700000000000002</v>
      </c>
      <c r="DR11">
        <v>0.11</v>
      </c>
      <c r="DS11">
        <v>1.321</v>
      </c>
      <c r="DU11">
        <v>1.42</v>
      </c>
      <c r="DV11">
        <v>446.87</v>
      </c>
      <c r="DW11">
        <v>0.22800000000000001</v>
      </c>
      <c r="DX11">
        <v>11.494</v>
      </c>
      <c r="DY11">
        <v>2.77</v>
      </c>
      <c r="DZ11">
        <v>3.12</v>
      </c>
      <c r="EA11">
        <v>0.153</v>
      </c>
      <c r="EB11">
        <v>1.2729999999999999</v>
      </c>
      <c r="EC11">
        <v>2.0129999999999999</v>
      </c>
      <c r="ED11">
        <v>6.6000000000000003E-2</v>
      </c>
      <c r="EE11">
        <v>1.65</v>
      </c>
      <c r="EF11">
        <v>1.2110000000000001</v>
      </c>
      <c r="EG11">
        <v>0.89</v>
      </c>
      <c r="EH11">
        <v>35.581000000000003</v>
      </c>
      <c r="EI11">
        <v>33.113999999999997</v>
      </c>
      <c r="EJ11">
        <v>4.2709999999999999</v>
      </c>
      <c r="EK11">
        <v>7.1159999999999997</v>
      </c>
      <c r="EL11">
        <v>37.878</v>
      </c>
      <c r="EM11">
        <v>8.8109999999999999</v>
      </c>
      <c r="EN11">
        <v>81.013000000000005</v>
      </c>
      <c r="EO11">
        <v>20.821999999999999</v>
      </c>
      <c r="EP11">
        <v>5.6980000000000004</v>
      </c>
      <c r="EQ11">
        <v>2.024</v>
      </c>
      <c r="ER11">
        <v>56.603000000000002</v>
      </c>
      <c r="ES11">
        <v>1.605</v>
      </c>
      <c r="ET11">
        <v>15.109</v>
      </c>
      <c r="EU11">
        <v>4.0469999999999997</v>
      </c>
      <c r="EV11">
        <v>1.006</v>
      </c>
      <c r="EW11">
        <v>28.172999999999998</v>
      </c>
      <c r="EX11">
        <v>288.99299999999999</v>
      </c>
      <c r="EY11">
        <v>4.7770000000000001</v>
      </c>
      <c r="EZ11">
        <v>4.6589999999999998</v>
      </c>
      <c r="FA11">
        <v>110.229</v>
      </c>
      <c r="FB11">
        <v>27.152000000000001</v>
      </c>
      <c r="FC11">
        <v>7.7729999999999997</v>
      </c>
      <c r="FD11">
        <v>9.6649999999999991</v>
      </c>
      <c r="FE11">
        <v>9.7509999999999994</v>
      </c>
      <c r="FF11">
        <v>1.2330000000000001</v>
      </c>
      <c r="FG11">
        <v>11.35</v>
      </c>
      <c r="FH11">
        <v>1.6020000000000001</v>
      </c>
      <c r="FI11">
        <v>0.56000000000000005</v>
      </c>
      <c r="FJ11">
        <v>6.6909999999999998</v>
      </c>
    </row>
    <row r="12" spans="1:166" x14ac:dyDescent="0.3">
      <c r="A12">
        <v>18078</v>
      </c>
      <c r="B12">
        <v>3</v>
      </c>
      <c r="C12" t="s">
        <v>1</v>
      </c>
      <c r="D12" t="s">
        <v>14</v>
      </c>
      <c r="E12">
        <v>11.779</v>
      </c>
      <c r="F12">
        <v>8.8160000000000007</v>
      </c>
      <c r="G12">
        <v>3.2850000000000001</v>
      </c>
      <c r="H12">
        <v>0.48399999999999999</v>
      </c>
      <c r="I12">
        <v>184.911</v>
      </c>
      <c r="J12">
        <v>9.9659999999999993</v>
      </c>
      <c r="K12">
        <v>10.382999999999999</v>
      </c>
      <c r="L12">
        <v>1.4330000000000001</v>
      </c>
      <c r="M12">
        <v>34.768999999999998</v>
      </c>
      <c r="N12">
        <v>13.345000000000001</v>
      </c>
      <c r="O12">
        <v>1529.921</v>
      </c>
      <c r="P12">
        <v>3.194</v>
      </c>
      <c r="Q12">
        <v>1.133</v>
      </c>
      <c r="R12">
        <v>1.839</v>
      </c>
      <c r="S12">
        <v>2.153</v>
      </c>
      <c r="T12">
        <v>1.867</v>
      </c>
      <c r="U12">
        <v>0.68899999999999995</v>
      </c>
      <c r="V12">
        <v>25.670999999999999</v>
      </c>
      <c r="W12">
        <v>2.0339999999999998</v>
      </c>
      <c r="X12">
        <v>0.35299999999999998</v>
      </c>
      <c r="Y12">
        <v>0.25</v>
      </c>
      <c r="Z12">
        <v>163.86500000000001</v>
      </c>
      <c r="AA12">
        <v>274.976</v>
      </c>
      <c r="AB12">
        <v>37.502000000000002</v>
      </c>
      <c r="AC12">
        <v>32.356999999999999</v>
      </c>
      <c r="AD12">
        <v>196.65100000000001</v>
      </c>
      <c r="AE12">
        <v>13.864000000000001</v>
      </c>
      <c r="AF12">
        <v>2.2410000000000001</v>
      </c>
      <c r="AG12">
        <v>8.0920000000000005</v>
      </c>
      <c r="AH12">
        <v>51.454000000000001</v>
      </c>
      <c r="AI12">
        <v>35.706000000000003</v>
      </c>
      <c r="AJ12">
        <v>3.5459999999999998</v>
      </c>
      <c r="AK12">
        <v>72.126000000000005</v>
      </c>
      <c r="AL12">
        <v>8.3670000000000009</v>
      </c>
      <c r="AM12">
        <v>606.14</v>
      </c>
      <c r="AN12">
        <v>808.846</v>
      </c>
      <c r="AO12">
        <v>12.962999999999999</v>
      </c>
      <c r="AP12">
        <v>119.047</v>
      </c>
      <c r="AQ12">
        <v>186.352</v>
      </c>
      <c r="AR12">
        <v>1031.1600000000001</v>
      </c>
      <c r="AS12">
        <v>117.82299999999999</v>
      </c>
      <c r="AT12">
        <v>211.012</v>
      </c>
      <c r="AU12">
        <v>505.99299999999999</v>
      </c>
      <c r="AV12">
        <v>176.83699999999999</v>
      </c>
      <c r="AW12">
        <v>12.648</v>
      </c>
      <c r="AX12">
        <v>164.233</v>
      </c>
      <c r="AY12">
        <v>4.399</v>
      </c>
      <c r="AZ12">
        <v>4.1970000000000001</v>
      </c>
      <c r="BA12">
        <v>39.664999999999999</v>
      </c>
      <c r="BB12">
        <v>13.771000000000001</v>
      </c>
      <c r="BC12">
        <v>5.7</v>
      </c>
      <c r="BD12">
        <v>3.1709999999999998</v>
      </c>
      <c r="BE12">
        <v>8.1560000000000006</v>
      </c>
      <c r="BF12">
        <v>2.46</v>
      </c>
      <c r="BG12">
        <v>2.13</v>
      </c>
      <c r="BH12">
        <v>2.0950000000000002</v>
      </c>
      <c r="BI12">
        <v>250.935</v>
      </c>
      <c r="BJ12">
        <v>4.6269999999999998</v>
      </c>
      <c r="BK12">
        <v>12.141999999999999</v>
      </c>
      <c r="BL12">
        <v>0.88700000000000001</v>
      </c>
      <c r="BM12">
        <v>1.66</v>
      </c>
      <c r="BN12">
        <v>61.48</v>
      </c>
      <c r="BO12">
        <v>110.27</v>
      </c>
      <c r="BP12">
        <v>27.468</v>
      </c>
      <c r="BQ12">
        <v>123.39400000000001</v>
      </c>
      <c r="BR12">
        <v>22.384</v>
      </c>
      <c r="BS12">
        <v>70.472999999999999</v>
      </c>
      <c r="BT12">
        <v>48.877000000000002</v>
      </c>
      <c r="BU12">
        <v>10.53</v>
      </c>
      <c r="BV12">
        <v>594.09900000000005</v>
      </c>
      <c r="BW12">
        <v>44.01</v>
      </c>
      <c r="BX12">
        <v>903.37599999999998</v>
      </c>
      <c r="BY12">
        <v>362.25</v>
      </c>
      <c r="BZ12">
        <v>6576.4409999999998</v>
      </c>
      <c r="CA12">
        <v>279.36799999999999</v>
      </c>
      <c r="CB12">
        <v>31.117000000000001</v>
      </c>
      <c r="CC12">
        <v>458.565</v>
      </c>
      <c r="CD12">
        <v>247.40199999999999</v>
      </c>
      <c r="CE12">
        <v>4107.6469999999999</v>
      </c>
      <c r="CF12">
        <v>35.170999999999999</v>
      </c>
      <c r="CG12">
        <v>8.5380000000000003</v>
      </c>
      <c r="CH12">
        <v>70.203000000000003</v>
      </c>
      <c r="CI12">
        <v>105.01900000000001</v>
      </c>
      <c r="CJ12">
        <v>90.344999999999999</v>
      </c>
      <c r="CK12">
        <v>834.79899999999998</v>
      </c>
      <c r="CL12">
        <v>244.79900000000001</v>
      </c>
      <c r="CM12">
        <v>281.99299999999999</v>
      </c>
      <c r="CN12">
        <v>70.203000000000003</v>
      </c>
      <c r="CO12">
        <v>2.294</v>
      </c>
      <c r="CP12">
        <v>9.609</v>
      </c>
      <c r="CQ12">
        <v>56.828000000000003</v>
      </c>
      <c r="CR12">
        <v>16.22</v>
      </c>
      <c r="CS12">
        <v>9.6690000000000005</v>
      </c>
      <c r="CT12">
        <v>2.71</v>
      </c>
      <c r="CU12">
        <v>12.484</v>
      </c>
      <c r="CV12">
        <v>36.277999999999999</v>
      </c>
      <c r="CW12">
        <v>81.600999999999999</v>
      </c>
      <c r="CX12">
        <v>1.052</v>
      </c>
      <c r="CY12">
        <v>5.9370000000000003</v>
      </c>
      <c r="CZ12">
        <v>4.5670000000000002</v>
      </c>
      <c r="DA12">
        <v>133.386</v>
      </c>
      <c r="DB12">
        <v>12.304</v>
      </c>
      <c r="DC12">
        <v>1.2549999999999999</v>
      </c>
      <c r="DD12">
        <v>25.585000000000001</v>
      </c>
      <c r="DE12">
        <v>0.25</v>
      </c>
      <c r="DF12">
        <v>126.44</v>
      </c>
      <c r="DG12">
        <v>0.437</v>
      </c>
      <c r="DH12">
        <v>1.5489999999999999</v>
      </c>
      <c r="DI12">
        <v>3.1909999999999998</v>
      </c>
      <c r="DJ12">
        <v>4.3520000000000003</v>
      </c>
      <c r="DK12">
        <v>0.184</v>
      </c>
      <c r="DL12">
        <v>1.1870000000000001</v>
      </c>
      <c r="DM12">
        <v>0.78100000000000003</v>
      </c>
      <c r="DN12">
        <v>9.593</v>
      </c>
      <c r="DO12">
        <v>7.173</v>
      </c>
      <c r="DP12">
        <v>0.11799999999999999</v>
      </c>
      <c r="DQ12">
        <v>4.2939999999999996</v>
      </c>
      <c r="DR12">
        <v>1.661</v>
      </c>
      <c r="DS12">
        <v>1.004</v>
      </c>
      <c r="DT12">
        <v>0.16900000000000001</v>
      </c>
      <c r="DU12">
        <v>2.3620000000000001</v>
      </c>
      <c r="DV12">
        <v>377.80500000000001</v>
      </c>
      <c r="DW12">
        <v>0.19</v>
      </c>
      <c r="DX12">
        <v>6.9189999999999996</v>
      </c>
      <c r="DY12">
        <v>22.587</v>
      </c>
      <c r="DZ12">
        <v>8.7880000000000003</v>
      </c>
      <c r="EA12">
        <v>0.27400000000000002</v>
      </c>
      <c r="EB12">
        <v>2.069</v>
      </c>
      <c r="EC12">
        <v>3.6320000000000001</v>
      </c>
      <c r="ED12">
        <v>2.2000000000000002</v>
      </c>
      <c r="EE12">
        <v>6.9210000000000003</v>
      </c>
      <c r="EF12">
        <v>4.7830000000000004</v>
      </c>
      <c r="EG12">
        <v>3.7469999999999999</v>
      </c>
      <c r="EH12">
        <v>68.745000000000005</v>
      </c>
      <c r="EI12">
        <v>52.234000000000002</v>
      </c>
      <c r="EJ12">
        <v>9.4559999999999995</v>
      </c>
      <c r="EK12">
        <v>10.172000000000001</v>
      </c>
      <c r="EL12">
        <v>133.6</v>
      </c>
      <c r="EM12">
        <v>47.975000000000001</v>
      </c>
      <c r="EN12">
        <v>182.95400000000001</v>
      </c>
      <c r="EO12">
        <v>48.948999999999998</v>
      </c>
      <c r="EP12">
        <v>51.027000000000001</v>
      </c>
      <c r="EQ12">
        <v>17.373000000000001</v>
      </c>
      <c r="ER12">
        <v>100.005</v>
      </c>
      <c r="ES12">
        <v>16.774000000000001</v>
      </c>
      <c r="ET12">
        <v>16.649999999999999</v>
      </c>
      <c r="EU12">
        <v>1.133</v>
      </c>
      <c r="EV12">
        <v>1.917</v>
      </c>
      <c r="EW12">
        <v>69.135000000000005</v>
      </c>
      <c r="EX12">
        <v>289.392</v>
      </c>
      <c r="EY12">
        <v>4.4349999999999996</v>
      </c>
      <c r="EZ12">
        <v>6.9279999999999999</v>
      </c>
      <c r="FA12">
        <v>110.14400000000001</v>
      </c>
      <c r="FB12">
        <v>8.407</v>
      </c>
      <c r="FC12">
        <v>11.829000000000001</v>
      </c>
      <c r="FD12">
        <v>16.283000000000001</v>
      </c>
      <c r="FE12">
        <v>16.196000000000002</v>
      </c>
      <c r="FF12">
        <v>2.25</v>
      </c>
      <c r="FG12">
        <v>26.085999999999999</v>
      </c>
      <c r="FH12">
        <v>1.1679999999999999</v>
      </c>
      <c r="FI12">
        <v>4.5110000000000001</v>
      </c>
      <c r="FJ12">
        <v>15.676</v>
      </c>
    </row>
    <row r="13" spans="1:166" x14ac:dyDescent="0.3">
      <c r="A13">
        <v>18016</v>
      </c>
      <c r="B13">
        <v>1</v>
      </c>
      <c r="C13" t="s">
        <v>38</v>
      </c>
      <c r="D13" t="s">
        <v>39</v>
      </c>
      <c r="E13">
        <v>17.295000000000002</v>
      </c>
      <c r="F13">
        <v>13.986000000000001</v>
      </c>
      <c r="G13">
        <v>2.59</v>
      </c>
      <c r="H13">
        <v>0.38400000000000001</v>
      </c>
      <c r="I13">
        <v>149.58500000000001</v>
      </c>
      <c r="J13">
        <v>7.5780000000000003</v>
      </c>
      <c r="K13">
        <v>7.1920000000000002</v>
      </c>
      <c r="L13">
        <v>0.90200000000000002</v>
      </c>
      <c r="M13">
        <v>24.574999999999999</v>
      </c>
      <c r="N13">
        <v>19.408999999999999</v>
      </c>
      <c r="O13">
        <v>1463.953</v>
      </c>
      <c r="P13">
        <v>4.173</v>
      </c>
      <c r="Q13">
        <v>1.2470000000000001</v>
      </c>
      <c r="R13">
        <v>1.2110000000000001</v>
      </c>
      <c r="S13">
        <v>2.0960000000000001</v>
      </c>
      <c r="T13">
        <v>1.52</v>
      </c>
      <c r="U13">
        <v>1.069</v>
      </c>
      <c r="V13">
        <v>22.687999999999999</v>
      </c>
      <c r="W13">
        <v>0.95799999999999996</v>
      </c>
      <c r="X13">
        <v>0.24399999999999999</v>
      </c>
      <c r="Y13">
        <v>0.15</v>
      </c>
      <c r="Z13">
        <v>91.846000000000004</v>
      </c>
      <c r="AA13">
        <v>139.07499999999999</v>
      </c>
      <c r="AB13">
        <v>23.478999999999999</v>
      </c>
      <c r="AC13">
        <v>15.029</v>
      </c>
      <c r="AD13">
        <v>153.38499999999999</v>
      </c>
      <c r="AE13">
        <v>8.4130000000000003</v>
      </c>
      <c r="AF13">
        <v>5.3040000000000003</v>
      </c>
      <c r="AG13">
        <v>7.0369999999999999</v>
      </c>
      <c r="AH13">
        <v>32.268000000000001</v>
      </c>
      <c r="AI13">
        <v>52.366999999999997</v>
      </c>
      <c r="AJ13">
        <v>3.048</v>
      </c>
      <c r="AK13">
        <v>141.279</v>
      </c>
      <c r="AL13">
        <v>9.1910000000000007</v>
      </c>
      <c r="AM13">
        <v>308.404</v>
      </c>
      <c r="AN13">
        <v>6.6379999999999999</v>
      </c>
      <c r="AO13">
        <v>7.742</v>
      </c>
      <c r="AP13">
        <v>5.8929999999999998</v>
      </c>
      <c r="AQ13">
        <v>236.55099999999999</v>
      </c>
      <c r="AR13">
        <v>140.21</v>
      </c>
      <c r="AS13">
        <v>84.274000000000001</v>
      </c>
      <c r="AT13">
        <v>10.266</v>
      </c>
      <c r="AU13">
        <v>419.72399999999999</v>
      </c>
      <c r="AV13">
        <v>6.9429999999999996</v>
      </c>
      <c r="AX13">
        <v>59.167000000000002</v>
      </c>
      <c r="AY13">
        <v>1.4390000000000001</v>
      </c>
      <c r="AZ13">
        <v>1.7310000000000001</v>
      </c>
      <c r="BA13">
        <v>0.15</v>
      </c>
      <c r="BB13">
        <v>9.6289999999999996</v>
      </c>
      <c r="BC13">
        <v>3.4119999999999999</v>
      </c>
      <c r="BD13">
        <v>5.3789999999999996</v>
      </c>
      <c r="BE13">
        <v>17.206</v>
      </c>
      <c r="BF13">
        <v>2.734</v>
      </c>
      <c r="BG13">
        <v>1.1850000000000001</v>
      </c>
      <c r="BH13">
        <v>4.83</v>
      </c>
      <c r="BI13">
        <v>121.366</v>
      </c>
      <c r="BJ13">
        <v>2.3239999999999998</v>
      </c>
      <c r="BK13">
        <v>11.045999999999999</v>
      </c>
      <c r="BL13">
        <v>0.79400000000000004</v>
      </c>
      <c r="BM13">
        <v>0.97599999999999998</v>
      </c>
      <c r="BN13">
        <v>37.115000000000002</v>
      </c>
      <c r="BO13">
        <v>76.971999999999994</v>
      </c>
      <c r="BP13">
        <v>16.687999999999999</v>
      </c>
      <c r="BQ13">
        <v>70.341999999999999</v>
      </c>
      <c r="BR13">
        <v>17.151</v>
      </c>
      <c r="BS13">
        <v>37.856000000000002</v>
      </c>
      <c r="BT13">
        <v>39.119999999999997</v>
      </c>
      <c r="BU13">
        <v>6.86</v>
      </c>
      <c r="BV13">
        <v>698.39599999999996</v>
      </c>
      <c r="BW13">
        <v>27.949000000000002</v>
      </c>
      <c r="BX13">
        <v>883.41300000000001</v>
      </c>
      <c r="BY13">
        <v>348.36</v>
      </c>
      <c r="BZ13">
        <v>8478.1990000000005</v>
      </c>
      <c r="CA13">
        <v>227.553</v>
      </c>
      <c r="CB13">
        <v>19.181999999999999</v>
      </c>
      <c r="CC13">
        <v>382.76600000000002</v>
      </c>
      <c r="CD13">
        <v>213.755</v>
      </c>
      <c r="CE13">
        <v>4510.0010000000002</v>
      </c>
      <c r="CF13">
        <v>37.567</v>
      </c>
      <c r="CG13">
        <v>6.0049999999999999</v>
      </c>
      <c r="CH13">
        <v>67.754000000000005</v>
      </c>
      <c r="CI13">
        <v>134.386</v>
      </c>
      <c r="CJ13">
        <v>96.257000000000005</v>
      </c>
      <c r="CK13">
        <v>971.11500000000001</v>
      </c>
      <c r="CL13">
        <v>90.444999999999993</v>
      </c>
      <c r="CM13">
        <v>144.946</v>
      </c>
      <c r="CN13">
        <v>67.754000000000005</v>
      </c>
      <c r="CO13">
        <v>3.3319999999999999</v>
      </c>
      <c r="CP13">
        <v>4.0430000000000001</v>
      </c>
      <c r="CQ13">
        <v>35.216999999999999</v>
      </c>
      <c r="CR13">
        <v>22.003</v>
      </c>
      <c r="CS13">
        <v>18.95</v>
      </c>
      <c r="CT13">
        <v>1.633</v>
      </c>
      <c r="CU13">
        <v>8.0690000000000008</v>
      </c>
      <c r="CV13">
        <v>43.926000000000002</v>
      </c>
      <c r="CW13">
        <v>78.646000000000001</v>
      </c>
      <c r="CX13">
        <v>0.58599999999999997</v>
      </c>
      <c r="CY13">
        <v>3.7170000000000001</v>
      </c>
      <c r="CZ13">
        <v>1.986</v>
      </c>
      <c r="DA13">
        <v>133.714</v>
      </c>
      <c r="DB13">
        <v>8.5210000000000008</v>
      </c>
      <c r="DC13">
        <v>1.159</v>
      </c>
      <c r="DD13">
        <v>8.3239999999999998</v>
      </c>
      <c r="DE13">
        <v>0.15</v>
      </c>
      <c r="DF13">
        <v>301.97800000000001</v>
      </c>
      <c r="DG13">
        <v>0.65400000000000003</v>
      </c>
      <c r="DH13">
        <v>1.274</v>
      </c>
      <c r="DI13">
        <v>0.77300000000000002</v>
      </c>
      <c r="DJ13">
        <v>3.5670000000000002</v>
      </c>
      <c r="DK13">
        <v>0.24199999999999999</v>
      </c>
      <c r="DL13">
        <v>0.95599999999999996</v>
      </c>
      <c r="DM13">
        <v>1.272</v>
      </c>
      <c r="DN13">
        <v>1.5169999999999999</v>
      </c>
      <c r="DO13">
        <v>6.0439999999999996</v>
      </c>
      <c r="DP13">
        <v>0.77300000000000002</v>
      </c>
      <c r="DQ13">
        <v>9.0999999999999998E-2</v>
      </c>
      <c r="DR13">
        <v>0.32700000000000001</v>
      </c>
      <c r="DS13">
        <v>2.8969999999999998</v>
      </c>
      <c r="DT13">
        <v>0.23799999999999999</v>
      </c>
      <c r="DU13">
        <v>2.72</v>
      </c>
      <c r="DV13">
        <v>323.41899999999998</v>
      </c>
      <c r="DW13">
        <v>0.17100000000000001</v>
      </c>
      <c r="DX13">
        <v>6.194</v>
      </c>
      <c r="DY13">
        <v>11.760999999999999</v>
      </c>
      <c r="DZ13">
        <v>2.629</v>
      </c>
      <c r="EA13">
        <v>0.157</v>
      </c>
      <c r="EB13">
        <v>0.59499999999999997</v>
      </c>
      <c r="EC13">
        <v>1.956</v>
      </c>
      <c r="ED13">
        <v>0.63400000000000001</v>
      </c>
      <c r="EE13">
        <v>2.4359999999999999</v>
      </c>
      <c r="EF13">
        <v>2.2120000000000002</v>
      </c>
      <c r="EG13">
        <v>0.49199999999999999</v>
      </c>
      <c r="EH13">
        <v>42.24</v>
      </c>
      <c r="EI13">
        <v>33.079000000000001</v>
      </c>
      <c r="EJ13">
        <v>4.0960000000000001</v>
      </c>
      <c r="EK13">
        <v>8.09</v>
      </c>
      <c r="EL13">
        <v>41.084000000000003</v>
      </c>
      <c r="EM13">
        <v>11.63</v>
      </c>
      <c r="EN13">
        <v>82.531999999999996</v>
      </c>
      <c r="EO13">
        <v>25.061</v>
      </c>
      <c r="EP13">
        <v>5.5750000000000002</v>
      </c>
      <c r="EQ13">
        <v>1.5529999999999999</v>
      </c>
      <c r="ER13">
        <v>93.331000000000003</v>
      </c>
      <c r="ES13">
        <v>3.74</v>
      </c>
      <c r="ET13">
        <v>29.469000000000001</v>
      </c>
      <c r="EU13">
        <v>1.07</v>
      </c>
      <c r="EV13">
        <v>1.2909999999999999</v>
      </c>
      <c r="EW13">
        <v>68.206999999999994</v>
      </c>
      <c r="EX13">
        <v>278.48399999999998</v>
      </c>
      <c r="EY13">
        <v>5.1470000000000002</v>
      </c>
      <c r="EZ13">
        <v>5.3120000000000003</v>
      </c>
      <c r="FA13">
        <v>114.102</v>
      </c>
      <c r="FB13">
        <v>28.827000000000002</v>
      </c>
      <c r="FC13">
        <v>11.548</v>
      </c>
      <c r="FD13">
        <v>12.427</v>
      </c>
      <c r="FE13">
        <v>12.427</v>
      </c>
      <c r="FF13">
        <v>1.31</v>
      </c>
      <c r="FG13">
        <v>11.795999999999999</v>
      </c>
      <c r="FH13">
        <v>1.7190000000000001</v>
      </c>
      <c r="FI13">
        <v>0.97699999999999998</v>
      </c>
      <c r="FJ13">
        <v>6.7460000000000004</v>
      </c>
    </row>
    <row r="14" spans="1:166" x14ac:dyDescent="0.3">
      <c r="A14">
        <v>18100</v>
      </c>
      <c r="B14">
        <v>3</v>
      </c>
      <c r="C14" t="s">
        <v>1</v>
      </c>
      <c r="D14" t="s">
        <v>15</v>
      </c>
      <c r="E14">
        <v>20.966999999999999</v>
      </c>
      <c r="F14">
        <v>5.5170000000000003</v>
      </c>
      <c r="G14">
        <v>2.653</v>
      </c>
      <c r="H14">
        <v>0.156</v>
      </c>
      <c r="I14">
        <v>144.96</v>
      </c>
      <c r="J14">
        <v>7.7430000000000003</v>
      </c>
      <c r="K14">
        <v>7.6589999999999998</v>
      </c>
      <c r="L14">
        <v>0.98599999999999999</v>
      </c>
      <c r="M14">
        <v>19.315999999999999</v>
      </c>
      <c r="N14">
        <v>15.944000000000001</v>
      </c>
      <c r="O14">
        <v>1598.663</v>
      </c>
      <c r="P14">
        <v>3.9289999999999998</v>
      </c>
      <c r="Q14">
        <v>0.61099999999999999</v>
      </c>
      <c r="R14">
        <v>1.0209999999999999</v>
      </c>
      <c r="S14">
        <v>1.7789999999999999</v>
      </c>
      <c r="T14">
        <v>2.2189999999999999</v>
      </c>
      <c r="U14">
        <v>0.81899999999999995</v>
      </c>
      <c r="V14">
        <v>7.8689999999999998</v>
      </c>
      <c r="W14">
        <v>1.048</v>
      </c>
      <c r="X14">
        <v>0.17899999999999999</v>
      </c>
      <c r="Y14">
        <v>0.107</v>
      </c>
      <c r="Z14">
        <v>127.35</v>
      </c>
      <c r="AA14">
        <v>202.45699999999999</v>
      </c>
      <c r="AB14">
        <v>28.734000000000002</v>
      </c>
      <c r="AC14">
        <v>23.608000000000001</v>
      </c>
      <c r="AD14">
        <v>162.34100000000001</v>
      </c>
      <c r="AE14">
        <v>9.4090000000000007</v>
      </c>
      <c r="AF14">
        <v>3.625</v>
      </c>
      <c r="AG14">
        <v>6.827</v>
      </c>
      <c r="AH14">
        <v>41.372</v>
      </c>
      <c r="AI14">
        <v>39.777000000000001</v>
      </c>
      <c r="AJ14">
        <v>2.323</v>
      </c>
      <c r="AK14">
        <v>100.21899999999999</v>
      </c>
      <c r="AL14">
        <v>5.9660000000000002</v>
      </c>
      <c r="AM14">
        <v>459.5</v>
      </c>
      <c r="AN14">
        <v>7.8540000000000001</v>
      </c>
      <c r="AO14">
        <v>8.2260000000000009</v>
      </c>
      <c r="AP14">
        <v>8.3089999999999993</v>
      </c>
      <c r="AQ14">
        <v>276.82799999999997</v>
      </c>
      <c r="AR14">
        <v>350.72800000000001</v>
      </c>
      <c r="AS14">
        <v>172.66900000000001</v>
      </c>
      <c r="AT14">
        <v>38.765000000000001</v>
      </c>
      <c r="AU14">
        <v>543.70299999999997</v>
      </c>
      <c r="AV14">
        <v>65.281999999999996</v>
      </c>
      <c r="AW14">
        <v>2.9000000000000001E-2</v>
      </c>
      <c r="AX14">
        <v>51.615000000000002</v>
      </c>
      <c r="AY14">
        <v>6.64</v>
      </c>
      <c r="AZ14">
        <v>2.403</v>
      </c>
      <c r="BA14">
        <v>3.1240000000000001</v>
      </c>
      <c r="BB14">
        <v>13.298</v>
      </c>
      <c r="BC14">
        <v>5.4249999999999998</v>
      </c>
      <c r="BD14">
        <v>17.324999999999999</v>
      </c>
      <c r="BE14">
        <v>61.354999999999997</v>
      </c>
      <c r="BF14">
        <v>11.859</v>
      </c>
      <c r="BG14">
        <v>0.94699999999999995</v>
      </c>
      <c r="BH14">
        <v>2.0840000000000001</v>
      </c>
      <c r="BI14">
        <v>170.88399999999999</v>
      </c>
      <c r="BJ14">
        <v>3.7440000000000002</v>
      </c>
      <c r="BK14">
        <v>8.5830000000000002</v>
      </c>
      <c r="BL14">
        <v>10.106</v>
      </c>
      <c r="BM14">
        <v>1.5669999999999999</v>
      </c>
      <c r="BN14">
        <v>49.500999999999998</v>
      </c>
      <c r="BO14">
        <v>93.704999999999998</v>
      </c>
      <c r="BP14">
        <v>20.102</v>
      </c>
      <c r="BQ14">
        <v>105.681</v>
      </c>
      <c r="BR14">
        <v>16.077000000000002</v>
      </c>
      <c r="BS14">
        <v>47.469000000000001</v>
      </c>
      <c r="BT14">
        <v>55.834000000000003</v>
      </c>
      <c r="BU14">
        <v>7.6790000000000003</v>
      </c>
      <c r="BV14">
        <v>925.82299999999998</v>
      </c>
      <c r="BW14">
        <v>70.486000000000004</v>
      </c>
      <c r="BX14">
        <v>1225.6120000000001</v>
      </c>
      <c r="BY14">
        <v>550.56500000000005</v>
      </c>
      <c r="BZ14">
        <v>7639.0590000000002</v>
      </c>
      <c r="CA14">
        <v>371.43700000000001</v>
      </c>
      <c r="CB14">
        <v>61.156999999999996</v>
      </c>
      <c r="CC14">
        <v>553.774</v>
      </c>
      <c r="CD14">
        <v>356.92099999999999</v>
      </c>
      <c r="CE14">
        <v>4249.4830000000002</v>
      </c>
      <c r="CF14">
        <v>53.405999999999999</v>
      </c>
      <c r="CG14">
        <v>15.446999999999999</v>
      </c>
      <c r="CH14">
        <v>90.775999999999996</v>
      </c>
      <c r="CI14">
        <v>116.584</v>
      </c>
      <c r="CJ14">
        <v>153.24199999999999</v>
      </c>
      <c r="CK14">
        <v>892.68100000000004</v>
      </c>
      <c r="CL14">
        <v>80.75</v>
      </c>
      <c r="CM14">
        <v>202.43199999999999</v>
      </c>
      <c r="CN14">
        <v>90.775999999999996</v>
      </c>
      <c r="CO14">
        <v>1.972</v>
      </c>
      <c r="CP14">
        <v>3.9740000000000002</v>
      </c>
      <c r="CQ14">
        <v>29.388000000000002</v>
      </c>
      <c r="CR14">
        <v>18.068000000000001</v>
      </c>
      <c r="CS14">
        <v>18.196000000000002</v>
      </c>
      <c r="CT14">
        <v>2.3260000000000001</v>
      </c>
      <c r="CU14">
        <v>12.404999999999999</v>
      </c>
      <c r="CV14">
        <v>45.978000000000002</v>
      </c>
      <c r="CW14">
        <v>91.233000000000004</v>
      </c>
      <c r="CX14">
        <v>0.95299999999999996</v>
      </c>
      <c r="CY14">
        <v>3.4369999999999998</v>
      </c>
      <c r="CZ14">
        <v>3.302</v>
      </c>
      <c r="DA14">
        <v>158.655</v>
      </c>
      <c r="DB14">
        <v>9.3309999999999995</v>
      </c>
      <c r="DC14">
        <v>1.919</v>
      </c>
      <c r="DD14">
        <v>17.873999999999999</v>
      </c>
      <c r="DE14">
        <v>0.107</v>
      </c>
      <c r="DF14">
        <v>223.33699999999999</v>
      </c>
      <c r="DG14">
        <v>0.61</v>
      </c>
      <c r="DH14">
        <v>2.6360000000000001</v>
      </c>
      <c r="DI14">
        <v>2.198</v>
      </c>
      <c r="DJ14">
        <v>3.46</v>
      </c>
      <c r="DK14">
        <v>0.91300000000000003</v>
      </c>
      <c r="DL14">
        <v>1.1299999999999999</v>
      </c>
      <c r="DM14">
        <v>0.59099999999999997</v>
      </c>
      <c r="DN14">
        <v>1.48</v>
      </c>
      <c r="DO14">
        <v>4.4349999999999996</v>
      </c>
      <c r="DP14">
        <v>5.2999999999999999E-2</v>
      </c>
      <c r="DQ14">
        <v>0.17799999999999999</v>
      </c>
      <c r="DR14">
        <v>2.8580000000000001</v>
      </c>
      <c r="DS14">
        <v>2.1070000000000002</v>
      </c>
      <c r="DT14">
        <v>0.307</v>
      </c>
      <c r="DU14">
        <v>2.0950000000000002</v>
      </c>
      <c r="DV14">
        <v>655.803</v>
      </c>
      <c r="DW14">
        <v>2.343</v>
      </c>
      <c r="DX14">
        <v>5.117</v>
      </c>
      <c r="DY14">
        <v>16.440999999999999</v>
      </c>
      <c r="DZ14">
        <v>4.8899999999999997</v>
      </c>
      <c r="EA14">
        <v>0.14099999999999999</v>
      </c>
      <c r="EB14">
        <v>1.2210000000000001</v>
      </c>
      <c r="EC14">
        <v>2.5230000000000001</v>
      </c>
      <c r="ED14">
        <v>1.4259999999999999</v>
      </c>
      <c r="EE14">
        <v>4.8230000000000004</v>
      </c>
      <c r="EF14">
        <v>3.1549999999999998</v>
      </c>
      <c r="EG14">
        <v>2.351</v>
      </c>
      <c r="EH14">
        <v>49.015000000000001</v>
      </c>
      <c r="EI14">
        <v>36.936</v>
      </c>
      <c r="EJ14">
        <v>6.1790000000000003</v>
      </c>
      <c r="EK14">
        <v>7.39</v>
      </c>
      <c r="EL14">
        <v>43.372999999999998</v>
      </c>
      <c r="EM14">
        <v>11.04</v>
      </c>
      <c r="EN14">
        <v>119.83199999999999</v>
      </c>
      <c r="EO14">
        <v>33.776000000000003</v>
      </c>
      <c r="EP14">
        <v>20.244</v>
      </c>
      <c r="EQ14">
        <v>6.0529999999999999</v>
      </c>
      <c r="ER14">
        <v>118.589</v>
      </c>
      <c r="ES14">
        <v>6.266</v>
      </c>
      <c r="ET14">
        <v>23.692</v>
      </c>
      <c r="EU14">
        <v>0.55300000000000005</v>
      </c>
      <c r="EV14">
        <v>2.6120000000000001</v>
      </c>
      <c r="EW14">
        <v>89.825000000000003</v>
      </c>
      <c r="EX14">
        <v>275.82400000000001</v>
      </c>
      <c r="EY14">
        <v>5.5919999999999996</v>
      </c>
      <c r="EZ14">
        <v>4.694</v>
      </c>
      <c r="FA14">
        <v>112.845</v>
      </c>
      <c r="FB14">
        <v>5.9050000000000002</v>
      </c>
      <c r="FC14">
        <v>10.662000000000001</v>
      </c>
      <c r="FD14">
        <v>12.013999999999999</v>
      </c>
      <c r="FE14">
        <v>12.013999999999999</v>
      </c>
      <c r="FF14">
        <v>0.9</v>
      </c>
      <c r="FG14">
        <v>17.831</v>
      </c>
      <c r="FH14">
        <v>1.36</v>
      </c>
      <c r="FI14">
        <v>4.9180000000000001</v>
      </c>
      <c r="FJ14">
        <v>13.711</v>
      </c>
    </row>
    <row r="15" spans="1:166" x14ac:dyDescent="0.3">
      <c r="A15">
        <v>18056</v>
      </c>
      <c r="B15">
        <v>3</v>
      </c>
      <c r="C15" t="s">
        <v>38</v>
      </c>
      <c r="D15" t="s">
        <v>40</v>
      </c>
      <c r="E15">
        <v>18.169</v>
      </c>
      <c r="F15">
        <v>10.446</v>
      </c>
      <c r="G15">
        <v>1.3640000000000001</v>
      </c>
      <c r="H15">
        <v>0.115</v>
      </c>
      <c r="I15">
        <v>167.179</v>
      </c>
      <c r="J15">
        <v>4.0890000000000004</v>
      </c>
      <c r="K15">
        <v>6.6740000000000004</v>
      </c>
      <c r="L15">
        <v>0.47399999999999998</v>
      </c>
      <c r="M15">
        <v>23.143000000000001</v>
      </c>
      <c r="N15">
        <v>17.317</v>
      </c>
      <c r="O15">
        <v>1527.038</v>
      </c>
      <c r="P15">
        <v>3.3410000000000002</v>
      </c>
      <c r="Q15">
        <v>1.383</v>
      </c>
      <c r="R15">
        <v>0.52200000000000002</v>
      </c>
      <c r="S15">
        <v>1.855</v>
      </c>
      <c r="T15">
        <v>1.698</v>
      </c>
      <c r="U15">
        <v>1.232</v>
      </c>
      <c r="V15">
        <v>19.827999999999999</v>
      </c>
      <c r="W15">
        <v>0.91200000000000003</v>
      </c>
      <c r="X15">
        <v>0.28399999999999997</v>
      </c>
      <c r="Y15">
        <v>0.191</v>
      </c>
      <c r="Z15">
        <v>93.71</v>
      </c>
      <c r="AA15">
        <v>154.64099999999999</v>
      </c>
      <c r="AB15">
        <v>21.794</v>
      </c>
      <c r="AC15">
        <v>21.666</v>
      </c>
      <c r="AD15">
        <v>160.38999999999999</v>
      </c>
      <c r="AE15">
        <v>10.145</v>
      </c>
      <c r="AF15">
        <v>0.94899999999999995</v>
      </c>
      <c r="AG15">
        <v>9.6679999999999993</v>
      </c>
      <c r="AH15">
        <v>57.595999999999997</v>
      </c>
      <c r="AI15">
        <v>29.655000000000001</v>
      </c>
      <c r="AJ15">
        <v>3.81</v>
      </c>
      <c r="AK15">
        <v>56.18</v>
      </c>
      <c r="AL15">
        <v>12.887</v>
      </c>
      <c r="AM15">
        <v>567.12199999999996</v>
      </c>
      <c r="AN15">
        <v>43.491</v>
      </c>
      <c r="AO15">
        <v>12.066000000000001</v>
      </c>
      <c r="AP15">
        <v>13.316000000000001</v>
      </c>
      <c r="AQ15">
        <v>232.035</v>
      </c>
      <c r="AR15">
        <v>491.38600000000002</v>
      </c>
      <c r="AS15">
        <v>195.43700000000001</v>
      </c>
      <c r="AT15">
        <v>82.599000000000004</v>
      </c>
      <c r="AU15">
        <v>770.78399999999999</v>
      </c>
      <c r="AV15">
        <v>138.85900000000001</v>
      </c>
      <c r="AW15">
        <v>5.1999999999999998E-2</v>
      </c>
      <c r="AX15">
        <v>242.17699999999999</v>
      </c>
      <c r="AY15">
        <v>4.5330000000000004</v>
      </c>
      <c r="AZ15">
        <v>2.8279999999999998</v>
      </c>
      <c r="BA15">
        <v>21.806999999999999</v>
      </c>
      <c r="BB15">
        <v>12.507</v>
      </c>
      <c r="BC15">
        <v>5.0209999999999999</v>
      </c>
      <c r="BD15">
        <v>15.068</v>
      </c>
      <c r="BE15">
        <v>58.451000000000001</v>
      </c>
      <c r="BF15">
        <v>7.6790000000000003</v>
      </c>
      <c r="BG15">
        <v>2.028</v>
      </c>
      <c r="BH15">
        <v>1.794</v>
      </c>
      <c r="BI15">
        <v>187.23599999999999</v>
      </c>
      <c r="BJ15">
        <v>4.0019999999999998</v>
      </c>
      <c r="BK15">
        <v>17.596</v>
      </c>
      <c r="BL15">
        <v>11.326000000000001</v>
      </c>
      <c r="BM15">
        <v>2.552</v>
      </c>
      <c r="BN15">
        <v>42.323</v>
      </c>
      <c r="BO15">
        <v>59</v>
      </c>
      <c r="BP15">
        <v>21.731999999999999</v>
      </c>
      <c r="BQ15">
        <v>73.95</v>
      </c>
      <c r="BR15">
        <v>14.132</v>
      </c>
      <c r="BS15">
        <v>44.771999999999998</v>
      </c>
      <c r="BT15">
        <v>46.256999999999998</v>
      </c>
      <c r="BU15">
        <v>7.2039999999999997</v>
      </c>
      <c r="BV15">
        <v>489.80700000000002</v>
      </c>
      <c r="BW15">
        <v>44.627000000000002</v>
      </c>
      <c r="BX15">
        <v>671.678</v>
      </c>
      <c r="BY15">
        <v>373.05399999999997</v>
      </c>
      <c r="BZ15">
        <v>5179.2780000000002</v>
      </c>
      <c r="CA15">
        <v>158.21299999999999</v>
      </c>
      <c r="CB15">
        <v>29.995999999999999</v>
      </c>
      <c r="CC15">
        <v>269.78699999999998</v>
      </c>
      <c r="CD15">
        <v>218.07400000000001</v>
      </c>
      <c r="CE15">
        <v>3037.8440000000001</v>
      </c>
      <c r="CF15">
        <v>25.561</v>
      </c>
      <c r="CG15">
        <v>8.5559999999999992</v>
      </c>
      <c r="CH15">
        <v>48.845999999999997</v>
      </c>
      <c r="CI15">
        <v>63.408999999999999</v>
      </c>
      <c r="CJ15">
        <v>97.85</v>
      </c>
      <c r="CK15">
        <v>644.06899999999996</v>
      </c>
      <c r="CL15">
        <v>134.28200000000001</v>
      </c>
      <c r="CM15">
        <v>249.16399999999999</v>
      </c>
      <c r="CN15">
        <v>48.845999999999997</v>
      </c>
      <c r="CO15">
        <v>1.8480000000000001</v>
      </c>
      <c r="CP15">
        <v>6.6349999999999998</v>
      </c>
      <c r="CQ15">
        <v>42.33</v>
      </c>
      <c r="CR15">
        <v>13.452</v>
      </c>
      <c r="CS15">
        <v>12.92</v>
      </c>
      <c r="CT15">
        <v>1.93</v>
      </c>
      <c r="CU15">
        <v>11.176</v>
      </c>
      <c r="CV15">
        <v>25.475000000000001</v>
      </c>
      <c r="CW15">
        <v>74.891999999999996</v>
      </c>
      <c r="CX15">
        <v>1.5049999999999999</v>
      </c>
      <c r="CY15">
        <v>4.8179999999999996</v>
      </c>
      <c r="CZ15">
        <v>2.2810000000000001</v>
      </c>
      <c r="DA15">
        <v>115.419</v>
      </c>
      <c r="DB15">
        <v>13.238</v>
      </c>
      <c r="DC15">
        <v>2</v>
      </c>
      <c r="DD15">
        <v>19.338000000000001</v>
      </c>
      <c r="DE15">
        <v>0.191</v>
      </c>
      <c r="DF15">
        <v>98.171999999999997</v>
      </c>
      <c r="DG15">
        <v>1.0289999999999999</v>
      </c>
      <c r="DH15">
        <v>1.819</v>
      </c>
      <c r="DI15">
        <v>4.9219999999999997</v>
      </c>
      <c r="DJ15">
        <v>3.95</v>
      </c>
      <c r="DK15">
        <v>0.443</v>
      </c>
      <c r="DL15">
        <v>1.5169999999999999</v>
      </c>
      <c r="DM15">
        <v>1.609</v>
      </c>
      <c r="DN15">
        <v>1.573</v>
      </c>
      <c r="DO15">
        <v>5.4240000000000004</v>
      </c>
      <c r="DP15">
        <v>0.48499999999999999</v>
      </c>
      <c r="DQ15">
        <v>0.89400000000000002</v>
      </c>
      <c r="DR15">
        <v>5.2060000000000004</v>
      </c>
      <c r="DS15">
        <v>4.7969999999999997</v>
      </c>
      <c r="DU15">
        <v>3.8149999999999999</v>
      </c>
      <c r="DV15">
        <v>400.40199999999999</v>
      </c>
      <c r="DW15">
        <v>1.302</v>
      </c>
      <c r="DX15">
        <v>6.6769999999999996</v>
      </c>
      <c r="DY15">
        <v>18.434000000000001</v>
      </c>
      <c r="DZ15">
        <v>5.6550000000000002</v>
      </c>
      <c r="EA15">
        <v>0.14599999999999999</v>
      </c>
      <c r="EB15">
        <v>3.2549999999999999</v>
      </c>
      <c r="EC15">
        <v>3.9039999999999999</v>
      </c>
      <c r="ED15">
        <v>1.841</v>
      </c>
      <c r="EE15">
        <v>4.7939999999999996</v>
      </c>
      <c r="EF15">
        <v>3.605</v>
      </c>
      <c r="EG15">
        <v>1.667</v>
      </c>
      <c r="EH15">
        <v>51.073</v>
      </c>
      <c r="EI15">
        <v>37.493000000000002</v>
      </c>
      <c r="EJ15">
        <v>5.6239999999999997</v>
      </c>
      <c r="EK15">
        <v>7.077</v>
      </c>
      <c r="EL15">
        <v>60.207000000000001</v>
      </c>
      <c r="EM15">
        <v>20.786000000000001</v>
      </c>
      <c r="EN15">
        <v>128.80000000000001</v>
      </c>
      <c r="EO15">
        <v>39.945999999999998</v>
      </c>
      <c r="EP15">
        <v>20.125</v>
      </c>
      <c r="EQ15">
        <v>6.5970000000000004</v>
      </c>
      <c r="ER15">
        <v>122.47</v>
      </c>
      <c r="ES15">
        <v>10.161</v>
      </c>
      <c r="ET15">
        <v>5.9939999999999998</v>
      </c>
      <c r="EU15">
        <v>0.05</v>
      </c>
      <c r="EV15">
        <v>1.5580000000000001</v>
      </c>
      <c r="EW15">
        <v>48.758000000000003</v>
      </c>
      <c r="EX15">
        <v>276.00799999999998</v>
      </c>
      <c r="EY15">
        <v>8.2189999999999994</v>
      </c>
      <c r="EZ15">
        <v>4.1920000000000002</v>
      </c>
      <c r="FA15">
        <v>111.67100000000001</v>
      </c>
      <c r="FB15">
        <v>17.524000000000001</v>
      </c>
      <c r="FC15">
        <v>13.689</v>
      </c>
      <c r="FD15">
        <v>11.926</v>
      </c>
      <c r="FE15">
        <v>11.926</v>
      </c>
      <c r="FF15">
        <v>0.52500000000000002</v>
      </c>
      <c r="FG15">
        <v>13.898999999999999</v>
      </c>
      <c r="FH15">
        <v>1</v>
      </c>
      <c r="FI15">
        <v>2.33</v>
      </c>
      <c r="FJ15">
        <v>12.859</v>
      </c>
    </row>
    <row r="16" spans="1:166" x14ac:dyDescent="0.3">
      <c r="A16">
        <v>18053</v>
      </c>
      <c r="B16">
        <v>2</v>
      </c>
      <c r="C16" t="s">
        <v>1</v>
      </c>
      <c r="D16" t="s">
        <v>15</v>
      </c>
      <c r="E16">
        <v>14.372999999999999</v>
      </c>
      <c r="F16">
        <v>11.680999999999999</v>
      </c>
      <c r="G16">
        <v>1.4930000000000001</v>
      </c>
      <c r="H16">
        <v>0.3</v>
      </c>
      <c r="I16">
        <v>156.38800000000001</v>
      </c>
      <c r="J16">
        <v>6.1159999999999997</v>
      </c>
      <c r="K16">
        <v>7.5250000000000004</v>
      </c>
      <c r="L16">
        <v>0.76800000000000002</v>
      </c>
      <c r="M16">
        <v>14.497999999999999</v>
      </c>
      <c r="N16">
        <v>10.657999999999999</v>
      </c>
      <c r="O16">
        <v>1432.7239999999999</v>
      </c>
      <c r="P16">
        <v>3.7949999999999999</v>
      </c>
      <c r="Q16">
        <v>0.95</v>
      </c>
      <c r="R16">
        <v>1.079</v>
      </c>
      <c r="S16">
        <v>2.1709999999999998</v>
      </c>
      <c r="T16">
        <v>1.7969999999999999</v>
      </c>
      <c r="U16">
        <v>1.3280000000000001</v>
      </c>
      <c r="V16">
        <v>18.861000000000001</v>
      </c>
      <c r="W16">
        <v>0.61499999999999999</v>
      </c>
      <c r="X16">
        <v>0.27500000000000002</v>
      </c>
      <c r="Y16">
        <v>0.11799999999999999</v>
      </c>
      <c r="Z16">
        <v>135.77500000000001</v>
      </c>
      <c r="AA16">
        <v>200.851</v>
      </c>
      <c r="AB16">
        <v>32.729999999999997</v>
      </c>
      <c r="AC16">
        <v>22.036999999999999</v>
      </c>
      <c r="AD16">
        <v>165.208</v>
      </c>
      <c r="AE16">
        <v>10.675000000000001</v>
      </c>
      <c r="AF16">
        <v>2.3180000000000001</v>
      </c>
      <c r="AG16">
        <v>7.117</v>
      </c>
      <c r="AH16">
        <v>42.722000000000001</v>
      </c>
      <c r="AI16">
        <v>37.808999999999997</v>
      </c>
      <c r="AJ16">
        <v>2.6760000000000002</v>
      </c>
      <c r="AK16">
        <v>73.103999999999999</v>
      </c>
      <c r="AL16">
        <v>6.0750000000000002</v>
      </c>
      <c r="AM16">
        <v>301.38</v>
      </c>
      <c r="AN16">
        <v>2.4740000000000002</v>
      </c>
      <c r="AO16">
        <v>3.1819999999999999</v>
      </c>
      <c r="AP16">
        <v>5.1459999999999999</v>
      </c>
      <c r="AQ16">
        <v>377.09399999999999</v>
      </c>
      <c r="AR16">
        <v>188.19499999999999</v>
      </c>
      <c r="AS16">
        <v>187.04</v>
      </c>
      <c r="AT16">
        <v>9.6910000000000007</v>
      </c>
      <c r="AU16">
        <v>560.83000000000004</v>
      </c>
      <c r="AV16">
        <v>3.86</v>
      </c>
      <c r="AW16">
        <v>2.1000000000000001E-2</v>
      </c>
      <c r="AX16">
        <v>114.502</v>
      </c>
      <c r="AY16">
        <v>6.5069999999999997</v>
      </c>
      <c r="AZ16">
        <v>2.6549999999999998</v>
      </c>
      <c r="BA16">
        <v>3.2000000000000001E-2</v>
      </c>
      <c r="BB16">
        <v>12.544</v>
      </c>
      <c r="BC16">
        <v>5.5940000000000003</v>
      </c>
      <c r="BD16">
        <v>4.2069999999999999</v>
      </c>
      <c r="BE16">
        <v>20.257000000000001</v>
      </c>
      <c r="BF16">
        <v>2.7690000000000001</v>
      </c>
      <c r="BG16">
        <v>1.3580000000000001</v>
      </c>
      <c r="BH16">
        <v>1.746</v>
      </c>
      <c r="BI16">
        <v>222.07</v>
      </c>
      <c r="BJ16">
        <v>2.177</v>
      </c>
      <c r="BK16">
        <v>8.1270000000000007</v>
      </c>
      <c r="BL16">
        <v>1.4630000000000001</v>
      </c>
      <c r="BM16">
        <v>1.325</v>
      </c>
      <c r="BN16">
        <v>45.234999999999999</v>
      </c>
      <c r="BO16">
        <v>83.326999999999998</v>
      </c>
      <c r="BP16">
        <v>21.692</v>
      </c>
      <c r="BQ16">
        <v>88.132000000000005</v>
      </c>
      <c r="BR16">
        <v>20.212</v>
      </c>
      <c r="BS16">
        <v>48.627000000000002</v>
      </c>
      <c r="BT16">
        <v>41.225999999999999</v>
      </c>
      <c r="BU16">
        <v>5.5010000000000003</v>
      </c>
      <c r="BV16">
        <v>627.25199999999995</v>
      </c>
      <c r="BW16">
        <v>19.623999999999999</v>
      </c>
      <c r="BX16">
        <v>893.60299999999995</v>
      </c>
      <c r="BY16">
        <v>265.70400000000001</v>
      </c>
      <c r="BZ16">
        <v>7591.085</v>
      </c>
      <c r="CA16">
        <v>226.822</v>
      </c>
      <c r="CB16">
        <v>16.809000000000001</v>
      </c>
      <c r="CC16">
        <v>387.18900000000002</v>
      </c>
      <c r="CD16">
        <v>214.56100000000001</v>
      </c>
      <c r="CE16">
        <v>4723.4080000000004</v>
      </c>
      <c r="CF16">
        <v>48.435000000000002</v>
      </c>
      <c r="CG16">
        <v>7.3890000000000002</v>
      </c>
      <c r="CH16">
        <v>87.507000000000005</v>
      </c>
      <c r="CI16">
        <v>120.277</v>
      </c>
      <c r="CJ16">
        <v>105.035</v>
      </c>
      <c r="CK16">
        <v>1107.3520000000001</v>
      </c>
      <c r="CL16">
        <v>159.14500000000001</v>
      </c>
      <c r="CM16">
        <v>240.893</v>
      </c>
      <c r="CN16">
        <v>87.515000000000001</v>
      </c>
      <c r="CO16">
        <v>2.0950000000000002</v>
      </c>
      <c r="CP16">
        <v>7.9370000000000003</v>
      </c>
      <c r="CQ16">
        <v>61.848999999999997</v>
      </c>
      <c r="CR16">
        <v>12.896000000000001</v>
      </c>
      <c r="CS16">
        <v>44.237000000000002</v>
      </c>
      <c r="CT16">
        <v>2.3570000000000002</v>
      </c>
      <c r="CU16">
        <v>11.659000000000001</v>
      </c>
      <c r="CV16">
        <v>65.456999999999994</v>
      </c>
      <c r="CW16">
        <v>79.625</v>
      </c>
      <c r="CX16">
        <v>1.133</v>
      </c>
      <c r="CY16">
        <v>5.7080000000000002</v>
      </c>
      <c r="CZ16">
        <v>2.8330000000000002</v>
      </c>
      <c r="DA16">
        <v>117.111</v>
      </c>
      <c r="DB16">
        <v>10.742000000000001</v>
      </c>
      <c r="DC16">
        <v>1.756</v>
      </c>
      <c r="DD16">
        <v>11.489000000000001</v>
      </c>
      <c r="DE16">
        <v>0.11799999999999999</v>
      </c>
      <c r="DF16">
        <v>260.65800000000002</v>
      </c>
      <c r="DG16">
        <v>0.438</v>
      </c>
      <c r="DH16">
        <v>1.5740000000000001</v>
      </c>
      <c r="DI16">
        <v>2.919</v>
      </c>
      <c r="DJ16">
        <v>4.3109999999999999</v>
      </c>
      <c r="DK16">
        <v>0.46600000000000003</v>
      </c>
      <c r="DL16">
        <v>1.161</v>
      </c>
      <c r="DM16">
        <v>1.444</v>
      </c>
      <c r="DN16">
        <v>13.837</v>
      </c>
      <c r="DO16">
        <v>3.6520000000000001</v>
      </c>
      <c r="DP16">
        <v>0.255</v>
      </c>
      <c r="DQ16">
        <v>0.105</v>
      </c>
      <c r="DR16">
        <v>1.024</v>
      </c>
      <c r="DS16">
        <v>0.9</v>
      </c>
      <c r="DT16">
        <v>0.106</v>
      </c>
      <c r="DU16">
        <v>2.1160000000000001</v>
      </c>
      <c r="DV16">
        <v>374.03</v>
      </c>
      <c r="DW16">
        <v>0.56499999999999995</v>
      </c>
      <c r="DX16">
        <v>6.8339999999999996</v>
      </c>
      <c r="DY16">
        <v>17.588999999999999</v>
      </c>
      <c r="DZ16">
        <v>6.1230000000000002</v>
      </c>
      <c r="EA16">
        <v>0.13500000000000001</v>
      </c>
      <c r="EB16">
        <v>1.869</v>
      </c>
      <c r="EC16">
        <v>2.8410000000000002</v>
      </c>
      <c r="ED16">
        <v>1.296</v>
      </c>
      <c r="EE16">
        <v>5.1109999999999998</v>
      </c>
      <c r="EF16">
        <v>2.7949999999999999</v>
      </c>
      <c r="EG16">
        <v>0.85</v>
      </c>
      <c r="EH16">
        <v>50.427999999999997</v>
      </c>
      <c r="EI16">
        <v>35.01</v>
      </c>
      <c r="EJ16">
        <v>5.6589999999999998</v>
      </c>
      <c r="EK16">
        <v>7.5119999999999996</v>
      </c>
      <c r="EL16">
        <v>82.290999999999997</v>
      </c>
      <c r="EM16">
        <v>26.548999999999999</v>
      </c>
      <c r="EN16">
        <v>158.00299999999999</v>
      </c>
      <c r="EO16">
        <v>46.127000000000002</v>
      </c>
      <c r="EP16">
        <v>26.593</v>
      </c>
      <c r="EQ16">
        <v>9.2149999999999999</v>
      </c>
      <c r="ER16">
        <v>122.584</v>
      </c>
      <c r="ES16">
        <v>10.422000000000001</v>
      </c>
      <c r="ET16">
        <v>38.317999999999998</v>
      </c>
      <c r="EU16">
        <v>0.443</v>
      </c>
      <c r="EV16">
        <v>3.556</v>
      </c>
      <c r="EW16">
        <v>87.284000000000006</v>
      </c>
      <c r="EX16">
        <v>279.66000000000003</v>
      </c>
      <c r="EY16">
        <v>5.3780000000000001</v>
      </c>
      <c r="EZ16">
        <v>1.9379999999999999</v>
      </c>
      <c r="FA16">
        <v>110.099</v>
      </c>
      <c r="FB16">
        <v>19.003</v>
      </c>
      <c r="FC16">
        <v>10.856999999999999</v>
      </c>
      <c r="FD16">
        <v>13.362</v>
      </c>
      <c r="FE16">
        <v>13.362</v>
      </c>
      <c r="FF16">
        <v>0.64900000000000002</v>
      </c>
      <c r="FG16">
        <v>25.210999999999999</v>
      </c>
      <c r="FH16">
        <v>2.37</v>
      </c>
      <c r="FI16">
        <v>3.944</v>
      </c>
      <c r="FJ16">
        <v>10.36</v>
      </c>
    </row>
    <row r="17" spans="1:166" x14ac:dyDescent="0.3">
      <c r="A17">
        <v>18137</v>
      </c>
      <c r="B17">
        <v>3</v>
      </c>
      <c r="C17" t="s">
        <v>38</v>
      </c>
      <c r="D17" t="s">
        <v>39</v>
      </c>
      <c r="E17">
        <v>24.05</v>
      </c>
      <c r="F17">
        <v>17.579000000000001</v>
      </c>
      <c r="G17">
        <v>3.1859999999999999</v>
      </c>
      <c r="H17">
        <v>0.61799999999999999</v>
      </c>
      <c r="I17">
        <v>138.006</v>
      </c>
      <c r="J17">
        <v>11.417</v>
      </c>
      <c r="K17">
        <v>12.363</v>
      </c>
      <c r="L17">
        <v>1.3089999999999999</v>
      </c>
      <c r="M17">
        <v>26.585999999999999</v>
      </c>
      <c r="N17">
        <v>13.693</v>
      </c>
      <c r="O17">
        <v>1999.95</v>
      </c>
      <c r="P17">
        <v>1.7529999999999999</v>
      </c>
      <c r="Q17">
        <v>1.06</v>
      </c>
      <c r="R17">
        <v>1.6879999999999999</v>
      </c>
      <c r="S17">
        <v>1.9</v>
      </c>
      <c r="T17">
        <v>1.7130000000000001</v>
      </c>
      <c r="U17">
        <v>1.704</v>
      </c>
      <c r="V17">
        <v>13.997</v>
      </c>
      <c r="W17">
        <v>2.3010000000000002</v>
      </c>
      <c r="X17">
        <v>0.27500000000000002</v>
      </c>
      <c r="Y17">
        <v>0.47299999999999998</v>
      </c>
      <c r="Z17">
        <v>133.04</v>
      </c>
      <c r="AA17">
        <v>184.12799999999999</v>
      </c>
      <c r="AB17">
        <v>35.390999999999998</v>
      </c>
      <c r="AC17">
        <v>23.960999999999999</v>
      </c>
      <c r="AD17">
        <v>162.679</v>
      </c>
      <c r="AE17">
        <v>10.492000000000001</v>
      </c>
      <c r="AF17">
        <v>2.0739999999999998</v>
      </c>
      <c r="AG17">
        <v>7.5780000000000003</v>
      </c>
      <c r="AH17">
        <v>44.061999999999998</v>
      </c>
      <c r="AI17">
        <v>34.573999999999998</v>
      </c>
      <c r="AJ17">
        <v>2.867</v>
      </c>
      <c r="AK17">
        <v>74.484999999999999</v>
      </c>
      <c r="AL17">
        <v>5.915</v>
      </c>
      <c r="AM17">
        <v>336.77</v>
      </c>
      <c r="AN17">
        <v>42.398000000000003</v>
      </c>
      <c r="AO17">
        <v>6.3659999999999997</v>
      </c>
      <c r="AP17">
        <v>5.5410000000000004</v>
      </c>
      <c r="AQ17">
        <v>296.75400000000002</v>
      </c>
      <c r="AR17">
        <v>468.58100000000002</v>
      </c>
      <c r="AS17">
        <v>134.761</v>
      </c>
      <c r="AT17">
        <v>45.564</v>
      </c>
      <c r="AU17">
        <v>450.87799999999999</v>
      </c>
      <c r="AV17">
        <v>50.295999999999999</v>
      </c>
      <c r="AW17">
        <v>5.3999999999999999E-2</v>
      </c>
      <c r="AX17">
        <v>129.69499999999999</v>
      </c>
      <c r="AY17">
        <v>3.07</v>
      </c>
      <c r="AZ17">
        <v>2.5950000000000002</v>
      </c>
      <c r="BA17">
        <v>5.8490000000000002</v>
      </c>
      <c r="BB17">
        <v>13.869</v>
      </c>
      <c r="BC17">
        <v>4.431</v>
      </c>
      <c r="BD17">
        <v>8.5909999999999993</v>
      </c>
      <c r="BE17">
        <v>48.518000000000001</v>
      </c>
      <c r="BF17">
        <v>8.42</v>
      </c>
      <c r="BG17">
        <v>0.495</v>
      </c>
      <c r="BH17">
        <v>1.1399999999999999</v>
      </c>
      <c r="BI17">
        <v>157.77799999999999</v>
      </c>
      <c r="BJ17">
        <v>2.581</v>
      </c>
      <c r="BK17">
        <v>7.8440000000000003</v>
      </c>
      <c r="BL17">
        <v>8</v>
      </c>
      <c r="BM17">
        <v>2.4609999999999999</v>
      </c>
      <c r="BN17">
        <v>52.459000000000003</v>
      </c>
      <c r="BO17">
        <v>99.087999999999994</v>
      </c>
      <c r="BP17">
        <v>23.282</v>
      </c>
      <c r="BQ17">
        <v>113.19199999999999</v>
      </c>
      <c r="BR17">
        <v>20.509</v>
      </c>
      <c r="BS17">
        <v>49.728000000000002</v>
      </c>
      <c r="BT17">
        <v>21.463000000000001</v>
      </c>
      <c r="BU17">
        <v>3.8889999999999998</v>
      </c>
      <c r="BV17">
        <v>1001.348</v>
      </c>
      <c r="BW17">
        <v>36.457999999999998</v>
      </c>
      <c r="BX17">
        <v>1223.098</v>
      </c>
      <c r="BY17">
        <v>396.85500000000002</v>
      </c>
      <c r="BZ17">
        <v>9119.89</v>
      </c>
      <c r="CA17">
        <v>409.62400000000002</v>
      </c>
      <c r="CB17">
        <v>37.195999999999998</v>
      </c>
      <c r="CC17">
        <v>590.19500000000005</v>
      </c>
      <c r="CD17">
        <v>258.38600000000002</v>
      </c>
      <c r="CE17">
        <v>5610.4430000000002</v>
      </c>
      <c r="CF17">
        <v>62.587000000000003</v>
      </c>
      <c r="CG17">
        <v>10.311999999999999</v>
      </c>
      <c r="CH17">
        <v>92.085999999999999</v>
      </c>
      <c r="CI17">
        <v>127.786</v>
      </c>
      <c r="CJ17">
        <v>114.501</v>
      </c>
      <c r="CK17">
        <v>1146.3240000000001</v>
      </c>
      <c r="CL17">
        <v>87.971999999999994</v>
      </c>
      <c r="CM17">
        <v>252.09</v>
      </c>
      <c r="CN17">
        <v>91.896000000000001</v>
      </c>
      <c r="CO17">
        <v>1.905</v>
      </c>
      <c r="CP17">
        <v>5.125</v>
      </c>
      <c r="CQ17">
        <v>26.036999999999999</v>
      </c>
      <c r="CR17">
        <v>14.648</v>
      </c>
      <c r="CS17">
        <v>16.091999999999999</v>
      </c>
      <c r="CT17">
        <v>2.3029999999999999</v>
      </c>
      <c r="CU17">
        <v>12.71</v>
      </c>
      <c r="CV17">
        <v>0.73099999999999998</v>
      </c>
      <c r="CW17">
        <v>58.996000000000002</v>
      </c>
      <c r="CX17">
        <v>1.7689999999999999</v>
      </c>
      <c r="CY17">
        <v>4.1319999999999997</v>
      </c>
      <c r="CZ17">
        <v>4.1059999999999999</v>
      </c>
      <c r="DA17">
        <v>221.40299999999999</v>
      </c>
      <c r="DB17">
        <v>13.079000000000001</v>
      </c>
      <c r="DC17">
        <v>1.395</v>
      </c>
      <c r="DD17">
        <v>18.07</v>
      </c>
      <c r="DE17">
        <v>0.47299999999999998</v>
      </c>
      <c r="DF17">
        <v>148.36500000000001</v>
      </c>
      <c r="DG17">
        <v>0.40100000000000002</v>
      </c>
      <c r="DH17">
        <v>4.1779999999999999</v>
      </c>
      <c r="DI17">
        <v>1.6359999999999999</v>
      </c>
      <c r="DJ17">
        <v>5.3280000000000003</v>
      </c>
      <c r="DK17">
        <v>7.3250000000000002</v>
      </c>
      <c r="DL17">
        <v>0.999</v>
      </c>
      <c r="DM17">
        <v>0.88200000000000001</v>
      </c>
      <c r="DN17">
        <v>7.0000000000000007E-2</v>
      </c>
      <c r="DO17">
        <v>5.6189999999999998</v>
      </c>
      <c r="DP17">
        <v>0.26700000000000002</v>
      </c>
      <c r="DQ17">
        <v>0.75</v>
      </c>
      <c r="DR17">
        <v>2.0609999999999999</v>
      </c>
      <c r="DS17">
        <v>2.077</v>
      </c>
      <c r="DT17">
        <v>0.59699999999999998</v>
      </c>
      <c r="DU17">
        <v>1.88</v>
      </c>
      <c r="DV17">
        <v>437.56900000000002</v>
      </c>
      <c r="DW17">
        <v>1.2110000000000001</v>
      </c>
      <c r="DX17">
        <v>9.5269999999999992</v>
      </c>
      <c r="DY17">
        <v>1.252</v>
      </c>
      <c r="DZ17">
        <v>4.1230000000000002</v>
      </c>
      <c r="EA17">
        <v>0.13300000000000001</v>
      </c>
      <c r="EB17">
        <v>1.946</v>
      </c>
      <c r="EC17">
        <v>2.3220000000000001</v>
      </c>
      <c r="ED17">
        <v>2.0329999999999999</v>
      </c>
      <c r="EE17">
        <v>4.359</v>
      </c>
      <c r="EF17">
        <v>1.6439999999999999</v>
      </c>
      <c r="EG17">
        <v>1.323</v>
      </c>
      <c r="EH17">
        <v>47.484999999999999</v>
      </c>
      <c r="EI17">
        <v>42.761000000000003</v>
      </c>
      <c r="EJ17">
        <v>3.8519999999999999</v>
      </c>
      <c r="EK17">
        <v>8.4280000000000008</v>
      </c>
      <c r="EL17">
        <v>47.231000000000002</v>
      </c>
      <c r="EM17">
        <v>13.186</v>
      </c>
      <c r="EN17">
        <v>155.93199999999999</v>
      </c>
      <c r="EO17">
        <v>45.884</v>
      </c>
      <c r="EP17">
        <v>9.9369999999999994</v>
      </c>
      <c r="EQ17">
        <v>6.0149999999999997</v>
      </c>
      <c r="ER17">
        <v>116.428</v>
      </c>
      <c r="ES17">
        <v>7.173</v>
      </c>
      <c r="ET17">
        <v>17.111000000000001</v>
      </c>
      <c r="EU17">
        <v>7.5999999999999998E-2</v>
      </c>
      <c r="EV17">
        <v>1.2749999999999999</v>
      </c>
      <c r="EW17">
        <v>92.463999999999999</v>
      </c>
      <c r="EX17">
        <v>277.97399999999999</v>
      </c>
      <c r="EY17">
        <v>5.9219999999999997</v>
      </c>
      <c r="EZ17">
        <v>1.4910000000000001</v>
      </c>
      <c r="FA17">
        <v>108.108</v>
      </c>
      <c r="FB17">
        <v>11.09</v>
      </c>
      <c r="FC17">
        <v>9.6649999999999991</v>
      </c>
      <c r="FD17">
        <v>17.012</v>
      </c>
      <c r="FE17">
        <v>17.012</v>
      </c>
      <c r="FF17">
        <v>1.1319999999999999</v>
      </c>
      <c r="FG17">
        <v>17.067</v>
      </c>
      <c r="FH17">
        <v>1.536</v>
      </c>
      <c r="FI17">
        <v>1.5509999999999999</v>
      </c>
      <c r="FJ17">
        <v>9.1519999999999992</v>
      </c>
    </row>
    <row r="18" spans="1:166" x14ac:dyDescent="0.3">
      <c r="A18">
        <v>18089</v>
      </c>
      <c r="B18">
        <v>3</v>
      </c>
      <c r="C18" t="s">
        <v>1</v>
      </c>
      <c r="D18" t="s">
        <v>15</v>
      </c>
      <c r="E18">
        <v>12.738</v>
      </c>
      <c r="F18">
        <v>8.3759999999999994</v>
      </c>
      <c r="G18">
        <v>2.786</v>
      </c>
      <c r="H18">
        <v>0.33200000000000002</v>
      </c>
      <c r="I18">
        <v>106.042</v>
      </c>
      <c r="J18">
        <v>9.1080000000000005</v>
      </c>
      <c r="K18">
        <v>8.6969999999999992</v>
      </c>
      <c r="L18">
        <v>1.179</v>
      </c>
      <c r="M18">
        <v>33.978000000000002</v>
      </c>
      <c r="N18">
        <v>17.87</v>
      </c>
      <c r="O18">
        <v>1626.788</v>
      </c>
      <c r="P18">
        <v>2.5720000000000001</v>
      </c>
      <c r="Q18">
        <v>1.127</v>
      </c>
      <c r="R18">
        <v>1.3640000000000001</v>
      </c>
      <c r="S18">
        <v>2.1850000000000001</v>
      </c>
      <c r="T18">
        <v>1.5269999999999999</v>
      </c>
      <c r="U18">
        <v>1.5429999999999999</v>
      </c>
      <c r="V18">
        <v>24.05</v>
      </c>
      <c r="W18">
        <v>1.528</v>
      </c>
      <c r="X18">
        <v>0.157</v>
      </c>
      <c r="Y18">
        <v>0.15</v>
      </c>
      <c r="Z18">
        <v>96.741</v>
      </c>
      <c r="AA18">
        <v>155.976</v>
      </c>
      <c r="AB18">
        <v>24.881</v>
      </c>
      <c r="AC18">
        <v>18.21</v>
      </c>
      <c r="AD18">
        <v>149.34399999999999</v>
      </c>
      <c r="AE18">
        <v>7.83</v>
      </c>
      <c r="AF18">
        <v>3.411</v>
      </c>
      <c r="AG18">
        <v>5.9</v>
      </c>
      <c r="AH18">
        <v>34.591000000000001</v>
      </c>
      <c r="AI18">
        <v>39.869999999999997</v>
      </c>
      <c r="AJ18">
        <v>2.4119999999999999</v>
      </c>
      <c r="AK18">
        <v>109.502</v>
      </c>
      <c r="AL18">
        <v>10.281000000000001</v>
      </c>
      <c r="AM18">
        <v>296.59199999999998</v>
      </c>
      <c r="AN18">
        <v>91.346000000000004</v>
      </c>
      <c r="AO18">
        <v>7.1820000000000004</v>
      </c>
      <c r="AP18">
        <v>6.6970000000000001</v>
      </c>
      <c r="AQ18">
        <v>305.90699999999998</v>
      </c>
      <c r="AR18">
        <v>488.54500000000002</v>
      </c>
      <c r="AS18">
        <v>163.97800000000001</v>
      </c>
      <c r="AT18">
        <v>56.487000000000002</v>
      </c>
      <c r="AU18">
        <v>568.48699999999997</v>
      </c>
      <c r="AV18">
        <v>51.087000000000003</v>
      </c>
      <c r="AW18">
        <v>0.105</v>
      </c>
      <c r="AX18">
        <v>171.483</v>
      </c>
      <c r="AY18">
        <v>4.319</v>
      </c>
      <c r="AZ18">
        <v>2.544</v>
      </c>
      <c r="BA18">
        <v>3.5659999999999998</v>
      </c>
      <c r="BB18">
        <v>16.571999999999999</v>
      </c>
      <c r="BC18">
        <v>3.9580000000000002</v>
      </c>
      <c r="BD18">
        <v>11.442</v>
      </c>
      <c r="BE18">
        <v>29.423999999999999</v>
      </c>
      <c r="BF18">
        <v>6.5620000000000003</v>
      </c>
      <c r="BG18">
        <v>0.70199999999999996</v>
      </c>
      <c r="BH18">
        <v>3.0990000000000002</v>
      </c>
      <c r="BI18">
        <v>130.334</v>
      </c>
      <c r="BJ18">
        <v>2.641</v>
      </c>
      <c r="BK18">
        <v>13.680999999999999</v>
      </c>
      <c r="BL18">
        <v>1.8560000000000001</v>
      </c>
      <c r="BM18">
        <v>0.69599999999999995</v>
      </c>
      <c r="BN18">
        <v>49.055</v>
      </c>
      <c r="BO18">
        <v>81.819999999999993</v>
      </c>
      <c r="BP18">
        <v>17.38</v>
      </c>
      <c r="BQ18">
        <v>101.30200000000001</v>
      </c>
      <c r="BR18">
        <v>19.518999999999998</v>
      </c>
      <c r="BS18">
        <v>48.5</v>
      </c>
      <c r="BT18">
        <v>29.361999999999998</v>
      </c>
      <c r="BU18">
        <v>6.8780000000000001</v>
      </c>
      <c r="BV18">
        <v>1321.1010000000001</v>
      </c>
      <c r="BW18">
        <v>94.456000000000003</v>
      </c>
      <c r="BX18">
        <v>1592.6479999999999</v>
      </c>
      <c r="BY18">
        <v>508.29899999999998</v>
      </c>
      <c r="BZ18">
        <v>8131.7049999999999</v>
      </c>
      <c r="CA18">
        <v>466.69</v>
      </c>
      <c r="CB18">
        <v>58.695</v>
      </c>
      <c r="CC18">
        <v>670.30700000000002</v>
      </c>
      <c r="CD18">
        <v>302.38099999999997</v>
      </c>
      <c r="CE18">
        <v>4467.1220000000003</v>
      </c>
      <c r="CF18">
        <v>66.566000000000003</v>
      </c>
      <c r="CG18">
        <v>15.252000000000001</v>
      </c>
      <c r="CH18">
        <v>105.325</v>
      </c>
      <c r="CI18">
        <v>119.01600000000001</v>
      </c>
      <c r="CJ18">
        <v>134.90100000000001</v>
      </c>
      <c r="CK18">
        <v>853.84900000000005</v>
      </c>
      <c r="CL18">
        <v>46.326000000000001</v>
      </c>
      <c r="CM18">
        <v>180.97</v>
      </c>
      <c r="CN18">
        <v>105.325</v>
      </c>
      <c r="CO18">
        <v>2.41</v>
      </c>
      <c r="CP18">
        <v>4.5149999999999997</v>
      </c>
      <c r="CQ18">
        <v>24.998999999999999</v>
      </c>
      <c r="CR18">
        <v>22.690999999999999</v>
      </c>
      <c r="CS18">
        <v>18.027999999999999</v>
      </c>
      <c r="CT18">
        <v>1.496</v>
      </c>
      <c r="CU18">
        <v>16.524999999999999</v>
      </c>
      <c r="CV18">
        <v>116.49299999999999</v>
      </c>
      <c r="CW18">
        <v>85.37</v>
      </c>
      <c r="CX18">
        <v>1.083</v>
      </c>
      <c r="CY18">
        <v>4.4859999999999998</v>
      </c>
      <c r="CZ18">
        <v>3.6549999999999998</v>
      </c>
      <c r="DA18">
        <v>188.911</v>
      </c>
      <c r="DB18">
        <v>9.9469999999999992</v>
      </c>
      <c r="DC18">
        <v>1.478</v>
      </c>
      <c r="DD18">
        <v>10.416</v>
      </c>
      <c r="DE18">
        <v>0.15</v>
      </c>
      <c r="DF18">
        <v>278.82100000000003</v>
      </c>
      <c r="DG18">
        <v>0.70599999999999996</v>
      </c>
      <c r="DH18">
        <v>1.7150000000000001</v>
      </c>
      <c r="DI18">
        <v>0.88600000000000001</v>
      </c>
      <c r="DJ18">
        <v>6.4909999999999997</v>
      </c>
      <c r="DK18">
        <v>0.26100000000000001</v>
      </c>
      <c r="DL18">
        <v>1.7589999999999999</v>
      </c>
      <c r="DM18">
        <v>1.163</v>
      </c>
      <c r="DN18">
        <v>4.3620000000000001</v>
      </c>
      <c r="DO18">
        <v>3.8210000000000002</v>
      </c>
      <c r="DP18">
        <v>0.54700000000000004</v>
      </c>
      <c r="DQ18">
        <v>0.54500000000000004</v>
      </c>
      <c r="DR18">
        <v>2.68</v>
      </c>
      <c r="DS18">
        <v>3.6280000000000001</v>
      </c>
      <c r="DU18">
        <v>3.0019999999999998</v>
      </c>
      <c r="DV18">
        <v>450.25200000000001</v>
      </c>
      <c r="DW18">
        <v>2.4390000000000001</v>
      </c>
      <c r="DX18">
        <v>6.194</v>
      </c>
      <c r="DY18">
        <v>20.297000000000001</v>
      </c>
      <c r="DZ18">
        <v>3.972</v>
      </c>
      <c r="EA18">
        <v>0.152</v>
      </c>
      <c r="EB18">
        <v>1.643</v>
      </c>
      <c r="EC18">
        <v>2.7330000000000001</v>
      </c>
      <c r="ED18">
        <v>1.177</v>
      </c>
      <c r="EE18">
        <v>4.0659999999999998</v>
      </c>
      <c r="EF18">
        <v>2.1360000000000001</v>
      </c>
      <c r="EG18">
        <v>1.4379999999999999</v>
      </c>
      <c r="EH18">
        <v>46.164999999999999</v>
      </c>
      <c r="EI18">
        <v>40.273000000000003</v>
      </c>
      <c r="EJ18">
        <v>4.6790000000000003</v>
      </c>
      <c r="EK18">
        <v>8.3610000000000007</v>
      </c>
      <c r="EL18">
        <v>19.027999999999999</v>
      </c>
      <c r="EM18">
        <v>5.3840000000000003</v>
      </c>
      <c r="EN18">
        <v>99.731999999999999</v>
      </c>
      <c r="EO18">
        <v>26.919</v>
      </c>
      <c r="EP18">
        <v>10.992000000000001</v>
      </c>
      <c r="EQ18">
        <v>4.3449999999999998</v>
      </c>
      <c r="ER18">
        <v>144.67699999999999</v>
      </c>
      <c r="ES18">
        <v>5.2270000000000003</v>
      </c>
      <c r="ET18">
        <v>25.085000000000001</v>
      </c>
      <c r="EU18">
        <v>1.0589999999999999</v>
      </c>
      <c r="EV18">
        <v>1.9359999999999999</v>
      </c>
      <c r="EW18">
        <v>103.07599999999999</v>
      </c>
      <c r="EX18">
        <v>277.505</v>
      </c>
      <c r="EY18">
        <v>6.0519999999999996</v>
      </c>
      <c r="EZ18">
        <v>1.641</v>
      </c>
      <c r="FA18">
        <v>123.27800000000001</v>
      </c>
      <c r="FB18">
        <v>12.763999999999999</v>
      </c>
      <c r="FC18">
        <v>7.3860000000000001</v>
      </c>
      <c r="FD18">
        <v>14.246</v>
      </c>
      <c r="FE18">
        <v>14.246</v>
      </c>
      <c r="FF18">
        <v>1.165</v>
      </c>
      <c r="FG18">
        <v>16.091999999999999</v>
      </c>
      <c r="FH18">
        <v>0.22</v>
      </c>
      <c r="FI18">
        <v>1.9</v>
      </c>
      <c r="FJ18">
        <v>7.4589999999999996</v>
      </c>
    </row>
    <row r="19" spans="1:166" x14ac:dyDescent="0.3">
      <c r="A19">
        <v>18018</v>
      </c>
      <c r="B19">
        <v>3</v>
      </c>
      <c r="C19" t="s">
        <v>38</v>
      </c>
      <c r="D19" t="s">
        <v>39</v>
      </c>
      <c r="E19">
        <v>20.186</v>
      </c>
      <c r="F19">
        <v>9.3339999999999996</v>
      </c>
      <c r="G19">
        <v>1.988</v>
      </c>
      <c r="H19">
        <v>0.29799999999999999</v>
      </c>
      <c r="I19">
        <v>104.595</v>
      </c>
      <c r="J19">
        <v>6.5579999999999998</v>
      </c>
      <c r="K19">
        <v>7.62</v>
      </c>
      <c r="L19">
        <v>0.81100000000000005</v>
      </c>
      <c r="M19">
        <v>93.143000000000001</v>
      </c>
      <c r="N19">
        <v>59.850999999999999</v>
      </c>
      <c r="O19">
        <v>1117.489</v>
      </c>
      <c r="P19">
        <v>9.7750000000000004</v>
      </c>
      <c r="Q19">
        <v>2.3940000000000001</v>
      </c>
      <c r="R19">
        <v>0.82699999999999996</v>
      </c>
      <c r="S19">
        <v>2.2770000000000001</v>
      </c>
      <c r="T19">
        <v>1.159</v>
      </c>
      <c r="U19">
        <v>1.0089999999999999</v>
      </c>
      <c r="V19">
        <v>22.998000000000001</v>
      </c>
      <c r="W19">
        <v>1.651</v>
      </c>
      <c r="X19">
        <v>0.25700000000000001</v>
      </c>
      <c r="Y19">
        <v>7.4999999999999997E-2</v>
      </c>
      <c r="Z19">
        <v>79.445999999999998</v>
      </c>
      <c r="AA19">
        <v>106.852</v>
      </c>
      <c r="AB19">
        <v>18.190999999999999</v>
      </c>
      <c r="AC19">
        <v>11.815</v>
      </c>
      <c r="AD19">
        <v>130.71799999999999</v>
      </c>
      <c r="AE19">
        <v>7.1879999999999997</v>
      </c>
      <c r="AF19">
        <v>1.117</v>
      </c>
      <c r="AG19">
        <v>7.8440000000000003</v>
      </c>
      <c r="AH19">
        <v>50.673999999999999</v>
      </c>
      <c r="AI19">
        <v>22.824999999999999</v>
      </c>
      <c r="AJ19">
        <v>3.0550000000000002</v>
      </c>
      <c r="AK19">
        <v>41.137999999999998</v>
      </c>
      <c r="AL19">
        <v>11.878</v>
      </c>
      <c r="AM19">
        <v>121.226</v>
      </c>
      <c r="AN19">
        <v>0.39800000000000002</v>
      </c>
      <c r="AO19">
        <v>1.73</v>
      </c>
      <c r="AP19">
        <v>4.7119999999999997</v>
      </c>
      <c r="AQ19">
        <v>176.964</v>
      </c>
      <c r="AR19">
        <v>39.576000000000001</v>
      </c>
      <c r="AS19">
        <v>26.266999999999999</v>
      </c>
      <c r="AT19">
        <v>2.5920000000000001</v>
      </c>
      <c r="AU19">
        <v>182.40899999999999</v>
      </c>
      <c r="AV19">
        <v>0.53300000000000003</v>
      </c>
      <c r="AW19">
        <v>4.2999999999999997E-2</v>
      </c>
      <c r="AX19">
        <v>8.9770000000000003</v>
      </c>
      <c r="AY19">
        <v>1.5960000000000001</v>
      </c>
      <c r="AZ19">
        <v>0.88100000000000001</v>
      </c>
      <c r="BA19">
        <v>3.6999999999999998E-2</v>
      </c>
      <c r="BB19">
        <v>10.111000000000001</v>
      </c>
      <c r="BC19">
        <v>2.3530000000000002</v>
      </c>
      <c r="BD19">
        <v>13.975</v>
      </c>
      <c r="BE19">
        <v>18.332000000000001</v>
      </c>
      <c r="BF19">
        <v>4.468</v>
      </c>
      <c r="BG19">
        <v>0.32300000000000001</v>
      </c>
      <c r="BH19">
        <v>3.7069999999999999</v>
      </c>
      <c r="BI19">
        <v>92.001999999999995</v>
      </c>
      <c r="BJ19">
        <v>1.478</v>
      </c>
      <c r="BK19">
        <v>14.242000000000001</v>
      </c>
      <c r="BL19">
        <v>0.73299999999999998</v>
      </c>
      <c r="BM19">
        <v>2.077</v>
      </c>
      <c r="BN19">
        <v>31.55</v>
      </c>
      <c r="BO19">
        <v>32.905999999999999</v>
      </c>
      <c r="BP19">
        <v>13.366</v>
      </c>
      <c r="BQ19">
        <v>51.804000000000002</v>
      </c>
      <c r="BR19">
        <v>17.286999999999999</v>
      </c>
      <c r="BS19">
        <v>42.692999999999998</v>
      </c>
      <c r="BT19">
        <v>15.78</v>
      </c>
      <c r="BU19">
        <v>4.4409999999999998</v>
      </c>
      <c r="BV19">
        <v>615.05499999999995</v>
      </c>
      <c r="BW19">
        <v>29.673999999999999</v>
      </c>
      <c r="BX19">
        <v>738.077</v>
      </c>
      <c r="BY19">
        <v>356.851</v>
      </c>
      <c r="BZ19">
        <v>7566.35</v>
      </c>
      <c r="CA19">
        <v>216.62799999999999</v>
      </c>
      <c r="CB19">
        <v>19.353999999999999</v>
      </c>
      <c r="CC19">
        <v>302.43599999999998</v>
      </c>
      <c r="CD19">
        <v>182.20500000000001</v>
      </c>
      <c r="CE19">
        <v>4212.1729999999998</v>
      </c>
      <c r="CF19">
        <v>35.457999999999998</v>
      </c>
      <c r="CG19">
        <v>6.6849999999999996</v>
      </c>
      <c r="CH19">
        <v>56.472000000000001</v>
      </c>
      <c r="CI19">
        <v>72.722999999999999</v>
      </c>
      <c r="CJ19">
        <v>93.554000000000002</v>
      </c>
      <c r="CK19">
        <v>914.23400000000004</v>
      </c>
      <c r="CL19">
        <v>29.555</v>
      </c>
      <c r="CM19">
        <v>84.509</v>
      </c>
      <c r="CN19">
        <v>56.241999999999997</v>
      </c>
      <c r="CO19">
        <v>2.9340000000000002</v>
      </c>
      <c r="CP19">
        <v>2.83</v>
      </c>
      <c r="CQ19">
        <v>14.785</v>
      </c>
      <c r="CR19">
        <v>30.646000000000001</v>
      </c>
      <c r="CS19">
        <v>9.8309999999999995</v>
      </c>
      <c r="CT19">
        <v>0.83</v>
      </c>
      <c r="CU19">
        <v>9.17</v>
      </c>
      <c r="CV19">
        <v>15.662000000000001</v>
      </c>
      <c r="CW19">
        <v>86.495999999999995</v>
      </c>
      <c r="CX19">
        <v>0.313</v>
      </c>
      <c r="CY19">
        <v>2.0470000000000002</v>
      </c>
      <c r="CZ19">
        <v>1.282</v>
      </c>
      <c r="DA19">
        <v>186.37299999999999</v>
      </c>
      <c r="DB19">
        <v>10.505000000000001</v>
      </c>
      <c r="DC19">
        <v>0.182</v>
      </c>
      <c r="DD19">
        <v>4.202</v>
      </c>
      <c r="DE19">
        <v>7.4999999999999997E-2</v>
      </c>
      <c r="DF19">
        <v>81.424000000000007</v>
      </c>
      <c r="DG19">
        <v>2.5640000000000001</v>
      </c>
      <c r="DH19">
        <v>2.8260000000000001</v>
      </c>
      <c r="DI19">
        <v>0.313</v>
      </c>
      <c r="DJ19">
        <v>3.9049999999999998</v>
      </c>
      <c r="DK19">
        <v>2.7050000000000001</v>
      </c>
      <c r="DL19">
        <v>1.1140000000000001</v>
      </c>
      <c r="DM19">
        <v>0.65400000000000003</v>
      </c>
      <c r="DN19">
        <v>7.8E-2</v>
      </c>
      <c r="DO19">
        <v>10.881</v>
      </c>
      <c r="DP19">
        <v>0.45200000000000001</v>
      </c>
      <c r="DQ19">
        <v>7.9000000000000001E-2</v>
      </c>
      <c r="DR19">
        <v>0.219</v>
      </c>
      <c r="DS19">
        <v>3.581</v>
      </c>
      <c r="DU19">
        <v>5.9160000000000004</v>
      </c>
      <c r="DV19">
        <v>316.90699999999998</v>
      </c>
      <c r="DW19">
        <v>0.96199999999999997</v>
      </c>
      <c r="DX19">
        <v>5.7590000000000003</v>
      </c>
      <c r="DY19">
        <v>10.49</v>
      </c>
      <c r="DZ19">
        <v>2.3090000000000002</v>
      </c>
      <c r="EA19">
        <v>0.34200000000000003</v>
      </c>
      <c r="EB19">
        <v>1.2450000000000001</v>
      </c>
      <c r="EC19">
        <v>1.8220000000000001</v>
      </c>
      <c r="ED19">
        <v>1.2589999999999999</v>
      </c>
      <c r="EE19">
        <v>3.319</v>
      </c>
      <c r="EF19">
        <v>1.948</v>
      </c>
      <c r="EG19">
        <v>1.0229999999999999</v>
      </c>
      <c r="EH19">
        <v>42.347000000000001</v>
      </c>
      <c r="EI19">
        <v>39.636000000000003</v>
      </c>
      <c r="EJ19">
        <v>3.5369999999999999</v>
      </c>
      <c r="EK19">
        <v>7.0839999999999996</v>
      </c>
      <c r="EL19">
        <v>17.396000000000001</v>
      </c>
      <c r="EM19">
        <v>4.3680000000000003</v>
      </c>
      <c r="EN19">
        <v>49.228000000000002</v>
      </c>
      <c r="EO19">
        <v>14.808999999999999</v>
      </c>
      <c r="EP19">
        <v>3.2610000000000001</v>
      </c>
      <c r="EQ19">
        <v>0.60299999999999998</v>
      </c>
      <c r="ER19">
        <v>86.308000000000007</v>
      </c>
      <c r="ES19">
        <v>2.3420000000000001</v>
      </c>
      <c r="ET19">
        <v>4.6760000000000002</v>
      </c>
      <c r="EU19">
        <v>0.25900000000000001</v>
      </c>
      <c r="EV19">
        <v>0.48499999999999999</v>
      </c>
      <c r="EW19">
        <v>56.308</v>
      </c>
      <c r="EX19">
        <v>267.31299999999999</v>
      </c>
      <c r="EY19">
        <v>5.88</v>
      </c>
      <c r="EZ19">
        <v>4.2629999999999999</v>
      </c>
      <c r="FA19">
        <v>114.187</v>
      </c>
      <c r="FB19">
        <v>20.556000000000001</v>
      </c>
      <c r="FC19">
        <v>10.831</v>
      </c>
      <c r="FD19">
        <v>7.6269999999999998</v>
      </c>
      <c r="FE19">
        <v>7.6269999999999998</v>
      </c>
      <c r="FF19">
        <v>0.14699999999999999</v>
      </c>
      <c r="FG19">
        <v>8.3960000000000008</v>
      </c>
      <c r="FH19">
        <v>2.8490000000000002</v>
      </c>
      <c r="FI19">
        <v>0.48099999999999998</v>
      </c>
      <c r="FJ19">
        <v>4.4409999999999998</v>
      </c>
    </row>
    <row r="20" spans="1:166" x14ac:dyDescent="0.3">
      <c r="A20">
        <v>18109</v>
      </c>
      <c r="B20">
        <v>2</v>
      </c>
      <c r="C20" t="s">
        <v>1</v>
      </c>
      <c r="D20" t="s">
        <v>15</v>
      </c>
      <c r="E20">
        <v>14.199</v>
      </c>
      <c r="F20">
        <v>7.3540000000000001</v>
      </c>
      <c r="G20">
        <v>2.1859999999999999</v>
      </c>
      <c r="H20">
        <v>0.159</v>
      </c>
      <c r="I20">
        <v>168.86799999999999</v>
      </c>
      <c r="J20">
        <v>6.25</v>
      </c>
      <c r="K20">
        <v>7.63</v>
      </c>
      <c r="L20">
        <v>0.57799999999999996</v>
      </c>
      <c r="M20">
        <v>14.29</v>
      </c>
      <c r="N20">
        <v>13.217000000000001</v>
      </c>
      <c r="O20">
        <v>1625.153</v>
      </c>
      <c r="P20">
        <v>2.1389999999999998</v>
      </c>
      <c r="Q20">
        <v>0.91700000000000004</v>
      </c>
      <c r="R20">
        <v>0.60099999999999998</v>
      </c>
      <c r="S20">
        <v>1.36</v>
      </c>
      <c r="T20">
        <v>1.6779999999999999</v>
      </c>
      <c r="U20">
        <v>0.60199999999999998</v>
      </c>
      <c r="V20">
        <v>12.541</v>
      </c>
      <c r="W20">
        <v>0.93799999999999994</v>
      </c>
      <c r="X20">
        <v>0.35499999999999998</v>
      </c>
      <c r="Y20">
        <v>8.5999999999999993E-2</v>
      </c>
      <c r="Z20">
        <v>115.239</v>
      </c>
      <c r="AA20">
        <v>159.755</v>
      </c>
      <c r="AB20">
        <v>25.338999999999999</v>
      </c>
      <c r="AC20">
        <v>16.803000000000001</v>
      </c>
      <c r="AD20">
        <v>137.322</v>
      </c>
      <c r="AE20">
        <v>9.6980000000000004</v>
      </c>
      <c r="AF20">
        <v>3.286</v>
      </c>
      <c r="AG20">
        <v>7.5380000000000003</v>
      </c>
      <c r="AH20">
        <v>42.542000000000002</v>
      </c>
      <c r="AI20">
        <v>26.120999999999999</v>
      </c>
      <c r="AJ20">
        <v>3.113</v>
      </c>
      <c r="AK20">
        <v>86.46</v>
      </c>
      <c r="AL20">
        <v>7.6970000000000001</v>
      </c>
      <c r="AM20">
        <v>504.19099999999997</v>
      </c>
      <c r="AN20">
        <v>5.3049999999999997</v>
      </c>
      <c r="AO20">
        <v>7.1529999999999996</v>
      </c>
      <c r="AP20">
        <v>10.298999999999999</v>
      </c>
      <c r="AQ20">
        <v>415.73</v>
      </c>
      <c r="AR20">
        <v>434.02100000000002</v>
      </c>
      <c r="AS20">
        <v>310.17200000000003</v>
      </c>
      <c r="AT20">
        <v>41.085999999999999</v>
      </c>
      <c r="AU20">
        <v>842.86199999999997</v>
      </c>
      <c r="AV20">
        <v>55.365000000000002</v>
      </c>
      <c r="AW20">
        <v>2.1000000000000001E-2</v>
      </c>
      <c r="AX20">
        <v>231.43600000000001</v>
      </c>
      <c r="AY20">
        <v>5.37</v>
      </c>
      <c r="AZ20">
        <v>2.3540000000000001</v>
      </c>
      <c r="BA20">
        <v>1.635</v>
      </c>
      <c r="BB20">
        <v>16.28</v>
      </c>
      <c r="BC20">
        <v>4.4729999999999999</v>
      </c>
      <c r="BD20">
        <v>9.4320000000000004</v>
      </c>
      <c r="BE20">
        <v>25.934999999999999</v>
      </c>
      <c r="BF20">
        <v>3.9489999999999998</v>
      </c>
      <c r="BG20">
        <v>0.81599999999999995</v>
      </c>
      <c r="BH20">
        <v>2.5350000000000001</v>
      </c>
      <c r="BI20">
        <v>217.69499999999999</v>
      </c>
      <c r="BJ20">
        <v>2.7440000000000002</v>
      </c>
      <c r="BK20">
        <v>9.9380000000000006</v>
      </c>
      <c r="BL20">
        <v>2.3479999999999999</v>
      </c>
      <c r="BM20">
        <v>1.4810000000000001</v>
      </c>
      <c r="BN20">
        <v>40.496000000000002</v>
      </c>
      <c r="BO20">
        <v>54.292000000000002</v>
      </c>
      <c r="BP20">
        <v>20.175999999999998</v>
      </c>
      <c r="BQ20">
        <v>76.984999999999999</v>
      </c>
      <c r="BR20">
        <v>22.882000000000001</v>
      </c>
      <c r="BS20">
        <v>50.1</v>
      </c>
      <c r="BT20">
        <v>57.573999999999998</v>
      </c>
      <c r="BU20">
        <v>6.3769999999999998</v>
      </c>
      <c r="BV20">
        <v>842.11300000000006</v>
      </c>
      <c r="BW20">
        <v>38.151000000000003</v>
      </c>
      <c r="BX20">
        <v>1166.6880000000001</v>
      </c>
      <c r="BY20">
        <v>412.33100000000002</v>
      </c>
      <c r="BZ20">
        <v>8325.4359999999997</v>
      </c>
      <c r="CA20">
        <v>357.20600000000002</v>
      </c>
      <c r="CB20">
        <v>40.505000000000003</v>
      </c>
      <c r="CC20">
        <v>584.58199999999999</v>
      </c>
      <c r="CD20">
        <v>308.69900000000001</v>
      </c>
      <c r="CE20">
        <v>4940.01</v>
      </c>
      <c r="CF20">
        <v>66.436000000000007</v>
      </c>
      <c r="CG20">
        <v>14.018000000000001</v>
      </c>
      <c r="CH20">
        <v>126.535</v>
      </c>
      <c r="CI20">
        <v>164.03399999999999</v>
      </c>
      <c r="CJ20">
        <v>160.24299999999999</v>
      </c>
      <c r="CK20">
        <v>1258.652</v>
      </c>
      <c r="CL20">
        <v>85.277000000000001</v>
      </c>
      <c r="CM20">
        <v>228.94300000000001</v>
      </c>
      <c r="CN20">
        <v>126.535</v>
      </c>
      <c r="CO20">
        <v>2.3359999999999999</v>
      </c>
      <c r="CP20">
        <v>6.2649999999999997</v>
      </c>
      <c r="CQ20">
        <v>63.723999999999997</v>
      </c>
      <c r="CR20">
        <v>18.579000000000001</v>
      </c>
      <c r="CS20">
        <v>38.630000000000003</v>
      </c>
      <c r="CT20">
        <v>1.7989999999999999</v>
      </c>
      <c r="CU20">
        <v>14.432</v>
      </c>
      <c r="CV20">
        <v>94.558999999999997</v>
      </c>
      <c r="CW20">
        <v>87.820999999999998</v>
      </c>
      <c r="CX20">
        <v>1.175</v>
      </c>
      <c r="CY20">
        <v>5.8019999999999996</v>
      </c>
      <c r="CZ20">
        <v>2.452</v>
      </c>
      <c r="DA20">
        <v>135.76900000000001</v>
      </c>
      <c r="DB20">
        <v>9.4580000000000002</v>
      </c>
      <c r="DC20">
        <v>2.633</v>
      </c>
      <c r="DD20">
        <v>14.911</v>
      </c>
      <c r="DE20">
        <v>8.5999999999999993E-2</v>
      </c>
      <c r="DF20">
        <v>223.553</v>
      </c>
      <c r="DG20">
        <v>0.378</v>
      </c>
      <c r="DH20">
        <v>1.911</v>
      </c>
      <c r="DI20">
        <v>2.82</v>
      </c>
      <c r="DJ20">
        <v>3.59</v>
      </c>
      <c r="DK20">
        <v>0.109</v>
      </c>
      <c r="DL20">
        <v>0.61099999999999999</v>
      </c>
      <c r="DM20">
        <v>0.84499999999999997</v>
      </c>
      <c r="DN20">
        <v>8.8620000000000001</v>
      </c>
      <c r="DO20">
        <v>4.7990000000000004</v>
      </c>
      <c r="DP20">
        <v>0.80700000000000005</v>
      </c>
      <c r="DQ20">
        <v>0.29499999999999998</v>
      </c>
      <c r="DR20">
        <v>5.7629999999999999</v>
      </c>
      <c r="DS20">
        <v>1.4990000000000001</v>
      </c>
      <c r="DT20">
        <v>0.45200000000000001</v>
      </c>
      <c r="DU20">
        <v>3.7440000000000002</v>
      </c>
      <c r="DV20">
        <v>341.10399999999998</v>
      </c>
      <c r="DW20">
        <v>1.4</v>
      </c>
      <c r="DX20">
        <v>5.9809999999999999</v>
      </c>
      <c r="DY20">
        <v>14.015000000000001</v>
      </c>
      <c r="DZ20">
        <v>4.5199999999999996</v>
      </c>
      <c r="EA20">
        <v>0.13</v>
      </c>
      <c r="EB20">
        <v>1.772</v>
      </c>
      <c r="EC20">
        <v>1.8089999999999999</v>
      </c>
      <c r="ED20">
        <v>0.73699999999999999</v>
      </c>
      <c r="EE20">
        <v>2.4929999999999999</v>
      </c>
      <c r="EF20">
        <v>2.452</v>
      </c>
      <c r="EG20">
        <v>1.681</v>
      </c>
      <c r="EH20">
        <v>48.616</v>
      </c>
      <c r="EI20">
        <v>37.262</v>
      </c>
      <c r="EJ20">
        <v>5.2709999999999999</v>
      </c>
      <c r="EK20">
        <v>7.43</v>
      </c>
      <c r="EL20">
        <v>43.040999999999997</v>
      </c>
      <c r="EM20">
        <v>15.935</v>
      </c>
      <c r="EN20">
        <v>134.369</v>
      </c>
      <c r="EO20">
        <v>44.225000000000001</v>
      </c>
      <c r="EP20">
        <v>10.212999999999999</v>
      </c>
      <c r="EQ20">
        <v>3.5529999999999999</v>
      </c>
      <c r="ER20">
        <v>106.27</v>
      </c>
      <c r="ES20">
        <v>4.4359999999999999</v>
      </c>
      <c r="ET20">
        <v>25.54</v>
      </c>
      <c r="EU20">
        <v>0.75600000000000001</v>
      </c>
      <c r="EV20">
        <v>3.3450000000000002</v>
      </c>
      <c r="EW20">
        <v>127.307</v>
      </c>
      <c r="EX20">
        <v>274.30700000000002</v>
      </c>
      <c r="EY20">
        <v>5.1150000000000002</v>
      </c>
      <c r="EZ20">
        <v>5.657</v>
      </c>
      <c r="FA20">
        <v>112.541</v>
      </c>
      <c r="FB20">
        <v>13.284000000000001</v>
      </c>
      <c r="FC20">
        <v>8.91</v>
      </c>
      <c r="FD20">
        <v>13.535</v>
      </c>
      <c r="FE20">
        <v>13.535</v>
      </c>
      <c r="FF20">
        <v>1.3839999999999999</v>
      </c>
      <c r="FG20">
        <v>18.959</v>
      </c>
      <c r="FH20">
        <v>0.83299999999999996</v>
      </c>
      <c r="FI20">
        <v>2.7109999999999999</v>
      </c>
      <c r="FJ20">
        <v>11.103999999999999</v>
      </c>
    </row>
    <row r="21" spans="1:166" x14ac:dyDescent="0.3">
      <c r="A21">
        <v>18057</v>
      </c>
      <c r="B21">
        <v>1</v>
      </c>
      <c r="C21" t="s">
        <v>38</v>
      </c>
      <c r="D21" t="s">
        <v>39</v>
      </c>
      <c r="E21">
        <v>14.336</v>
      </c>
      <c r="F21">
        <v>16.555</v>
      </c>
      <c r="G21">
        <v>2.6139999999999999</v>
      </c>
      <c r="H21">
        <v>0.34899999999999998</v>
      </c>
      <c r="I21">
        <v>177.489</v>
      </c>
      <c r="J21">
        <v>7.3109999999999999</v>
      </c>
      <c r="K21">
        <v>8.1189999999999998</v>
      </c>
      <c r="L21">
        <v>1.2609999999999999</v>
      </c>
      <c r="M21">
        <v>13.010999999999999</v>
      </c>
      <c r="N21">
        <v>21.981999999999999</v>
      </c>
      <c r="O21">
        <v>1774.5709999999999</v>
      </c>
      <c r="P21">
        <v>3.98</v>
      </c>
      <c r="Q21">
        <v>2.1440000000000001</v>
      </c>
      <c r="R21">
        <v>1.1180000000000001</v>
      </c>
      <c r="S21">
        <v>2.3260000000000001</v>
      </c>
      <c r="T21">
        <v>1.756</v>
      </c>
      <c r="U21">
        <v>2.2519999999999998</v>
      </c>
      <c r="V21">
        <v>41.258000000000003</v>
      </c>
      <c r="W21">
        <v>1.9379999999999999</v>
      </c>
      <c r="X21">
        <v>0.34899999999999998</v>
      </c>
      <c r="Y21">
        <v>0.52700000000000002</v>
      </c>
      <c r="Z21">
        <v>126.307</v>
      </c>
      <c r="AA21">
        <v>156.72300000000001</v>
      </c>
      <c r="AB21">
        <v>27.445</v>
      </c>
      <c r="AC21">
        <v>18.582000000000001</v>
      </c>
      <c r="AD21">
        <v>152.96600000000001</v>
      </c>
      <c r="AE21">
        <v>8.8659999999999997</v>
      </c>
      <c r="AF21">
        <v>3.355</v>
      </c>
      <c r="AG21">
        <v>8.1769999999999996</v>
      </c>
      <c r="AH21">
        <v>48.427999999999997</v>
      </c>
      <c r="AI21">
        <v>24.145</v>
      </c>
      <c r="AJ21">
        <v>3.66</v>
      </c>
      <c r="AK21">
        <v>65.084000000000003</v>
      </c>
      <c r="AL21">
        <v>7.8049999999999997</v>
      </c>
      <c r="AM21">
        <v>523.84299999999996</v>
      </c>
      <c r="AN21">
        <v>17.654</v>
      </c>
      <c r="AO21">
        <v>12.205</v>
      </c>
      <c r="AP21">
        <v>6.9039999999999999</v>
      </c>
      <c r="AQ21">
        <v>232.61699999999999</v>
      </c>
      <c r="AR21">
        <v>230.375</v>
      </c>
      <c r="AS21">
        <v>100.84699999999999</v>
      </c>
      <c r="AT21">
        <v>22.437999999999999</v>
      </c>
      <c r="AU21">
        <v>451.68</v>
      </c>
      <c r="AV21">
        <v>20.181000000000001</v>
      </c>
      <c r="AW21">
        <v>0.13600000000000001</v>
      </c>
      <c r="AX21">
        <v>32.953000000000003</v>
      </c>
      <c r="AY21">
        <v>3.7050000000000001</v>
      </c>
      <c r="AZ21">
        <v>1.78</v>
      </c>
      <c r="BA21">
        <v>0.28999999999999998</v>
      </c>
      <c r="BB21">
        <v>13.209</v>
      </c>
      <c r="BC21">
        <v>4.9349999999999996</v>
      </c>
      <c r="BD21">
        <v>5.5659999999999998</v>
      </c>
      <c r="BE21">
        <v>26.009</v>
      </c>
      <c r="BF21">
        <v>3.6190000000000002</v>
      </c>
      <c r="BG21">
        <v>0.441</v>
      </c>
      <c r="BH21">
        <v>2.3639999999999999</v>
      </c>
      <c r="BI21">
        <v>176.929</v>
      </c>
      <c r="BJ21">
        <v>2.7730000000000001</v>
      </c>
      <c r="BK21">
        <v>9.36</v>
      </c>
      <c r="BL21">
        <v>1.0720000000000001</v>
      </c>
      <c r="BM21">
        <v>2.0259999999999998</v>
      </c>
      <c r="BN21">
        <v>37.012999999999998</v>
      </c>
      <c r="BO21">
        <v>72.266999999999996</v>
      </c>
      <c r="BP21">
        <v>19.292999999999999</v>
      </c>
      <c r="BQ21">
        <v>69.992999999999995</v>
      </c>
      <c r="BR21">
        <v>19.745000000000001</v>
      </c>
      <c r="BS21">
        <v>38.058</v>
      </c>
      <c r="BT21">
        <v>49.35</v>
      </c>
      <c r="BU21">
        <v>5.5039999999999996</v>
      </c>
      <c r="BV21">
        <v>449.35500000000002</v>
      </c>
      <c r="BW21">
        <v>16.486000000000001</v>
      </c>
      <c r="BX21">
        <v>683.55100000000004</v>
      </c>
      <c r="BY21">
        <v>265.036</v>
      </c>
      <c r="BZ21">
        <v>8071.0870000000004</v>
      </c>
      <c r="CA21">
        <v>178.721</v>
      </c>
      <c r="CB21">
        <v>14.475</v>
      </c>
      <c r="CC21">
        <v>322.01600000000002</v>
      </c>
      <c r="CD21">
        <v>215.37</v>
      </c>
      <c r="CE21">
        <v>4922.9790000000003</v>
      </c>
      <c r="CF21">
        <v>36.707000000000001</v>
      </c>
      <c r="CG21">
        <v>7.0330000000000004</v>
      </c>
      <c r="CH21">
        <v>76.763999999999996</v>
      </c>
      <c r="CI21">
        <v>138.03800000000001</v>
      </c>
      <c r="CJ21">
        <v>134.84399999999999</v>
      </c>
      <c r="CK21">
        <v>1276.807</v>
      </c>
      <c r="CL21">
        <v>176.73</v>
      </c>
      <c r="CM21">
        <v>180.999</v>
      </c>
      <c r="CN21">
        <v>76.763999999999996</v>
      </c>
      <c r="CO21">
        <v>1.819</v>
      </c>
      <c r="CP21">
        <v>7.883</v>
      </c>
      <c r="CQ21">
        <v>59.831000000000003</v>
      </c>
      <c r="CR21">
        <v>15.132999999999999</v>
      </c>
      <c r="CS21">
        <v>22.773</v>
      </c>
      <c r="CT21">
        <v>2.6110000000000002</v>
      </c>
      <c r="CU21">
        <v>12.717000000000001</v>
      </c>
      <c r="CV21">
        <v>52.761000000000003</v>
      </c>
      <c r="CW21">
        <v>79.182000000000002</v>
      </c>
      <c r="CX21">
        <v>1.232</v>
      </c>
      <c r="CY21">
        <v>5.6959999999999997</v>
      </c>
      <c r="CZ21">
        <v>1.873</v>
      </c>
      <c r="DA21">
        <v>105.527</v>
      </c>
      <c r="DB21">
        <v>12.17</v>
      </c>
      <c r="DC21">
        <v>1.3480000000000001</v>
      </c>
      <c r="DD21">
        <v>13.455</v>
      </c>
      <c r="DE21">
        <v>0.52700000000000002</v>
      </c>
      <c r="DF21">
        <v>194.63800000000001</v>
      </c>
      <c r="DG21">
        <v>0.33900000000000002</v>
      </c>
      <c r="DH21">
        <v>1.353</v>
      </c>
      <c r="DI21">
        <v>2.5099999999999998</v>
      </c>
      <c r="DJ21">
        <v>6.3849999999999998</v>
      </c>
      <c r="DK21">
        <v>1.4550000000000001</v>
      </c>
      <c r="DL21">
        <v>1.1850000000000001</v>
      </c>
      <c r="DM21">
        <v>1.004</v>
      </c>
      <c r="DN21">
        <v>7.8109999999999999</v>
      </c>
      <c r="DO21">
        <v>10.204000000000001</v>
      </c>
      <c r="DP21">
        <v>0.442</v>
      </c>
      <c r="DQ21">
        <v>0.33300000000000002</v>
      </c>
      <c r="DR21">
        <v>1.9490000000000001</v>
      </c>
      <c r="DS21">
        <v>1.6479999999999999</v>
      </c>
      <c r="DT21">
        <v>2.5999999999999999E-2</v>
      </c>
      <c r="DU21">
        <v>2.8149999999999999</v>
      </c>
      <c r="DV21">
        <v>330.65800000000002</v>
      </c>
      <c r="DW21">
        <v>0.93500000000000005</v>
      </c>
      <c r="DX21">
        <v>8.6780000000000008</v>
      </c>
      <c r="DY21">
        <v>11.62</v>
      </c>
      <c r="DZ21">
        <v>5.34</v>
      </c>
      <c r="EA21">
        <v>0.217</v>
      </c>
      <c r="EB21">
        <v>1.581</v>
      </c>
      <c r="EC21">
        <v>1.4850000000000001</v>
      </c>
      <c r="ED21">
        <v>0.74399999999999999</v>
      </c>
      <c r="EE21">
        <v>3.1579999999999999</v>
      </c>
      <c r="EF21">
        <v>1.784</v>
      </c>
      <c r="EG21">
        <v>1.66</v>
      </c>
      <c r="EH21">
        <v>37.887</v>
      </c>
      <c r="EI21">
        <v>29.922000000000001</v>
      </c>
      <c r="EJ21">
        <v>4.0709999999999997</v>
      </c>
      <c r="EK21">
        <v>7.2110000000000003</v>
      </c>
      <c r="EL21">
        <v>99.210999999999999</v>
      </c>
      <c r="EM21">
        <v>35.279000000000003</v>
      </c>
      <c r="EN21">
        <v>116.77200000000001</v>
      </c>
      <c r="EO21">
        <v>40.564</v>
      </c>
      <c r="EP21">
        <v>9.91</v>
      </c>
      <c r="EQ21">
        <v>3.419</v>
      </c>
      <c r="ER21">
        <v>94.233999999999995</v>
      </c>
      <c r="ES21">
        <v>5.5430000000000001</v>
      </c>
      <c r="ET21">
        <v>22.28</v>
      </c>
      <c r="EU21">
        <v>1.5349999999999999</v>
      </c>
      <c r="EV21">
        <v>3.5470000000000002</v>
      </c>
      <c r="EW21">
        <v>76.105000000000004</v>
      </c>
      <c r="EX21">
        <v>282.00700000000001</v>
      </c>
      <c r="EY21">
        <v>4.8209999999999997</v>
      </c>
      <c r="EZ21">
        <v>6.0750000000000002</v>
      </c>
      <c r="FA21">
        <v>115.496</v>
      </c>
      <c r="FB21">
        <v>34.664000000000001</v>
      </c>
      <c r="FC21">
        <v>11.420999999999999</v>
      </c>
      <c r="FD21">
        <v>9.3460000000000001</v>
      </c>
      <c r="FE21">
        <v>9.2110000000000003</v>
      </c>
      <c r="FF21">
        <v>0.53100000000000003</v>
      </c>
      <c r="FG21">
        <v>19.247</v>
      </c>
      <c r="FH21">
        <v>1.675</v>
      </c>
      <c r="FI21">
        <v>2.165</v>
      </c>
      <c r="FJ21">
        <v>11.202999999999999</v>
      </c>
    </row>
    <row r="22" spans="1:166" x14ac:dyDescent="0.3">
      <c r="A22">
        <v>18061</v>
      </c>
      <c r="B22">
        <v>3</v>
      </c>
      <c r="C22" t="s">
        <v>1</v>
      </c>
      <c r="D22" t="s">
        <v>14</v>
      </c>
      <c r="E22">
        <v>13.12</v>
      </c>
      <c r="F22">
        <v>23.574000000000002</v>
      </c>
      <c r="G22">
        <v>4.984</v>
      </c>
      <c r="H22">
        <v>0.61699999999999999</v>
      </c>
      <c r="I22">
        <v>179.96700000000001</v>
      </c>
      <c r="J22">
        <v>13.247</v>
      </c>
      <c r="K22">
        <v>13.145</v>
      </c>
      <c r="L22">
        <v>2.0990000000000002</v>
      </c>
      <c r="M22">
        <v>22.178000000000001</v>
      </c>
      <c r="N22">
        <v>11.069000000000001</v>
      </c>
      <c r="O22">
        <v>1701.569</v>
      </c>
      <c r="P22">
        <v>3.1480000000000001</v>
      </c>
      <c r="Q22">
        <v>1.347</v>
      </c>
      <c r="R22">
        <v>1.2669999999999999</v>
      </c>
      <c r="S22">
        <v>3.7629999999999999</v>
      </c>
      <c r="T22">
        <v>1.897</v>
      </c>
      <c r="U22">
        <v>2.2549999999999999</v>
      </c>
      <c r="V22">
        <v>16.478000000000002</v>
      </c>
      <c r="W22">
        <v>1.736</v>
      </c>
      <c r="X22">
        <v>0.35499999999999998</v>
      </c>
      <c r="Y22">
        <v>0.17199999999999999</v>
      </c>
      <c r="Z22">
        <v>108.69499999999999</v>
      </c>
      <c r="AA22">
        <v>147.791</v>
      </c>
      <c r="AB22">
        <v>23.175000000000001</v>
      </c>
      <c r="AC22">
        <v>16.463000000000001</v>
      </c>
      <c r="AD22">
        <v>154.58600000000001</v>
      </c>
      <c r="AE22">
        <v>10.407999999999999</v>
      </c>
      <c r="AF22">
        <v>1.996</v>
      </c>
      <c r="AG22">
        <v>8.34</v>
      </c>
      <c r="AH22">
        <v>50.848999999999997</v>
      </c>
      <c r="AI22">
        <v>24.388000000000002</v>
      </c>
      <c r="AJ22">
        <v>3.069</v>
      </c>
      <c r="AK22">
        <v>51.552</v>
      </c>
      <c r="AL22">
        <v>5.2149999999999999</v>
      </c>
      <c r="AM22">
        <v>407.863</v>
      </c>
      <c r="AN22">
        <v>165.63300000000001</v>
      </c>
      <c r="AO22">
        <v>8.0709999999999997</v>
      </c>
      <c r="AP22">
        <v>11.593</v>
      </c>
      <c r="AQ22">
        <v>236.60300000000001</v>
      </c>
      <c r="AR22">
        <v>575.08100000000002</v>
      </c>
      <c r="AS22">
        <v>102.675</v>
      </c>
      <c r="AT22">
        <v>59.283000000000001</v>
      </c>
      <c r="AU22">
        <v>459.37099999999998</v>
      </c>
      <c r="AV22">
        <v>63.77</v>
      </c>
      <c r="AW22">
        <v>0.107</v>
      </c>
      <c r="AX22">
        <v>140.49100000000001</v>
      </c>
      <c r="AY22">
        <v>2.6429999999999998</v>
      </c>
      <c r="AZ22">
        <v>2.3610000000000002</v>
      </c>
      <c r="BA22">
        <v>8.0709999999999997</v>
      </c>
      <c r="BB22">
        <v>12.891999999999999</v>
      </c>
      <c r="BC22">
        <v>4.1479999999999997</v>
      </c>
      <c r="BD22">
        <v>7.4619999999999997</v>
      </c>
      <c r="BE22">
        <v>23.305</v>
      </c>
      <c r="BF22">
        <v>4.367</v>
      </c>
      <c r="BG22">
        <v>0.41699999999999998</v>
      </c>
      <c r="BH22">
        <v>3.7229999999999999</v>
      </c>
      <c r="BI22">
        <v>182.56299999999999</v>
      </c>
      <c r="BJ22">
        <v>3.5019999999999998</v>
      </c>
      <c r="BK22">
        <v>6.3419999999999996</v>
      </c>
      <c r="BL22">
        <v>1.1279999999999999</v>
      </c>
      <c r="BM22">
        <v>1.3260000000000001</v>
      </c>
      <c r="BN22">
        <v>45.234999999999999</v>
      </c>
      <c r="BO22">
        <v>87.953000000000003</v>
      </c>
      <c r="BP22">
        <v>22.975000000000001</v>
      </c>
      <c r="BQ22">
        <v>77.197999999999993</v>
      </c>
      <c r="BR22">
        <v>24.776</v>
      </c>
      <c r="BS22">
        <v>40.113</v>
      </c>
      <c r="BT22">
        <v>42.021999999999998</v>
      </c>
      <c r="BU22">
        <v>4.5759999999999996</v>
      </c>
      <c r="BV22">
        <v>451.76299999999998</v>
      </c>
      <c r="BW22">
        <v>18.193000000000001</v>
      </c>
      <c r="BX22">
        <v>756.18200000000002</v>
      </c>
      <c r="BY22">
        <v>251.715</v>
      </c>
      <c r="BZ22">
        <v>7561.8580000000002</v>
      </c>
      <c r="CA22">
        <v>191.535</v>
      </c>
      <c r="CB22">
        <v>17.405000000000001</v>
      </c>
      <c r="CC22">
        <v>344.53800000000001</v>
      </c>
      <c r="CD22">
        <v>193.36099999999999</v>
      </c>
      <c r="CE22">
        <v>4749.3370000000004</v>
      </c>
      <c r="CF22">
        <v>38.85</v>
      </c>
      <c r="CG22">
        <v>6.5510000000000002</v>
      </c>
      <c r="CH22">
        <v>75.897000000000006</v>
      </c>
      <c r="CI22">
        <v>99.768000000000001</v>
      </c>
      <c r="CJ22">
        <v>101.267</v>
      </c>
      <c r="CK22">
        <v>1141.944</v>
      </c>
      <c r="CL22">
        <v>139.92099999999999</v>
      </c>
      <c r="CM22">
        <v>294.88</v>
      </c>
      <c r="CN22">
        <v>75.92</v>
      </c>
      <c r="CO22">
        <v>2.4340000000000002</v>
      </c>
      <c r="CP22">
        <v>7.9320000000000004</v>
      </c>
      <c r="CQ22">
        <v>80.655000000000001</v>
      </c>
      <c r="CR22">
        <v>20.547999999999998</v>
      </c>
      <c r="CS22">
        <v>13.44</v>
      </c>
      <c r="CT22">
        <v>2.7610000000000001</v>
      </c>
      <c r="CU22">
        <v>12.066000000000001</v>
      </c>
      <c r="CV22">
        <v>38.965000000000003</v>
      </c>
      <c r="CW22">
        <v>70.090999999999994</v>
      </c>
      <c r="CX22">
        <v>1.2190000000000001</v>
      </c>
      <c r="CY22">
        <v>6.5970000000000004</v>
      </c>
      <c r="CZ22">
        <v>2.09</v>
      </c>
      <c r="DA22">
        <v>145.69300000000001</v>
      </c>
      <c r="DB22">
        <v>13.782</v>
      </c>
      <c r="DC22">
        <v>0.80500000000000005</v>
      </c>
      <c r="DD22">
        <v>13.506</v>
      </c>
      <c r="DE22">
        <v>0.17199999999999999</v>
      </c>
      <c r="DF22">
        <v>251.80199999999999</v>
      </c>
      <c r="DG22">
        <v>0.52700000000000002</v>
      </c>
      <c r="DH22">
        <v>1.298</v>
      </c>
      <c r="DI22">
        <v>1.786</v>
      </c>
      <c r="DJ22">
        <v>5.9219999999999997</v>
      </c>
      <c r="DK22">
        <v>9.6000000000000002E-2</v>
      </c>
      <c r="DL22">
        <v>1.6830000000000001</v>
      </c>
      <c r="DM22">
        <v>2.0539999999999998</v>
      </c>
      <c r="DN22">
        <v>3.8580000000000001</v>
      </c>
      <c r="DO22">
        <v>3.5750000000000002</v>
      </c>
      <c r="DP22">
        <v>0.42799999999999999</v>
      </c>
      <c r="DQ22">
        <v>1.3129999999999999</v>
      </c>
      <c r="DR22">
        <v>1.024</v>
      </c>
      <c r="DS22">
        <v>1.373</v>
      </c>
      <c r="DT22">
        <v>1.4999999999999999E-2</v>
      </c>
      <c r="DU22">
        <v>1.423</v>
      </c>
      <c r="DV22">
        <v>319.76799999999997</v>
      </c>
      <c r="DW22">
        <v>1.5580000000000001</v>
      </c>
      <c r="DX22">
        <v>6.4349999999999996</v>
      </c>
      <c r="DY22">
        <v>21.786999999999999</v>
      </c>
      <c r="DZ22">
        <v>4.2300000000000004</v>
      </c>
      <c r="EA22">
        <v>0.26500000000000001</v>
      </c>
      <c r="EB22">
        <v>1.5740000000000001</v>
      </c>
      <c r="EC22">
        <v>2.72</v>
      </c>
      <c r="ED22">
        <v>1.544</v>
      </c>
      <c r="EE22">
        <v>4.2809999999999997</v>
      </c>
      <c r="EF22">
        <v>1.6659999999999999</v>
      </c>
      <c r="EG22">
        <v>1.0149999999999999</v>
      </c>
      <c r="EH22">
        <v>48.427</v>
      </c>
      <c r="EI22">
        <v>31.152000000000001</v>
      </c>
      <c r="EJ22">
        <v>4.7009999999999996</v>
      </c>
      <c r="EK22">
        <v>8.375</v>
      </c>
      <c r="EL22">
        <v>77.960999999999999</v>
      </c>
      <c r="EM22">
        <v>26.855</v>
      </c>
      <c r="EN22">
        <v>183.31</v>
      </c>
      <c r="EO22">
        <v>64.853999999999999</v>
      </c>
      <c r="EP22">
        <v>16.788</v>
      </c>
      <c r="EQ22">
        <v>5.492</v>
      </c>
      <c r="ER22">
        <v>94.275999999999996</v>
      </c>
      <c r="ES22">
        <v>6.3090000000000002</v>
      </c>
      <c r="ET22">
        <v>29.477</v>
      </c>
      <c r="EU22">
        <v>2.2599999999999998</v>
      </c>
      <c r="EV22">
        <v>1.6970000000000001</v>
      </c>
      <c r="EW22">
        <v>74.748000000000005</v>
      </c>
      <c r="EX22">
        <v>298.09500000000003</v>
      </c>
      <c r="EY22">
        <v>5.4450000000000003</v>
      </c>
      <c r="EZ22">
        <v>3.4980000000000002</v>
      </c>
      <c r="FA22">
        <v>111.884</v>
      </c>
      <c r="FB22">
        <v>23.309000000000001</v>
      </c>
      <c r="FC22">
        <v>9.9149999999999991</v>
      </c>
      <c r="FD22">
        <v>14.103</v>
      </c>
      <c r="FE22">
        <v>14.103</v>
      </c>
      <c r="FF22">
        <v>1.7330000000000001</v>
      </c>
      <c r="FG22">
        <v>22.998999999999999</v>
      </c>
      <c r="FH22">
        <v>0.95499999999999996</v>
      </c>
      <c r="FI22">
        <v>1.865</v>
      </c>
      <c r="FJ22">
        <v>8.2739999999999991</v>
      </c>
    </row>
    <row r="23" spans="1:166" x14ac:dyDescent="0.3">
      <c r="A23">
        <v>18132</v>
      </c>
      <c r="B23">
        <v>3</v>
      </c>
      <c r="C23" t="s">
        <v>38</v>
      </c>
      <c r="D23" t="s">
        <v>39</v>
      </c>
      <c r="E23">
        <v>13.154</v>
      </c>
      <c r="F23">
        <v>5.8479999999999999</v>
      </c>
      <c r="G23">
        <v>2.0840000000000001</v>
      </c>
      <c r="H23">
        <v>0.34699999999999998</v>
      </c>
      <c r="I23">
        <v>150.81</v>
      </c>
      <c r="J23">
        <v>6.6769999999999996</v>
      </c>
      <c r="K23">
        <v>9.4060000000000006</v>
      </c>
      <c r="L23">
        <v>0.78900000000000003</v>
      </c>
      <c r="M23">
        <v>40.603999999999999</v>
      </c>
      <c r="N23">
        <v>16.518999999999998</v>
      </c>
      <c r="O23">
        <v>1712.114</v>
      </c>
      <c r="P23">
        <v>3.8929999999999998</v>
      </c>
      <c r="Q23">
        <v>0.49</v>
      </c>
      <c r="R23">
        <v>0.67700000000000005</v>
      </c>
      <c r="S23">
        <v>1.4159999999999999</v>
      </c>
      <c r="T23">
        <v>1.8029999999999999</v>
      </c>
      <c r="U23">
        <v>1.103</v>
      </c>
      <c r="V23">
        <v>6.7350000000000003</v>
      </c>
      <c r="W23">
        <v>0.74</v>
      </c>
      <c r="X23">
        <v>0.51500000000000001</v>
      </c>
      <c r="Y23">
        <v>0.217</v>
      </c>
      <c r="Z23">
        <v>78.168999999999997</v>
      </c>
      <c r="AA23">
        <v>142.191</v>
      </c>
      <c r="AB23">
        <v>21.933</v>
      </c>
      <c r="AC23">
        <v>17.158000000000001</v>
      </c>
      <c r="AD23">
        <v>179.03800000000001</v>
      </c>
      <c r="AE23">
        <v>8.6120000000000001</v>
      </c>
      <c r="AF23">
        <v>3.214</v>
      </c>
      <c r="AG23">
        <v>6.6210000000000004</v>
      </c>
      <c r="AH23">
        <v>41.008000000000003</v>
      </c>
      <c r="AI23">
        <v>31.4</v>
      </c>
      <c r="AJ23">
        <v>3.3370000000000002</v>
      </c>
      <c r="AK23">
        <v>76.709999999999994</v>
      </c>
      <c r="AL23">
        <v>6.0609999999999999</v>
      </c>
      <c r="AM23">
        <v>312.89699999999999</v>
      </c>
      <c r="AN23">
        <v>141.09800000000001</v>
      </c>
      <c r="AO23">
        <v>5.4930000000000003</v>
      </c>
      <c r="AP23">
        <v>9.4030000000000005</v>
      </c>
      <c r="AQ23">
        <v>229.23400000000001</v>
      </c>
      <c r="AR23">
        <v>531.33799999999997</v>
      </c>
      <c r="AS23">
        <v>68.373000000000005</v>
      </c>
      <c r="AT23">
        <v>60.206000000000003</v>
      </c>
      <c r="AU23">
        <v>297.77699999999999</v>
      </c>
      <c r="AV23">
        <v>43.572000000000003</v>
      </c>
      <c r="AW23">
        <v>7.4999999999999997E-2</v>
      </c>
      <c r="AX23">
        <v>11.138</v>
      </c>
      <c r="AY23">
        <v>2.613</v>
      </c>
      <c r="AZ23">
        <v>2.984</v>
      </c>
      <c r="BA23">
        <v>5.2910000000000004</v>
      </c>
      <c r="BB23">
        <v>13.946</v>
      </c>
      <c r="BC23">
        <v>4.7809999999999997</v>
      </c>
      <c r="BD23">
        <v>7.641</v>
      </c>
      <c r="BE23">
        <v>21.532</v>
      </c>
      <c r="BF23">
        <v>3.2669999999999999</v>
      </c>
      <c r="BG23">
        <v>3.3000000000000002E-2</v>
      </c>
      <c r="BH23">
        <v>2.8050000000000002</v>
      </c>
      <c r="BI23">
        <v>193.75200000000001</v>
      </c>
      <c r="BJ23">
        <v>2.7189999999999999</v>
      </c>
      <c r="BK23">
        <v>7.0860000000000003</v>
      </c>
      <c r="BL23">
        <v>2.2389999999999999</v>
      </c>
      <c r="BM23">
        <v>1.292</v>
      </c>
      <c r="BN23">
        <v>47.869</v>
      </c>
      <c r="BO23">
        <v>103.441</v>
      </c>
      <c r="BP23">
        <v>18.074000000000002</v>
      </c>
      <c r="BQ23">
        <v>89.572999999999993</v>
      </c>
      <c r="BR23">
        <v>17.231999999999999</v>
      </c>
      <c r="BS23">
        <v>53.764000000000003</v>
      </c>
      <c r="BT23">
        <v>25.617000000000001</v>
      </c>
      <c r="BU23">
        <v>4.2460000000000004</v>
      </c>
      <c r="BV23">
        <v>720.47199999999998</v>
      </c>
      <c r="BW23">
        <v>21.5</v>
      </c>
      <c r="BX23">
        <v>1050.6310000000001</v>
      </c>
      <c r="BY23">
        <v>264.34500000000003</v>
      </c>
      <c r="BZ23">
        <v>8747.0169999999998</v>
      </c>
      <c r="CA23">
        <v>363.04899999999998</v>
      </c>
      <c r="CB23">
        <v>28.994</v>
      </c>
      <c r="CC23">
        <v>534.59500000000003</v>
      </c>
      <c r="CD23">
        <v>224.477</v>
      </c>
      <c r="CE23">
        <v>5355.75</v>
      </c>
      <c r="CF23">
        <v>49.517000000000003</v>
      </c>
      <c r="CG23">
        <v>8.1950000000000003</v>
      </c>
      <c r="CH23">
        <v>83.498999999999995</v>
      </c>
      <c r="CI23">
        <v>134.99700000000001</v>
      </c>
      <c r="CJ23">
        <v>96.513999999999996</v>
      </c>
      <c r="CK23">
        <v>1025.2570000000001</v>
      </c>
      <c r="CL23">
        <v>38.213000000000001</v>
      </c>
      <c r="CM23">
        <v>218.35400000000001</v>
      </c>
      <c r="CN23">
        <v>83.629000000000005</v>
      </c>
      <c r="CO23">
        <v>2.6970000000000001</v>
      </c>
      <c r="CP23">
        <v>4.6390000000000002</v>
      </c>
      <c r="CQ23">
        <v>34.856000000000002</v>
      </c>
      <c r="CR23">
        <v>21.204999999999998</v>
      </c>
      <c r="CS23">
        <v>10.603</v>
      </c>
      <c r="CT23">
        <v>1.972</v>
      </c>
      <c r="CU23">
        <v>12.318</v>
      </c>
      <c r="CV23">
        <v>50.655000000000001</v>
      </c>
      <c r="CW23">
        <v>92.116</v>
      </c>
      <c r="CX23">
        <v>1.173</v>
      </c>
      <c r="CY23">
        <v>4.0960000000000001</v>
      </c>
      <c r="CZ23">
        <v>3.2240000000000002</v>
      </c>
      <c r="DA23">
        <v>112.379</v>
      </c>
      <c r="DB23">
        <v>10.581</v>
      </c>
      <c r="DC23">
        <v>0.122</v>
      </c>
      <c r="DD23">
        <v>13.472</v>
      </c>
      <c r="DE23">
        <v>0.217</v>
      </c>
      <c r="DF23">
        <v>180.077</v>
      </c>
      <c r="DG23">
        <v>0.91500000000000004</v>
      </c>
      <c r="DH23">
        <v>2.7050000000000001</v>
      </c>
      <c r="DI23">
        <v>1.7430000000000001</v>
      </c>
      <c r="DJ23">
        <v>2.0960000000000001</v>
      </c>
      <c r="DK23">
        <v>1.3009999999999999</v>
      </c>
      <c r="DL23">
        <v>0.51800000000000002</v>
      </c>
      <c r="DM23">
        <v>0.622</v>
      </c>
      <c r="DN23">
        <v>1.5840000000000001</v>
      </c>
      <c r="DO23">
        <v>3.5990000000000002</v>
      </c>
      <c r="DP23">
        <v>0.30099999999999999</v>
      </c>
      <c r="DQ23">
        <v>1.0349999999999999</v>
      </c>
      <c r="DR23">
        <v>0.41799999999999998</v>
      </c>
      <c r="DS23">
        <v>0.35499999999999998</v>
      </c>
      <c r="DU23">
        <v>2.4710000000000001</v>
      </c>
      <c r="DV23">
        <v>440.91300000000001</v>
      </c>
      <c r="DW23">
        <v>0.58099999999999996</v>
      </c>
      <c r="DX23">
        <v>6.3419999999999996</v>
      </c>
      <c r="DY23">
        <v>3.5979999999999999</v>
      </c>
      <c r="DZ23">
        <v>4.016</v>
      </c>
      <c r="EA23">
        <v>0.38800000000000001</v>
      </c>
      <c r="EB23">
        <v>1.643</v>
      </c>
      <c r="EC23">
        <v>3.129</v>
      </c>
      <c r="ED23">
        <v>1.46</v>
      </c>
      <c r="EE23">
        <v>4.8280000000000003</v>
      </c>
      <c r="EF23">
        <v>3.8159999999999998</v>
      </c>
      <c r="EG23">
        <v>1.2450000000000001</v>
      </c>
      <c r="EH23">
        <v>53.548000000000002</v>
      </c>
      <c r="EI23">
        <v>48.978999999999999</v>
      </c>
      <c r="EJ23">
        <v>3.7709999999999999</v>
      </c>
      <c r="EK23">
        <v>6.9530000000000003</v>
      </c>
      <c r="EL23">
        <v>22.209</v>
      </c>
      <c r="EM23">
        <v>5.6390000000000002</v>
      </c>
      <c r="EN23">
        <v>144.334</v>
      </c>
      <c r="EO23">
        <v>43.487000000000002</v>
      </c>
      <c r="EP23">
        <v>7.0819999999999999</v>
      </c>
      <c r="EQ23">
        <v>2.0579999999999998</v>
      </c>
      <c r="ER23">
        <v>107.68899999999999</v>
      </c>
      <c r="ES23">
        <v>2.262</v>
      </c>
      <c r="ET23">
        <v>17.803999999999998</v>
      </c>
      <c r="EU23">
        <v>6.2E-2</v>
      </c>
      <c r="EV23">
        <v>1.18</v>
      </c>
      <c r="EW23">
        <v>83.334000000000003</v>
      </c>
      <c r="EX23">
        <v>294.38900000000001</v>
      </c>
      <c r="EY23">
        <v>4.2489999999999997</v>
      </c>
      <c r="EZ23">
        <v>4.68</v>
      </c>
      <c r="FA23">
        <v>108.90300000000001</v>
      </c>
      <c r="FB23">
        <v>12.144</v>
      </c>
      <c r="FC23">
        <v>8.2170000000000005</v>
      </c>
      <c r="FD23">
        <v>16.922999999999998</v>
      </c>
      <c r="FE23">
        <v>16.876999999999999</v>
      </c>
      <c r="FF23">
        <v>1.0369999999999999</v>
      </c>
      <c r="FG23">
        <v>22.385000000000002</v>
      </c>
      <c r="FH23">
        <v>0.77200000000000002</v>
      </c>
      <c r="FI23">
        <v>0.57499999999999996</v>
      </c>
      <c r="FJ23">
        <v>4.8230000000000004</v>
      </c>
    </row>
    <row r="24" spans="1:166" x14ac:dyDescent="0.3">
      <c r="A24">
        <v>18136</v>
      </c>
      <c r="B24">
        <v>2</v>
      </c>
      <c r="C24" t="s">
        <v>1</v>
      </c>
      <c r="D24" t="s">
        <v>15</v>
      </c>
      <c r="E24">
        <v>9.7360000000000007</v>
      </c>
      <c r="F24">
        <v>5.9669999999999996</v>
      </c>
      <c r="G24">
        <v>2.1389999999999998</v>
      </c>
      <c r="H24">
        <v>0.16600000000000001</v>
      </c>
      <c r="I24">
        <v>104.352</v>
      </c>
      <c r="J24">
        <v>7.1120000000000001</v>
      </c>
      <c r="K24">
        <v>6.33</v>
      </c>
      <c r="L24">
        <v>0.74199999999999999</v>
      </c>
      <c r="M24">
        <v>34.017000000000003</v>
      </c>
      <c r="N24">
        <v>25.27</v>
      </c>
      <c r="O24">
        <v>1619.047</v>
      </c>
      <c r="P24">
        <v>5.6689999999999996</v>
      </c>
      <c r="Q24">
        <v>3.0449999999999999</v>
      </c>
      <c r="R24">
        <v>0.96899999999999997</v>
      </c>
      <c r="S24">
        <v>1.4450000000000001</v>
      </c>
      <c r="T24">
        <v>1.506</v>
      </c>
      <c r="U24">
        <v>0.40899999999999997</v>
      </c>
      <c r="V24">
        <v>45.7</v>
      </c>
      <c r="W24">
        <v>1.5509999999999999</v>
      </c>
      <c r="X24">
        <v>0.157</v>
      </c>
      <c r="Y24">
        <v>0.125</v>
      </c>
      <c r="Z24">
        <v>68.442999999999998</v>
      </c>
      <c r="AA24">
        <v>115.877</v>
      </c>
      <c r="AB24">
        <v>20.433</v>
      </c>
      <c r="AC24">
        <v>17.702000000000002</v>
      </c>
      <c r="AD24">
        <v>141.91200000000001</v>
      </c>
      <c r="AE24">
        <v>10.592000000000001</v>
      </c>
      <c r="AF24">
        <v>1.2310000000000001</v>
      </c>
      <c r="AG24">
        <v>11.388999999999999</v>
      </c>
      <c r="AH24">
        <v>66.393000000000001</v>
      </c>
      <c r="AI24">
        <v>20.887</v>
      </c>
      <c r="AJ24">
        <v>5.0659999999999998</v>
      </c>
      <c r="AK24">
        <v>51.781999999999996</v>
      </c>
      <c r="AL24">
        <v>10.757999999999999</v>
      </c>
      <c r="AM24">
        <v>508.524</v>
      </c>
      <c r="AN24">
        <v>188.608</v>
      </c>
      <c r="AO24">
        <v>15.238</v>
      </c>
      <c r="AP24">
        <v>18.472000000000001</v>
      </c>
      <c r="AQ24">
        <v>248.75299999999999</v>
      </c>
      <c r="AR24">
        <v>368.56</v>
      </c>
      <c r="AS24">
        <v>140.35599999999999</v>
      </c>
      <c r="AT24">
        <v>99.822000000000003</v>
      </c>
      <c r="AU24">
        <v>612.58100000000002</v>
      </c>
      <c r="AV24">
        <v>74.352999999999994</v>
      </c>
      <c r="AW24">
        <v>7.1999999999999995E-2</v>
      </c>
      <c r="AX24">
        <v>115.90900000000001</v>
      </c>
      <c r="AY24">
        <v>3.016</v>
      </c>
      <c r="AZ24">
        <v>2.2509999999999999</v>
      </c>
      <c r="BA24">
        <v>7.23</v>
      </c>
      <c r="BB24">
        <v>6.0289999999999999</v>
      </c>
      <c r="BC24">
        <v>4.1840000000000002</v>
      </c>
      <c r="BD24">
        <v>9.3439999999999994</v>
      </c>
      <c r="BE24">
        <v>29.294</v>
      </c>
      <c r="BF24">
        <v>5.2610000000000001</v>
      </c>
      <c r="BG24">
        <v>0.25</v>
      </c>
      <c r="BH24">
        <v>1.873</v>
      </c>
      <c r="BI24">
        <v>117.515</v>
      </c>
      <c r="BJ24">
        <v>2.8359999999999999</v>
      </c>
      <c r="BK24">
        <v>17.062999999999999</v>
      </c>
      <c r="BL24">
        <v>1.087</v>
      </c>
      <c r="BM24">
        <v>2.19</v>
      </c>
      <c r="BN24">
        <v>44.378999999999998</v>
      </c>
      <c r="BO24">
        <v>56.131</v>
      </c>
      <c r="BP24">
        <v>22.369</v>
      </c>
      <c r="BQ24">
        <v>89.412999999999997</v>
      </c>
      <c r="BR24">
        <v>15.353</v>
      </c>
      <c r="BS24">
        <v>49.465000000000003</v>
      </c>
      <c r="BT24">
        <v>47.863999999999997</v>
      </c>
      <c r="BU24">
        <v>9.3439999999999994</v>
      </c>
      <c r="BV24">
        <v>643.43499999999995</v>
      </c>
      <c r="BW24">
        <v>49.024000000000001</v>
      </c>
      <c r="BX24">
        <v>839.81700000000001</v>
      </c>
      <c r="BY24">
        <v>431.60300000000001</v>
      </c>
      <c r="BZ24">
        <v>5840.1350000000002</v>
      </c>
      <c r="CA24">
        <v>196.435</v>
      </c>
      <c r="CB24">
        <v>30.553000000000001</v>
      </c>
      <c r="CC24">
        <v>342.57299999999998</v>
      </c>
      <c r="CD24">
        <v>281.39299999999997</v>
      </c>
      <c r="CE24">
        <v>3361.7649999999999</v>
      </c>
      <c r="CF24">
        <v>42.787999999999997</v>
      </c>
      <c r="CG24">
        <v>14.504</v>
      </c>
      <c r="CH24">
        <v>72.713999999999999</v>
      </c>
      <c r="CI24">
        <v>53.728000000000002</v>
      </c>
      <c r="CJ24">
        <v>160.262</v>
      </c>
      <c r="CK24">
        <v>802.077</v>
      </c>
      <c r="CL24">
        <v>68.725999999999999</v>
      </c>
      <c r="CM24">
        <v>136.88999999999999</v>
      </c>
      <c r="CN24">
        <v>72.713999999999999</v>
      </c>
      <c r="CO24">
        <v>2.3780000000000001</v>
      </c>
      <c r="CP24">
        <v>3.1360000000000001</v>
      </c>
      <c r="CQ24">
        <v>18.155999999999999</v>
      </c>
      <c r="CR24">
        <v>11.19</v>
      </c>
      <c r="CS24">
        <v>14.371</v>
      </c>
      <c r="CT24">
        <v>2.323</v>
      </c>
      <c r="CU24">
        <v>5.2590000000000003</v>
      </c>
      <c r="CV24">
        <v>55.497</v>
      </c>
      <c r="CW24">
        <v>78.962000000000003</v>
      </c>
      <c r="CX24">
        <v>1.153</v>
      </c>
      <c r="CY24">
        <v>2.3279999999999998</v>
      </c>
      <c r="CZ24">
        <v>3.1309999999999998</v>
      </c>
      <c r="DA24">
        <v>154.54400000000001</v>
      </c>
      <c r="DB24">
        <v>9.4009999999999998</v>
      </c>
      <c r="DC24">
        <v>1.7689999999999999</v>
      </c>
      <c r="DD24">
        <v>22.768000000000001</v>
      </c>
      <c r="DE24">
        <v>0.125</v>
      </c>
      <c r="DF24">
        <v>89.466999999999999</v>
      </c>
      <c r="DG24">
        <v>0.43</v>
      </c>
      <c r="DH24">
        <v>2.1419999999999999</v>
      </c>
      <c r="DI24">
        <v>1.304</v>
      </c>
      <c r="DJ24">
        <v>4.2489999999999997</v>
      </c>
      <c r="DK24">
        <v>2.9350000000000001</v>
      </c>
      <c r="DL24">
        <v>1.667</v>
      </c>
      <c r="DM24">
        <v>1.1990000000000001</v>
      </c>
      <c r="DN24">
        <v>6.6539999999999999</v>
      </c>
      <c r="DO24">
        <v>8.3290000000000006</v>
      </c>
      <c r="DP24">
        <v>0.96699999999999997</v>
      </c>
      <c r="DQ24">
        <v>3.3239999999999998</v>
      </c>
      <c r="DR24">
        <v>5.0309999999999997</v>
      </c>
      <c r="DS24">
        <v>1.552</v>
      </c>
      <c r="DT24">
        <v>0.40699999999999997</v>
      </c>
      <c r="DU24">
        <v>3.9580000000000002</v>
      </c>
      <c r="DV24">
        <v>619.14099999999996</v>
      </c>
      <c r="DW24">
        <v>1.9239999999999999</v>
      </c>
      <c r="DX24">
        <v>4.4720000000000004</v>
      </c>
      <c r="DY24">
        <v>15.004</v>
      </c>
      <c r="DZ24">
        <v>4.5190000000000001</v>
      </c>
      <c r="EA24">
        <v>0.223</v>
      </c>
      <c r="EB24">
        <v>2.7440000000000002</v>
      </c>
      <c r="EC24">
        <v>2.8</v>
      </c>
      <c r="ED24">
        <v>1.1659999999999999</v>
      </c>
      <c r="EE24">
        <v>4.2249999999999996</v>
      </c>
      <c r="EF24">
        <v>4.3040000000000003</v>
      </c>
      <c r="EG24">
        <v>2.0009999999999999</v>
      </c>
      <c r="EH24">
        <v>51.906999999999996</v>
      </c>
      <c r="EI24">
        <v>39.866999999999997</v>
      </c>
      <c r="EJ24">
        <v>3.73</v>
      </c>
      <c r="EK24">
        <v>7.6909999999999998</v>
      </c>
      <c r="EL24">
        <v>38.091000000000001</v>
      </c>
      <c r="EM24">
        <v>11.02</v>
      </c>
      <c r="EN24">
        <v>74.634</v>
      </c>
      <c r="EO24">
        <v>24.305</v>
      </c>
      <c r="EP24">
        <v>9.4209999999999994</v>
      </c>
      <c r="EQ24">
        <v>4.6500000000000004</v>
      </c>
      <c r="ER24">
        <v>100.764</v>
      </c>
      <c r="ES24">
        <v>4.6849999999999996</v>
      </c>
      <c r="ET24">
        <v>4.1040000000000001</v>
      </c>
      <c r="EU24">
        <v>1.804</v>
      </c>
      <c r="EV24">
        <v>1.625</v>
      </c>
      <c r="EW24">
        <v>72.968000000000004</v>
      </c>
      <c r="EX24">
        <v>270.70699999999999</v>
      </c>
      <c r="EY24">
        <v>6.2210000000000001</v>
      </c>
      <c r="EZ24">
        <v>5.5439999999999996</v>
      </c>
      <c r="FA24">
        <v>114.459</v>
      </c>
      <c r="FB24">
        <v>4.6550000000000002</v>
      </c>
      <c r="FC24">
        <v>12.125999999999999</v>
      </c>
      <c r="FD24">
        <v>9.1370000000000005</v>
      </c>
      <c r="FE24">
        <v>9.1370000000000005</v>
      </c>
      <c r="FF24">
        <v>0.14099999999999999</v>
      </c>
      <c r="FG24">
        <v>10.532999999999999</v>
      </c>
      <c r="FH24">
        <v>1.294</v>
      </c>
      <c r="FI24">
        <v>1.827</v>
      </c>
      <c r="FJ24">
        <v>8.8970000000000002</v>
      </c>
    </row>
    <row r="25" spans="1:166" x14ac:dyDescent="0.3">
      <c r="A25">
        <v>18105</v>
      </c>
      <c r="B25">
        <v>2</v>
      </c>
      <c r="C25" t="s">
        <v>38</v>
      </c>
      <c r="D25" t="s">
        <v>40</v>
      </c>
      <c r="E25">
        <v>17.405000000000001</v>
      </c>
      <c r="F25">
        <v>4.0309999999999997</v>
      </c>
      <c r="G25">
        <v>1.3140000000000001</v>
      </c>
      <c r="H25">
        <v>0.29799999999999999</v>
      </c>
      <c r="I25">
        <v>95.088999999999999</v>
      </c>
      <c r="J25">
        <v>3.7010000000000001</v>
      </c>
      <c r="K25">
        <v>5.9790000000000001</v>
      </c>
      <c r="L25">
        <v>0.3</v>
      </c>
      <c r="M25">
        <v>39.901000000000003</v>
      </c>
      <c r="N25">
        <v>21.916</v>
      </c>
      <c r="O25">
        <v>1519.989</v>
      </c>
      <c r="P25">
        <v>4.2039999999999997</v>
      </c>
      <c r="Q25">
        <v>0.53300000000000003</v>
      </c>
      <c r="R25">
        <v>0.35299999999999998</v>
      </c>
      <c r="S25">
        <v>1.5629999999999999</v>
      </c>
      <c r="T25">
        <v>1.72</v>
      </c>
      <c r="U25">
        <v>0.999</v>
      </c>
      <c r="V25">
        <v>6.774</v>
      </c>
      <c r="W25">
        <v>0.81499999999999995</v>
      </c>
      <c r="X25">
        <v>0.15</v>
      </c>
      <c r="Z25">
        <v>66.331000000000003</v>
      </c>
      <c r="AA25">
        <v>122.027</v>
      </c>
      <c r="AB25">
        <v>18.207000000000001</v>
      </c>
      <c r="AC25">
        <v>13.731</v>
      </c>
      <c r="AD25">
        <v>153.83199999999999</v>
      </c>
      <c r="AE25">
        <v>8.5060000000000002</v>
      </c>
      <c r="AF25">
        <v>2.9750000000000001</v>
      </c>
      <c r="AG25">
        <v>8.0120000000000005</v>
      </c>
      <c r="AH25">
        <v>41.335000000000001</v>
      </c>
      <c r="AI25">
        <v>35.969000000000001</v>
      </c>
      <c r="AJ25">
        <v>3.242</v>
      </c>
      <c r="AK25">
        <v>81.793999999999997</v>
      </c>
      <c r="AL25">
        <v>13.598000000000001</v>
      </c>
      <c r="AM25">
        <v>398.25200000000001</v>
      </c>
      <c r="AN25">
        <v>201.87200000000001</v>
      </c>
      <c r="AO25">
        <v>9.1379999999999999</v>
      </c>
      <c r="AP25">
        <v>20.501000000000001</v>
      </c>
      <c r="AQ25">
        <v>191.119</v>
      </c>
      <c r="AR25">
        <v>420.56400000000002</v>
      </c>
      <c r="AS25">
        <v>88.372</v>
      </c>
      <c r="AT25">
        <v>74.912000000000006</v>
      </c>
      <c r="AU25">
        <v>445.90199999999999</v>
      </c>
      <c r="AV25">
        <v>70.527000000000001</v>
      </c>
      <c r="AW25">
        <v>5.0999999999999997E-2</v>
      </c>
      <c r="AX25">
        <v>47.396000000000001</v>
      </c>
      <c r="AY25">
        <v>1.9610000000000001</v>
      </c>
      <c r="AZ25">
        <v>2.0779999999999998</v>
      </c>
      <c r="BA25">
        <v>8.4659999999999993</v>
      </c>
      <c r="BB25">
        <v>17.902000000000001</v>
      </c>
      <c r="BC25">
        <v>3.302</v>
      </c>
      <c r="BD25">
        <v>8.7829999999999995</v>
      </c>
      <c r="BE25">
        <v>27.056999999999999</v>
      </c>
      <c r="BF25">
        <v>3.137</v>
      </c>
      <c r="BG25">
        <v>1.0620000000000001</v>
      </c>
      <c r="BH25">
        <v>4.5330000000000004</v>
      </c>
      <c r="BI25">
        <v>137.16200000000001</v>
      </c>
      <c r="BJ25">
        <v>2.484</v>
      </c>
      <c r="BK25">
        <v>16.036999999999999</v>
      </c>
      <c r="BL25">
        <v>2.0270000000000001</v>
      </c>
      <c r="BM25">
        <v>1.587</v>
      </c>
      <c r="BN25">
        <v>35.430999999999997</v>
      </c>
      <c r="BO25">
        <v>57.225000000000001</v>
      </c>
      <c r="BP25">
        <v>17.369</v>
      </c>
      <c r="BQ25">
        <v>72.88</v>
      </c>
      <c r="BR25">
        <v>17.244</v>
      </c>
      <c r="BS25">
        <v>40.869999999999997</v>
      </c>
      <c r="BT25">
        <v>37.795000000000002</v>
      </c>
      <c r="BU25">
        <v>5.9219999999999997</v>
      </c>
      <c r="BV25">
        <v>655.72799999999995</v>
      </c>
      <c r="BW25">
        <v>25.375</v>
      </c>
      <c r="BX25">
        <v>902.60299999999995</v>
      </c>
      <c r="BY25">
        <v>326.69400000000002</v>
      </c>
      <c r="BZ25">
        <v>7641.9809999999998</v>
      </c>
      <c r="CA25">
        <v>246.37799999999999</v>
      </c>
      <c r="CB25">
        <v>22.379000000000001</v>
      </c>
      <c r="CC25">
        <v>427.42200000000003</v>
      </c>
      <c r="CD25">
        <v>234.215</v>
      </c>
      <c r="CE25">
        <v>4763.5649999999996</v>
      </c>
      <c r="CF25">
        <v>48.484999999999999</v>
      </c>
      <c r="CG25">
        <v>10.339</v>
      </c>
      <c r="CH25">
        <v>89.081000000000003</v>
      </c>
      <c r="CI25">
        <v>125.402</v>
      </c>
      <c r="CJ25">
        <v>129.113</v>
      </c>
      <c r="CK25">
        <v>1057.771</v>
      </c>
      <c r="CL25">
        <v>22.879000000000001</v>
      </c>
      <c r="CM25">
        <v>146.005</v>
      </c>
      <c r="CN25">
        <v>88.710999999999999</v>
      </c>
      <c r="CO25">
        <v>3.407</v>
      </c>
      <c r="CP25">
        <v>2.2389999999999999</v>
      </c>
      <c r="CQ25">
        <v>20.931999999999999</v>
      </c>
      <c r="CR25">
        <v>20.933</v>
      </c>
      <c r="CS25">
        <v>9.7959999999999994</v>
      </c>
      <c r="CT25">
        <v>1.091</v>
      </c>
      <c r="CU25">
        <v>16.959</v>
      </c>
      <c r="CV25">
        <v>28.288</v>
      </c>
      <c r="CW25">
        <v>90.573999999999998</v>
      </c>
      <c r="CX25">
        <v>0.72699999999999998</v>
      </c>
      <c r="CY25">
        <v>3.3159999999999998</v>
      </c>
      <c r="CZ25">
        <v>2.0590000000000002</v>
      </c>
      <c r="DA25">
        <v>156.11699999999999</v>
      </c>
      <c r="DB25">
        <v>7.7919999999999998</v>
      </c>
      <c r="DC25">
        <v>0.40300000000000002</v>
      </c>
      <c r="DD25">
        <v>7.0350000000000001</v>
      </c>
      <c r="DF25">
        <v>187.19800000000001</v>
      </c>
      <c r="DG25">
        <v>1.4790000000000001</v>
      </c>
      <c r="DH25">
        <v>2.1070000000000002</v>
      </c>
      <c r="DI25">
        <v>0.77100000000000002</v>
      </c>
      <c r="DJ25">
        <v>1.708</v>
      </c>
      <c r="DK25">
        <v>0.90900000000000003</v>
      </c>
      <c r="DL25">
        <v>0.39600000000000002</v>
      </c>
      <c r="DM25">
        <v>0.39100000000000001</v>
      </c>
      <c r="DN25">
        <v>0.82199999999999995</v>
      </c>
      <c r="DO25">
        <v>3.1190000000000002</v>
      </c>
      <c r="DP25">
        <v>0.86699999999999999</v>
      </c>
      <c r="DQ25">
        <v>1.5589999999999999</v>
      </c>
      <c r="DR25">
        <v>0.47099999999999997</v>
      </c>
      <c r="DS25">
        <v>4.6269999999999998</v>
      </c>
      <c r="DU25">
        <v>5.282</v>
      </c>
      <c r="DV25">
        <v>457.37700000000001</v>
      </c>
      <c r="DW25">
        <v>1.056</v>
      </c>
      <c r="DX25">
        <v>4.1390000000000002</v>
      </c>
      <c r="DY25">
        <v>18.417000000000002</v>
      </c>
      <c r="DZ25">
        <v>3.149</v>
      </c>
      <c r="EA25">
        <v>0.28100000000000003</v>
      </c>
      <c r="EB25">
        <v>1.6020000000000001</v>
      </c>
      <c r="EC25">
        <v>1.5669999999999999</v>
      </c>
      <c r="ED25">
        <v>0.64500000000000002</v>
      </c>
      <c r="EE25">
        <v>4.1070000000000002</v>
      </c>
      <c r="EF25">
        <v>2.4369999999999998</v>
      </c>
      <c r="EG25">
        <v>0.95699999999999996</v>
      </c>
      <c r="EH25">
        <v>46.649000000000001</v>
      </c>
      <c r="EI25">
        <v>37.295000000000002</v>
      </c>
      <c r="EJ25">
        <v>2.9409999999999998</v>
      </c>
      <c r="EK25">
        <v>7.0449999999999999</v>
      </c>
      <c r="EL25">
        <v>11.65</v>
      </c>
      <c r="EM25">
        <v>4.7210000000000001</v>
      </c>
      <c r="EN25">
        <v>88.855999999999995</v>
      </c>
      <c r="EO25">
        <v>26.24</v>
      </c>
      <c r="EP25">
        <v>5.6779999999999999</v>
      </c>
      <c r="EQ25">
        <v>1.0169999999999999</v>
      </c>
      <c r="ER25">
        <v>115.059</v>
      </c>
      <c r="ES25">
        <v>1.28</v>
      </c>
      <c r="ET25">
        <v>15.894</v>
      </c>
      <c r="EU25">
        <v>0.21199999999999999</v>
      </c>
      <c r="EV25">
        <v>0.56399999999999995</v>
      </c>
      <c r="EW25">
        <v>88.278999999999996</v>
      </c>
      <c r="EX25">
        <v>273.66800000000001</v>
      </c>
      <c r="EY25">
        <v>5.4569999999999999</v>
      </c>
      <c r="EZ25">
        <v>3.3570000000000002</v>
      </c>
      <c r="FA25">
        <v>109.801</v>
      </c>
      <c r="FB25">
        <v>10.342000000000001</v>
      </c>
      <c r="FC25">
        <v>9.1880000000000006</v>
      </c>
      <c r="FD25">
        <v>11.794</v>
      </c>
      <c r="FE25">
        <v>11.794</v>
      </c>
      <c r="FF25">
        <v>1.222</v>
      </c>
      <c r="FG25">
        <v>14.413</v>
      </c>
      <c r="FH25">
        <v>0.79100000000000004</v>
      </c>
      <c r="FI25">
        <v>0.496</v>
      </c>
      <c r="FJ25">
        <v>4.1950000000000003</v>
      </c>
    </row>
    <row r="26" spans="1:166" x14ac:dyDescent="0.3">
      <c r="A26">
        <v>18070</v>
      </c>
      <c r="B26">
        <v>2</v>
      </c>
      <c r="C26" t="s">
        <v>1</v>
      </c>
      <c r="D26" t="s">
        <v>15</v>
      </c>
      <c r="E26">
        <v>11.212999999999999</v>
      </c>
      <c r="F26">
        <v>15.672000000000001</v>
      </c>
      <c r="G26">
        <v>3.3759999999999999</v>
      </c>
      <c r="H26">
        <v>0.33400000000000002</v>
      </c>
      <c r="I26">
        <v>184.672</v>
      </c>
      <c r="J26">
        <v>9.5470000000000006</v>
      </c>
      <c r="K26">
        <v>7.3650000000000002</v>
      </c>
      <c r="L26">
        <v>1.1879999999999999</v>
      </c>
      <c r="M26">
        <v>14.484999999999999</v>
      </c>
      <c r="N26">
        <v>17.504000000000001</v>
      </c>
      <c r="O26">
        <v>1630.0309999999999</v>
      </c>
      <c r="P26">
        <v>3.2709999999999999</v>
      </c>
      <c r="Q26">
        <v>1.1160000000000001</v>
      </c>
      <c r="R26">
        <v>1.3580000000000001</v>
      </c>
      <c r="S26">
        <v>1.8</v>
      </c>
      <c r="T26">
        <v>2.5369999999999999</v>
      </c>
      <c r="U26">
        <v>1.2290000000000001</v>
      </c>
      <c r="V26">
        <v>20.143999999999998</v>
      </c>
      <c r="W26">
        <v>0.98599999999999999</v>
      </c>
      <c r="X26">
        <v>0.248</v>
      </c>
      <c r="Y26">
        <v>0.152</v>
      </c>
      <c r="Z26">
        <v>130.52099999999999</v>
      </c>
      <c r="AA26">
        <v>159.221</v>
      </c>
      <c r="AB26">
        <v>31.23</v>
      </c>
      <c r="AC26">
        <v>17.77</v>
      </c>
      <c r="AD26">
        <v>141.51499999999999</v>
      </c>
      <c r="AE26">
        <v>10.093999999999999</v>
      </c>
      <c r="AF26">
        <v>1.409</v>
      </c>
      <c r="AG26">
        <v>5.9550000000000001</v>
      </c>
      <c r="AH26">
        <v>42.319000000000003</v>
      </c>
      <c r="AI26">
        <v>20.198</v>
      </c>
      <c r="AJ26">
        <v>2.86</v>
      </c>
      <c r="AK26">
        <v>49.722999999999999</v>
      </c>
      <c r="AL26">
        <v>7.2910000000000004</v>
      </c>
      <c r="AM26">
        <v>401.82499999999999</v>
      </c>
      <c r="AN26">
        <v>149.46600000000001</v>
      </c>
      <c r="AO26">
        <v>9.9789999999999992</v>
      </c>
      <c r="AP26">
        <v>14.641</v>
      </c>
      <c r="AQ26">
        <v>180.92699999999999</v>
      </c>
      <c r="AR26">
        <v>464.50299999999999</v>
      </c>
      <c r="AS26">
        <v>116.239</v>
      </c>
      <c r="AT26">
        <v>81.171000000000006</v>
      </c>
      <c r="AU26">
        <v>472.75900000000001</v>
      </c>
      <c r="AV26">
        <v>83.814999999999998</v>
      </c>
      <c r="AW26">
        <v>4.3999999999999997E-2</v>
      </c>
      <c r="AX26">
        <v>159.517</v>
      </c>
      <c r="AY26">
        <v>3.214</v>
      </c>
      <c r="AZ26">
        <v>2.3279999999999998</v>
      </c>
      <c r="BA26">
        <v>17.163</v>
      </c>
      <c r="BB26">
        <v>9.8740000000000006</v>
      </c>
      <c r="BC26">
        <v>5.3470000000000004</v>
      </c>
      <c r="BD26">
        <v>4.835</v>
      </c>
      <c r="BE26">
        <v>30.260999999999999</v>
      </c>
      <c r="BF26">
        <v>3.2120000000000002</v>
      </c>
      <c r="BG26">
        <v>0.73699999999999999</v>
      </c>
      <c r="BH26">
        <v>0.98699999999999999</v>
      </c>
      <c r="BI26">
        <v>196.78399999999999</v>
      </c>
      <c r="BJ26">
        <v>1.792</v>
      </c>
      <c r="BK26">
        <v>10.231</v>
      </c>
      <c r="BL26">
        <v>1.335</v>
      </c>
      <c r="BM26">
        <v>1.9570000000000001</v>
      </c>
      <c r="BN26">
        <v>44.372</v>
      </c>
      <c r="BO26">
        <v>73.37</v>
      </c>
      <c r="BP26">
        <v>18.692</v>
      </c>
      <c r="BQ26">
        <v>74.197999999999993</v>
      </c>
      <c r="BR26">
        <v>15.574</v>
      </c>
      <c r="BS26">
        <v>37.636000000000003</v>
      </c>
      <c r="BT26">
        <v>37.311</v>
      </c>
      <c r="BU26">
        <v>6.2220000000000004</v>
      </c>
      <c r="BV26">
        <v>706.87</v>
      </c>
      <c r="BW26">
        <v>57.088000000000001</v>
      </c>
      <c r="BX26">
        <v>1018.5170000000001</v>
      </c>
      <c r="BY26">
        <v>474.91899999999998</v>
      </c>
      <c r="BZ26">
        <v>7660.8729999999996</v>
      </c>
      <c r="CA26">
        <v>206.56100000000001</v>
      </c>
      <c r="CB26">
        <v>30.074999999999999</v>
      </c>
      <c r="CC26">
        <v>376.76900000000001</v>
      </c>
      <c r="CD26">
        <v>262.113</v>
      </c>
      <c r="CE26">
        <v>4073.6379999999999</v>
      </c>
      <c r="CF26">
        <v>40.988999999999997</v>
      </c>
      <c r="CG26">
        <v>10.464</v>
      </c>
      <c r="CH26">
        <v>92.197000000000003</v>
      </c>
      <c r="CI26">
        <v>188.499</v>
      </c>
      <c r="CJ26">
        <v>131.26</v>
      </c>
      <c r="CK26">
        <v>1011.049</v>
      </c>
      <c r="CL26">
        <v>350.226</v>
      </c>
      <c r="CM26">
        <v>207.511</v>
      </c>
      <c r="CN26">
        <v>92.085999999999999</v>
      </c>
      <c r="CO26">
        <v>1.5980000000000001</v>
      </c>
      <c r="CP26">
        <v>12.951000000000001</v>
      </c>
      <c r="CQ26">
        <v>83.37</v>
      </c>
      <c r="CR26">
        <v>19.015000000000001</v>
      </c>
      <c r="CS26">
        <v>10.497</v>
      </c>
      <c r="CT26">
        <v>2.2850000000000001</v>
      </c>
      <c r="CU26">
        <v>9.3529999999999998</v>
      </c>
      <c r="CV26">
        <v>55.783999999999999</v>
      </c>
      <c r="CW26">
        <v>82.465999999999994</v>
      </c>
      <c r="CX26">
        <v>1.4870000000000001</v>
      </c>
      <c r="CY26">
        <v>5.0819999999999999</v>
      </c>
      <c r="CZ26">
        <v>2.3119999999999998</v>
      </c>
      <c r="DA26">
        <v>165.16399999999999</v>
      </c>
      <c r="DB26">
        <v>9.4280000000000008</v>
      </c>
      <c r="DC26">
        <v>0.64700000000000002</v>
      </c>
      <c r="DD26">
        <v>11.984999999999999</v>
      </c>
      <c r="DE26">
        <v>0.152</v>
      </c>
      <c r="DF26">
        <v>213.18799999999999</v>
      </c>
      <c r="DG26">
        <v>0.54800000000000004</v>
      </c>
      <c r="DH26">
        <v>1.796</v>
      </c>
      <c r="DI26">
        <v>6.53</v>
      </c>
      <c r="DJ26">
        <v>8.67</v>
      </c>
      <c r="DK26">
        <v>0.27900000000000003</v>
      </c>
      <c r="DL26">
        <v>4.3230000000000004</v>
      </c>
      <c r="DM26">
        <v>3.99</v>
      </c>
      <c r="DN26">
        <v>23.097999999999999</v>
      </c>
      <c r="DO26">
        <v>5.5860000000000003</v>
      </c>
      <c r="DP26">
        <v>0.51500000000000001</v>
      </c>
      <c r="DQ26">
        <v>1.93</v>
      </c>
      <c r="DR26">
        <v>4.0720000000000001</v>
      </c>
      <c r="DS26">
        <v>1.339</v>
      </c>
      <c r="DU26">
        <v>1.944</v>
      </c>
      <c r="DV26">
        <v>254.404</v>
      </c>
      <c r="DW26">
        <v>2.1920000000000002</v>
      </c>
      <c r="DX26">
        <v>7.0609999999999999</v>
      </c>
      <c r="DY26">
        <v>20.965</v>
      </c>
      <c r="DZ26">
        <v>6.202</v>
      </c>
      <c r="EA26">
        <v>0.19500000000000001</v>
      </c>
      <c r="EB26">
        <v>1.19</v>
      </c>
      <c r="EC26">
        <v>2.2770000000000001</v>
      </c>
      <c r="ED26">
        <v>1.0049999999999999</v>
      </c>
      <c r="EE26">
        <v>3.52</v>
      </c>
      <c r="EF26">
        <v>1.8320000000000001</v>
      </c>
      <c r="EG26">
        <v>1.3120000000000001</v>
      </c>
      <c r="EH26">
        <v>40.173000000000002</v>
      </c>
      <c r="EI26">
        <v>32.308999999999997</v>
      </c>
      <c r="EJ26">
        <v>5.8339999999999996</v>
      </c>
      <c r="EK26">
        <v>5.9</v>
      </c>
      <c r="EL26">
        <v>163.828</v>
      </c>
      <c r="EM26">
        <v>51.639000000000003</v>
      </c>
      <c r="EN26">
        <v>111.50700000000001</v>
      </c>
      <c r="EO26">
        <v>34.567</v>
      </c>
      <c r="EP26">
        <v>17.739000000000001</v>
      </c>
      <c r="EQ26">
        <v>8.3810000000000002</v>
      </c>
      <c r="ER26">
        <v>114.791</v>
      </c>
      <c r="ES26">
        <v>9.3140000000000001</v>
      </c>
      <c r="ET26">
        <v>24.962</v>
      </c>
      <c r="EU26">
        <v>1.9830000000000001</v>
      </c>
      <c r="EV26">
        <v>3.2919999999999998</v>
      </c>
      <c r="EW26">
        <v>90.813000000000002</v>
      </c>
      <c r="EX26">
        <v>306.83600000000001</v>
      </c>
      <c r="EY26">
        <v>5.7880000000000003</v>
      </c>
      <c r="EZ26">
        <v>2.7509999999999999</v>
      </c>
      <c r="FA26">
        <v>119.74</v>
      </c>
      <c r="FB26">
        <v>9.7769999999999992</v>
      </c>
      <c r="FC26">
        <v>8.2129999999999992</v>
      </c>
      <c r="FD26">
        <v>14.109</v>
      </c>
      <c r="FE26">
        <v>14.109</v>
      </c>
      <c r="FF26">
        <v>1.6859999999999999</v>
      </c>
      <c r="FG26">
        <v>23.675000000000001</v>
      </c>
      <c r="FH26">
        <v>1.375</v>
      </c>
      <c r="FI26">
        <v>5.7409999999999997</v>
      </c>
      <c r="FJ26">
        <v>17.861000000000001</v>
      </c>
    </row>
    <row r="27" spans="1:166" x14ac:dyDescent="0.3">
      <c r="A27">
        <v>18094</v>
      </c>
      <c r="B27">
        <v>3</v>
      </c>
      <c r="C27" t="s">
        <v>38</v>
      </c>
      <c r="D27" t="s">
        <v>39</v>
      </c>
      <c r="E27">
        <v>12.317</v>
      </c>
      <c r="F27">
        <v>8.4220000000000006</v>
      </c>
      <c r="G27">
        <v>1.57</v>
      </c>
      <c r="H27">
        <v>0.314</v>
      </c>
      <c r="I27">
        <v>112.08199999999999</v>
      </c>
      <c r="J27">
        <v>5.3780000000000001</v>
      </c>
      <c r="K27">
        <v>9.2739999999999991</v>
      </c>
      <c r="L27">
        <v>0.98499999999999999</v>
      </c>
      <c r="M27">
        <v>110.89700000000001</v>
      </c>
      <c r="N27">
        <v>14.67</v>
      </c>
      <c r="O27">
        <v>1320.327</v>
      </c>
      <c r="P27">
        <v>4.2030000000000003</v>
      </c>
      <c r="Q27">
        <v>1.581</v>
      </c>
      <c r="R27">
        <v>0.84499999999999997</v>
      </c>
      <c r="S27">
        <v>1.976</v>
      </c>
      <c r="T27">
        <v>1.3560000000000001</v>
      </c>
      <c r="U27">
        <v>1.2170000000000001</v>
      </c>
      <c r="V27">
        <v>16.436</v>
      </c>
      <c r="W27">
        <v>0.80900000000000005</v>
      </c>
      <c r="X27">
        <v>0.309</v>
      </c>
      <c r="Y27">
        <v>0.25900000000000001</v>
      </c>
      <c r="Z27">
        <v>78.631</v>
      </c>
      <c r="AA27">
        <v>125.892</v>
      </c>
      <c r="AB27">
        <v>23.643999999999998</v>
      </c>
      <c r="AC27">
        <v>14.098000000000001</v>
      </c>
      <c r="AD27">
        <v>158.476</v>
      </c>
      <c r="AE27">
        <v>9.5069999999999997</v>
      </c>
      <c r="AF27">
        <v>3.5209999999999999</v>
      </c>
      <c r="AG27">
        <v>8.1129999999999995</v>
      </c>
      <c r="AH27">
        <v>42.387999999999998</v>
      </c>
      <c r="AI27">
        <v>49.63</v>
      </c>
      <c r="AJ27">
        <v>3.3540000000000001</v>
      </c>
      <c r="AK27">
        <v>98.353999999999999</v>
      </c>
      <c r="AL27">
        <v>5.87</v>
      </c>
      <c r="AM27">
        <v>205.98099999999999</v>
      </c>
      <c r="AN27">
        <v>0.23799999999999999</v>
      </c>
      <c r="AO27">
        <v>0.72899999999999998</v>
      </c>
      <c r="AP27">
        <v>1.2270000000000001</v>
      </c>
      <c r="AQ27">
        <v>465.08</v>
      </c>
      <c r="AR27">
        <v>6.923</v>
      </c>
      <c r="AS27">
        <v>265.22399999999999</v>
      </c>
      <c r="AT27">
        <v>0.20300000000000001</v>
      </c>
      <c r="AU27">
        <v>964.15800000000002</v>
      </c>
      <c r="AV27">
        <v>8.1000000000000003E-2</v>
      </c>
      <c r="AW27">
        <v>5.5E-2</v>
      </c>
      <c r="AX27">
        <v>201.68700000000001</v>
      </c>
      <c r="AY27">
        <v>1.8129999999999999</v>
      </c>
      <c r="AZ27">
        <v>3.2250000000000001</v>
      </c>
      <c r="BA27">
        <v>4.8000000000000001E-2</v>
      </c>
      <c r="BB27">
        <v>12.064</v>
      </c>
      <c r="BC27">
        <v>2.7189999999999999</v>
      </c>
      <c r="BD27">
        <v>14.618</v>
      </c>
      <c r="BE27">
        <v>4.8280000000000003</v>
      </c>
      <c r="BF27">
        <v>5.0590000000000002</v>
      </c>
      <c r="BG27">
        <v>0.71</v>
      </c>
      <c r="BH27">
        <v>8.6449999999999996</v>
      </c>
      <c r="BI27">
        <v>162.44200000000001</v>
      </c>
      <c r="BJ27">
        <v>4.0510000000000002</v>
      </c>
      <c r="BK27">
        <v>7.032</v>
      </c>
      <c r="BL27">
        <v>0.69299999999999995</v>
      </c>
      <c r="BM27">
        <v>1.208</v>
      </c>
      <c r="BN27">
        <v>45.847999999999999</v>
      </c>
      <c r="BO27">
        <v>55.676000000000002</v>
      </c>
      <c r="BP27">
        <v>20.486999999999998</v>
      </c>
      <c r="BQ27">
        <v>72.164000000000001</v>
      </c>
      <c r="BR27">
        <v>17.864000000000001</v>
      </c>
      <c r="BS27">
        <v>43.93</v>
      </c>
      <c r="BT27">
        <v>18.129000000000001</v>
      </c>
      <c r="BU27">
        <v>8.6940000000000008</v>
      </c>
      <c r="BV27">
        <v>919.53300000000002</v>
      </c>
      <c r="BW27">
        <v>32.079000000000001</v>
      </c>
      <c r="BX27">
        <v>1195.51</v>
      </c>
      <c r="BY27">
        <v>394.20400000000001</v>
      </c>
      <c r="BZ27">
        <v>10423.168</v>
      </c>
      <c r="CA27">
        <v>283.37700000000001</v>
      </c>
      <c r="CB27">
        <v>15.75</v>
      </c>
      <c r="CC27">
        <v>451.68</v>
      </c>
      <c r="CD27">
        <v>221.18799999999999</v>
      </c>
      <c r="CE27">
        <v>5385.0780000000004</v>
      </c>
      <c r="CF27">
        <v>62.015000000000001</v>
      </c>
      <c r="CG27">
        <v>7.9189999999999996</v>
      </c>
      <c r="CH27">
        <v>111.736</v>
      </c>
      <c r="CI27">
        <v>131.697</v>
      </c>
      <c r="CJ27">
        <v>160.64099999999999</v>
      </c>
      <c r="CK27">
        <v>1505.8340000000001</v>
      </c>
      <c r="CL27">
        <v>74.397999999999996</v>
      </c>
      <c r="CM27">
        <v>204.899</v>
      </c>
      <c r="CN27">
        <v>111.736</v>
      </c>
      <c r="CO27">
        <v>3.4849999999999999</v>
      </c>
      <c r="CP27">
        <v>3.5939999999999999</v>
      </c>
      <c r="CQ27">
        <v>28.242000000000001</v>
      </c>
      <c r="CR27">
        <v>20.298999999999999</v>
      </c>
      <c r="CS27">
        <v>67.069000000000003</v>
      </c>
      <c r="CT27">
        <v>1.5640000000000001</v>
      </c>
      <c r="CU27">
        <v>10.88</v>
      </c>
      <c r="CV27">
        <v>27.614000000000001</v>
      </c>
      <c r="CW27">
        <v>77.7</v>
      </c>
      <c r="CX27">
        <v>0.23300000000000001</v>
      </c>
      <c r="CY27">
        <v>3.8639999999999999</v>
      </c>
      <c r="CZ27">
        <v>2.1459999999999999</v>
      </c>
      <c r="DA27">
        <v>122.101</v>
      </c>
      <c r="DB27">
        <v>8.2349999999999994</v>
      </c>
      <c r="DC27">
        <v>1.3149999999999999</v>
      </c>
      <c r="DD27">
        <v>4.1580000000000004</v>
      </c>
      <c r="DE27">
        <v>0.25900000000000001</v>
      </c>
      <c r="DF27">
        <v>410.98399999999998</v>
      </c>
      <c r="DG27">
        <v>1.4419999999999999</v>
      </c>
      <c r="DH27">
        <v>1.9219999999999999</v>
      </c>
      <c r="DI27">
        <v>0.67400000000000004</v>
      </c>
      <c r="DJ27">
        <v>2.37</v>
      </c>
      <c r="DK27">
        <v>0.56799999999999995</v>
      </c>
      <c r="DL27">
        <v>0.85</v>
      </c>
      <c r="DM27">
        <v>0.53200000000000003</v>
      </c>
      <c r="DN27">
        <v>0.123</v>
      </c>
      <c r="DO27">
        <v>5.2789999999999999</v>
      </c>
      <c r="DP27">
        <v>0.24399999999999999</v>
      </c>
      <c r="DQ27">
        <v>3.2000000000000001E-2</v>
      </c>
      <c r="DR27">
        <v>0.92200000000000004</v>
      </c>
      <c r="DS27">
        <v>1.288</v>
      </c>
      <c r="DU27">
        <v>2.7959999999999998</v>
      </c>
      <c r="DV27">
        <v>583.11699999999996</v>
      </c>
      <c r="DW27">
        <v>1.0149999999999999</v>
      </c>
      <c r="DX27">
        <v>4.593</v>
      </c>
      <c r="DY27">
        <v>8.3719999999999999</v>
      </c>
      <c r="DZ27">
        <v>4.7439999999999998</v>
      </c>
      <c r="EA27">
        <v>0.75700000000000001</v>
      </c>
      <c r="EB27">
        <v>2.9260000000000002</v>
      </c>
      <c r="EC27">
        <v>2.3530000000000002</v>
      </c>
      <c r="ED27">
        <v>1.494</v>
      </c>
      <c r="EE27">
        <v>2.778</v>
      </c>
      <c r="EF27">
        <v>1.577</v>
      </c>
      <c r="EG27">
        <v>0.94599999999999995</v>
      </c>
      <c r="EH27">
        <v>52.277000000000001</v>
      </c>
      <c r="EI27">
        <v>41.003</v>
      </c>
      <c r="EJ27">
        <v>5.194</v>
      </c>
      <c r="EK27">
        <v>8.6769999999999996</v>
      </c>
      <c r="EL27">
        <v>38.356000000000002</v>
      </c>
      <c r="EM27">
        <v>11.861000000000001</v>
      </c>
      <c r="EN27">
        <v>108.111</v>
      </c>
      <c r="EO27">
        <v>38.161999999999999</v>
      </c>
      <c r="EP27">
        <v>8.7799999999999994</v>
      </c>
      <c r="EQ27">
        <v>2.2999999999999998</v>
      </c>
      <c r="ER27">
        <v>119.977</v>
      </c>
      <c r="ES27">
        <v>5.17</v>
      </c>
      <c r="ET27">
        <v>49.429000000000002</v>
      </c>
      <c r="EU27">
        <v>0.11700000000000001</v>
      </c>
      <c r="EV27">
        <v>0.49399999999999999</v>
      </c>
      <c r="EW27">
        <v>111.631</v>
      </c>
      <c r="EX27">
        <v>297.70999999999998</v>
      </c>
      <c r="EY27">
        <v>4.4530000000000003</v>
      </c>
      <c r="EZ27">
        <v>4.6459999999999999</v>
      </c>
      <c r="FA27">
        <v>102.18600000000001</v>
      </c>
      <c r="FB27">
        <v>14.353999999999999</v>
      </c>
      <c r="FC27">
        <v>9.4030000000000005</v>
      </c>
      <c r="FD27">
        <v>27.481000000000002</v>
      </c>
      <c r="FE27">
        <v>27.481000000000002</v>
      </c>
      <c r="FF27">
        <v>0.27900000000000003</v>
      </c>
      <c r="FG27">
        <v>17.797999999999998</v>
      </c>
      <c r="FH27">
        <v>3.1320000000000001</v>
      </c>
      <c r="FI27">
        <v>0.312</v>
      </c>
      <c r="FJ27">
        <v>3.3759999999999999</v>
      </c>
    </row>
    <row r="28" spans="1:166" x14ac:dyDescent="0.3">
      <c r="A28">
        <v>18024</v>
      </c>
      <c r="B28">
        <v>1</v>
      </c>
      <c r="C28" t="s">
        <v>1</v>
      </c>
      <c r="D28" t="s">
        <v>15</v>
      </c>
      <c r="E28">
        <v>20.989000000000001</v>
      </c>
      <c r="F28">
        <v>5.7510000000000003</v>
      </c>
      <c r="G28">
        <v>1.9670000000000001</v>
      </c>
      <c r="H28">
        <v>0.32800000000000001</v>
      </c>
      <c r="I28">
        <v>113.47199999999999</v>
      </c>
      <c r="J28">
        <v>5.3339999999999996</v>
      </c>
      <c r="K28">
        <v>6.8239999999999998</v>
      </c>
      <c r="L28">
        <v>0.93100000000000005</v>
      </c>
      <c r="M28">
        <v>103.453</v>
      </c>
      <c r="N28">
        <v>16.16</v>
      </c>
      <c r="O28">
        <v>1099.4010000000001</v>
      </c>
      <c r="P28">
        <v>5.6859999999999999</v>
      </c>
      <c r="Q28">
        <v>1.2390000000000001</v>
      </c>
      <c r="R28">
        <v>0.52</v>
      </c>
      <c r="S28">
        <v>1.206</v>
      </c>
      <c r="T28">
        <v>1.302</v>
      </c>
      <c r="U28">
        <v>0.20899999999999999</v>
      </c>
      <c r="V28">
        <v>7.8</v>
      </c>
      <c r="W28">
        <v>0.83699999999999997</v>
      </c>
      <c r="X28">
        <v>0.20300000000000001</v>
      </c>
      <c r="Y28">
        <v>2.5000000000000001E-2</v>
      </c>
      <c r="Z28">
        <v>172.459</v>
      </c>
      <c r="AA28">
        <v>196.29900000000001</v>
      </c>
      <c r="AB28">
        <v>48.634</v>
      </c>
      <c r="AC28">
        <v>31.574999999999999</v>
      </c>
      <c r="AD28">
        <v>185.52799999999999</v>
      </c>
      <c r="AE28">
        <v>8.8450000000000006</v>
      </c>
      <c r="AF28">
        <v>5.0449999999999999</v>
      </c>
      <c r="AG28">
        <v>8.3179999999999996</v>
      </c>
      <c r="AH28">
        <v>46.546999999999997</v>
      </c>
      <c r="AI28">
        <v>53.66</v>
      </c>
      <c r="AJ28">
        <v>3.8879999999999999</v>
      </c>
      <c r="AK28">
        <v>140.35</v>
      </c>
      <c r="AL28">
        <v>16.23</v>
      </c>
      <c r="AM28">
        <v>217.816</v>
      </c>
      <c r="AN28">
        <v>102.857</v>
      </c>
      <c r="AO28">
        <v>4.3179999999999996</v>
      </c>
      <c r="AP28">
        <v>25.928999999999998</v>
      </c>
      <c r="AQ28">
        <v>134.05500000000001</v>
      </c>
      <c r="AR28">
        <v>296.21600000000001</v>
      </c>
      <c r="AS28">
        <v>35.942999999999998</v>
      </c>
      <c r="AT28">
        <v>32.082999999999998</v>
      </c>
      <c r="AU28">
        <v>276.82799999999997</v>
      </c>
      <c r="AV28">
        <v>24.718</v>
      </c>
      <c r="AW28">
        <v>2.3E-2</v>
      </c>
      <c r="AX28">
        <v>23.510999999999999</v>
      </c>
      <c r="AY28">
        <v>0.90400000000000003</v>
      </c>
      <c r="AZ28">
        <v>2.0499999999999998</v>
      </c>
      <c r="BA28">
        <v>4.5709999999999997</v>
      </c>
      <c r="BB28">
        <v>16.14</v>
      </c>
      <c r="BC28">
        <v>3.3530000000000002</v>
      </c>
      <c r="BD28">
        <v>8.7720000000000002</v>
      </c>
      <c r="BE28">
        <v>9.5609999999999999</v>
      </c>
      <c r="BF28">
        <v>2.778</v>
      </c>
      <c r="BG28">
        <v>6.4000000000000001E-2</v>
      </c>
      <c r="BH28">
        <v>5.74</v>
      </c>
      <c r="BI28">
        <v>128.17099999999999</v>
      </c>
      <c r="BJ28">
        <v>3.0430000000000001</v>
      </c>
      <c r="BK28">
        <v>16.760999999999999</v>
      </c>
      <c r="BL28">
        <v>2.012</v>
      </c>
      <c r="BM28">
        <v>0.67500000000000004</v>
      </c>
      <c r="BN28">
        <v>51.848999999999997</v>
      </c>
      <c r="BO28">
        <v>93.195999999999998</v>
      </c>
      <c r="BP28">
        <v>17.210999999999999</v>
      </c>
      <c r="BQ28">
        <v>105.453</v>
      </c>
      <c r="BR28">
        <v>22.242000000000001</v>
      </c>
      <c r="BS28">
        <v>47.317999999999998</v>
      </c>
      <c r="BT28">
        <v>33.899000000000001</v>
      </c>
      <c r="BU28">
        <v>7.4530000000000003</v>
      </c>
      <c r="BV28">
        <v>577.08299999999997</v>
      </c>
      <c r="BW28">
        <v>28.466000000000001</v>
      </c>
      <c r="BX28">
        <v>775.23299999999995</v>
      </c>
      <c r="BY28">
        <v>254.56</v>
      </c>
      <c r="BZ28">
        <v>6666.0439999999999</v>
      </c>
      <c r="CA28">
        <v>241.62</v>
      </c>
      <c r="CB28">
        <v>24.468</v>
      </c>
      <c r="CC28">
        <v>363.11099999999999</v>
      </c>
      <c r="CD28">
        <v>186.65700000000001</v>
      </c>
      <c r="CE28">
        <v>4010.1289999999999</v>
      </c>
      <c r="CF28">
        <v>24.356999999999999</v>
      </c>
      <c r="CG28">
        <v>5.0940000000000003</v>
      </c>
      <c r="CH28">
        <v>40.709000000000003</v>
      </c>
      <c r="CI28">
        <v>63.856999999999999</v>
      </c>
      <c r="CJ28">
        <v>61.35</v>
      </c>
      <c r="CK28">
        <v>628.10599999999999</v>
      </c>
      <c r="CL28">
        <v>19.091999999999999</v>
      </c>
      <c r="CM28">
        <v>134.58199999999999</v>
      </c>
      <c r="CN28">
        <v>41.122</v>
      </c>
      <c r="CO28">
        <v>3.7170000000000001</v>
      </c>
      <c r="CP28">
        <v>2.7789999999999999</v>
      </c>
      <c r="CQ28">
        <v>15.535</v>
      </c>
      <c r="CR28">
        <v>23.478999999999999</v>
      </c>
      <c r="CS28">
        <v>6.0179999999999998</v>
      </c>
      <c r="CT28">
        <v>1.369</v>
      </c>
      <c r="CU28">
        <v>14.855</v>
      </c>
      <c r="CV28">
        <v>30.513999999999999</v>
      </c>
      <c r="CW28">
        <v>91.96</v>
      </c>
      <c r="CX28">
        <v>0.53800000000000003</v>
      </c>
      <c r="CY28">
        <v>3.996</v>
      </c>
      <c r="CZ28">
        <v>3.47</v>
      </c>
      <c r="DA28">
        <v>110.922</v>
      </c>
      <c r="DB28">
        <v>8.1069999999999993</v>
      </c>
      <c r="DC28">
        <v>1.196</v>
      </c>
      <c r="DD28">
        <v>8.27</v>
      </c>
      <c r="DF28">
        <v>222.154</v>
      </c>
      <c r="DG28">
        <v>0.35699999999999998</v>
      </c>
      <c r="DH28">
        <v>1.8520000000000001</v>
      </c>
      <c r="DI28">
        <v>0.98199999999999998</v>
      </c>
      <c r="DJ28">
        <v>1.552</v>
      </c>
      <c r="DK28">
        <v>5.5570000000000004</v>
      </c>
      <c r="DL28">
        <v>0.38300000000000001</v>
      </c>
      <c r="DM28">
        <v>0.52700000000000002</v>
      </c>
      <c r="DN28">
        <v>0.18</v>
      </c>
      <c r="DO28">
        <v>6.3979999999999997</v>
      </c>
      <c r="DP28">
        <v>0.79300000000000004</v>
      </c>
      <c r="DQ28">
        <v>0.68100000000000005</v>
      </c>
      <c r="DR28">
        <v>8.6999999999999994E-2</v>
      </c>
      <c r="DS28">
        <v>2.9289999999999998</v>
      </c>
      <c r="DT28">
        <v>0.60499999999999998</v>
      </c>
      <c r="DU28">
        <v>4.1710000000000003</v>
      </c>
      <c r="DV28">
        <v>560.43700000000001</v>
      </c>
      <c r="DW28">
        <v>0.4</v>
      </c>
      <c r="DX28">
        <v>3.6760000000000002</v>
      </c>
      <c r="DY28">
        <v>12.202</v>
      </c>
      <c r="DZ28">
        <v>4.0780000000000003</v>
      </c>
      <c r="EA28">
        <v>0.59299999999999997</v>
      </c>
      <c r="EB28">
        <v>1.393</v>
      </c>
      <c r="EC28">
        <v>2.8570000000000002</v>
      </c>
      <c r="ED28">
        <v>1.8919999999999999</v>
      </c>
      <c r="EE28">
        <v>5.6630000000000003</v>
      </c>
      <c r="EF28">
        <v>3.5190000000000001</v>
      </c>
      <c r="EG28">
        <v>4.5190000000000001</v>
      </c>
      <c r="EH28">
        <v>49.622999999999998</v>
      </c>
      <c r="EI28">
        <v>37.305999999999997</v>
      </c>
      <c r="EJ28">
        <v>6.8879999999999999</v>
      </c>
      <c r="EK28">
        <v>8.3740000000000006</v>
      </c>
      <c r="EL28">
        <v>11.375</v>
      </c>
      <c r="EM28">
        <v>2.2999999999999998</v>
      </c>
      <c r="EN28">
        <v>85.781999999999996</v>
      </c>
      <c r="EO28">
        <v>18.244</v>
      </c>
      <c r="EP28">
        <v>3.2919999999999998</v>
      </c>
      <c r="EQ28">
        <v>2.8679999999999999</v>
      </c>
      <c r="ER28">
        <v>136.80799999999999</v>
      </c>
      <c r="ES28">
        <v>3.3780000000000001</v>
      </c>
      <c r="ET28">
        <v>14.858000000000001</v>
      </c>
      <c r="EU28">
        <v>0.63200000000000001</v>
      </c>
      <c r="EV28">
        <v>0.64300000000000002</v>
      </c>
      <c r="EW28">
        <v>40.667000000000002</v>
      </c>
      <c r="EX28">
        <v>271.21100000000001</v>
      </c>
      <c r="EY28">
        <v>6.4260000000000002</v>
      </c>
      <c r="EZ28">
        <v>4.4960000000000004</v>
      </c>
      <c r="FA28">
        <v>115.628</v>
      </c>
      <c r="FB28">
        <v>10.648999999999999</v>
      </c>
      <c r="FC28">
        <v>9.4960000000000004</v>
      </c>
      <c r="FD28">
        <v>12.869</v>
      </c>
      <c r="FE28">
        <v>12.869</v>
      </c>
      <c r="FF28">
        <v>0.93400000000000005</v>
      </c>
      <c r="FG28">
        <v>11.528</v>
      </c>
      <c r="FH28">
        <v>1.5669999999999999</v>
      </c>
      <c r="FI28">
        <v>1.7749999999999999</v>
      </c>
      <c r="FJ28">
        <v>14.044</v>
      </c>
    </row>
    <row r="29" spans="1:166" x14ac:dyDescent="0.3">
      <c r="A29">
        <v>18060</v>
      </c>
      <c r="B29">
        <v>3</v>
      </c>
      <c r="C29" t="s">
        <v>38</v>
      </c>
      <c r="D29" t="s">
        <v>40</v>
      </c>
      <c r="E29">
        <v>12.483000000000001</v>
      </c>
      <c r="F29">
        <v>35.393999999999998</v>
      </c>
      <c r="G29">
        <v>4</v>
      </c>
      <c r="H29">
        <v>0.67900000000000005</v>
      </c>
      <c r="I29">
        <v>169.477</v>
      </c>
      <c r="J29">
        <v>13.129</v>
      </c>
      <c r="K29">
        <v>10.721</v>
      </c>
      <c r="L29">
        <v>1.2430000000000001</v>
      </c>
      <c r="M29">
        <v>20.119</v>
      </c>
      <c r="N29">
        <v>14.88</v>
      </c>
      <c r="O29">
        <v>1805.115</v>
      </c>
      <c r="P29">
        <v>3.5289999999999999</v>
      </c>
      <c r="Q29">
        <v>1.4350000000000001</v>
      </c>
      <c r="R29">
        <v>2.2189999999999999</v>
      </c>
      <c r="S29">
        <v>3.2890000000000001</v>
      </c>
      <c r="T29">
        <v>1.91</v>
      </c>
      <c r="U29">
        <v>3.5859999999999999</v>
      </c>
      <c r="V29">
        <v>28.7</v>
      </c>
      <c r="W29">
        <v>2.0409999999999999</v>
      </c>
      <c r="X29">
        <v>0.34499999999999997</v>
      </c>
      <c r="Y29">
        <v>0.20399999999999999</v>
      </c>
      <c r="Z29">
        <v>85.016999999999996</v>
      </c>
      <c r="AA29">
        <v>107.998</v>
      </c>
      <c r="AB29">
        <v>21.827000000000002</v>
      </c>
      <c r="AC29">
        <v>12.891</v>
      </c>
      <c r="AD29">
        <v>133.352</v>
      </c>
      <c r="AE29">
        <v>10.951000000000001</v>
      </c>
      <c r="AF29">
        <v>2.1</v>
      </c>
      <c r="AG29">
        <v>10.25</v>
      </c>
      <c r="AH29">
        <v>60.238999999999997</v>
      </c>
      <c r="AI29">
        <v>19.096</v>
      </c>
      <c r="AJ29">
        <v>3.452</v>
      </c>
      <c r="AK29">
        <v>50.070999999999998</v>
      </c>
      <c r="AL29">
        <v>7.5250000000000004</v>
      </c>
      <c r="AM29">
        <v>93.775000000000006</v>
      </c>
      <c r="AN29">
        <v>0.02</v>
      </c>
      <c r="AO29">
        <v>0.14199999999999999</v>
      </c>
      <c r="AP29">
        <v>2.34</v>
      </c>
      <c r="AQ29">
        <v>385.161</v>
      </c>
      <c r="AR29">
        <v>9.2609999999999992</v>
      </c>
      <c r="AS29">
        <v>103.833</v>
      </c>
      <c r="AT29">
        <v>3.3000000000000002E-2</v>
      </c>
      <c r="AU29">
        <v>484.459</v>
      </c>
      <c r="AW29">
        <v>2.5000000000000001E-2</v>
      </c>
      <c r="AX29">
        <v>92.94</v>
      </c>
      <c r="AY29">
        <v>1.1419999999999999</v>
      </c>
      <c r="AZ29">
        <v>2.2949999999999999</v>
      </c>
      <c r="BA29">
        <v>4.2999999999999997E-2</v>
      </c>
      <c r="BB29">
        <v>10.801</v>
      </c>
      <c r="BC29">
        <v>4.5940000000000003</v>
      </c>
      <c r="BD29">
        <v>10.260999999999999</v>
      </c>
      <c r="BE29">
        <v>19.527000000000001</v>
      </c>
      <c r="BF29">
        <v>3.7530000000000001</v>
      </c>
      <c r="BG29">
        <v>0.65200000000000002</v>
      </c>
      <c r="BH29">
        <v>2.766</v>
      </c>
      <c r="BI29">
        <v>191.44300000000001</v>
      </c>
      <c r="BJ29">
        <v>2.0150000000000001</v>
      </c>
      <c r="BK29">
        <v>10.433</v>
      </c>
      <c r="BL29">
        <v>0.92400000000000004</v>
      </c>
      <c r="BM29">
        <v>1.67</v>
      </c>
      <c r="BN29">
        <v>39.344999999999999</v>
      </c>
      <c r="BO29">
        <v>62.582000000000001</v>
      </c>
      <c r="BP29">
        <v>19.507000000000001</v>
      </c>
      <c r="BQ29">
        <v>70.141000000000005</v>
      </c>
      <c r="BR29">
        <v>19.86</v>
      </c>
      <c r="BS29">
        <v>38.220999999999997</v>
      </c>
      <c r="BT29">
        <v>19.893999999999998</v>
      </c>
      <c r="BU29">
        <v>5.4290000000000003</v>
      </c>
      <c r="BV29">
        <v>856.04600000000005</v>
      </c>
      <c r="BW29">
        <v>33.61</v>
      </c>
      <c r="BX29">
        <v>1137.972</v>
      </c>
      <c r="BY29">
        <v>315.91000000000003</v>
      </c>
      <c r="BZ29">
        <v>8581.9670000000006</v>
      </c>
      <c r="CA29">
        <v>332.214</v>
      </c>
      <c r="CB29">
        <v>30.945</v>
      </c>
      <c r="CC29">
        <v>516.22699999999998</v>
      </c>
      <c r="CD29">
        <v>246.20400000000001</v>
      </c>
      <c r="CE29">
        <v>5566.6610000000001</v>
      </c>
      <c r="CF29">
        <v>77.427999999999997</v>
      </c>
      <c r="CG29">
        <v>11.61</v>
      </c>
      <c r="CH29">
        <v>129.91499999999999</v>
      </c>
      <c r="CI29">
        <v>128.095</v>
      </c>
      <c r="CJ29">
        <v>130.24799999999999</v>
      </c>
      <c r="CK29">
        <v>1507.8489999999999</v>
      </c>
      <c r="CL29">
        <v>216.33500000000001</v>
      </c>
      <c r="CM29">
        <v>174.86099999999999</v>
      </c>
      <c r="CN29">
        <v>129.91499999999999</v>
      </c>
      <c r="CO29">
        <v>2.3879999999999999</v>
      </c>
      <c r="CP29">
        <v>8.1549999999999994</v>
      </c>
      <c r="CQ29">
        <v>53.113999999999997</v>
      </c>
      <c r="CR29">
        <v>20.137</v>
      </c>
      <c r="CS29">
        <v>58.677</v>
      </c>
      <c r="CT29">
        <v>1.246</v>
      </c>
      <c r="CU29">
        <v>9.8409999999999993</v>
      </c>
      <c r="CV29">
        <v>59.819000000000003</v>
      </c>
      <c r="CW29">
        <v>67.738</v>
      </c>
      <c r="CX29">
        <v>1.2969999999999999</v>
      </c>
      <c r="CY29">
        <v>5.4370000000000003</v>
      </c>
      <c r="CZ29">
        <v>2.476</v>
      </c>
      <c r="DA29">
        <v>163.29499999999999</v>
      </c>
      <c r="DB29">
        <v>10.936999999999999</v>
      </c>
      <c r="DC29">
        <v>1.925</v>
      </c>
      <c r="DD29">
        <v>8.0939999999999994</v>
      </c>
      <c r="DE29">
        <v>0.20399999999999999</v>
      </c>
      <c r="DF29">
        <v>164.29599999999999</v>
      </c>
      <c r="DG29">
        <v>0.66600000000000004</v>
      </c>
      <c r="DH29">
        <v>1.2629999999999999</v>
      </c>
      <c r="DI29">
        <v>0.76</v>
      </c>
      <c r="DJ29">
        <v>11.686</v>
      </c>
      <c r="DK29">
        <v>8.5000000000000006E-2</v>
      </c>
      <c r="DL29">
        <v>2.8860000000000001</v>
      </c>
      <c r="DM29">
        <v>2.78</v>
      </c>
      <c r="DN29">
        <v>2.6459999999999999</v>
      </c>
      <c r="DO29">
        <v>4.2089999999999996</v>
      </c>
      <c r="DP29">
        <v>4.2999999999999997E-2</v>
      </c>
      <c r="DQ29">
        <v>3.2000000000000001E-2</v>
      </c>
      <c r="DR29">
        <v>0.67500000000000004</v>
      </c>
      <c r="DS29">
        <v>2.83</v>
      </c>
      <c r="DT29">
        <v>0.38600000000000001</v>
      </c>
      <c r="DU29">
        <v>2.976</v>
      </c>
      <c r="DV29">
        <v>372.95400000000001</v>
      </c>
      <c r="DW29">
        <v>1.7769999999999999</v>
      </c>
      <c r="DX29">
        <v>8.4789999999999992</v>
      </c>
      <c r="DY29">
        <v>18.751999999999999</v>
      </c>
      <c r="DZ29">
        <v>5.1230000000000002</v>
      </c>
      <c r="EA29">
        <v>0.218</v>
      </c>
      <c r="EB29">
        <v>2.7589999999999999</v>
      </c>
      <c r="EC29">
        <v>1.917</v>
      </c>
      <c r="ED29">
        <v>1.714</v>
      </c>
      <c r="EE29">
        <v>2.0659999999999998</v>
      </c>
      <c r="EF29">
        <v>2.4630000000000001</v>
      </c>
      <c r="EG29">
        <v>1.1299999999999999</v>
      </c>
      <c r="EH29">
        <v>43.444000000000003</v>
      </c>
      <c r="EI29">
        <v>33.701000000000001</v>
      </c>
      <c r="EJ29">
        <v>3.7450000000000001</v>
      </c>
      <c r="EK29">
        <v>8.2409999999999997</v>
      </c>
      <c r="EL29">
        <v>124.97499999999999</v>
      </c>
      <c r="EM29">
        <v>48.957000000000001</v>
      </c>
      <c r="EN29">
        <v>112.42</v>
      </c>
      <c r="EO29">
        <v>41.323999999999998</v>
      </c>
      <c r="EP29">
        <v>13.345000000000001</v>
      </c>
      <c r="EQ29">
        <v>3.8940000000000001</v>
      </c>
      <c r="ER29">
        <v>114.32899999999999</v>
      </c>
      <c r="ES29">
        <v>7.8520000000000003</v>
      </c>
      <c r="ET29">
        <v>32.406999999999996</v>
      </c>
      <c r="EU29">
        <v>3.0510000000000002</v>
      </c>
      <c r="EV29">
        <v>1.593</v>
      </c>
      <c r="EW29">
        <v>129.27099999999999</v>
      </c>
      <c r="EX29">
        <v>303.178</v>
      </c>
      <c r="EY29">
        <v>11.972</v>
      </c>
      <c r="EZ29">
        <v>4.6130000000000004</v>
      </c>
      <c r="FA29">
        <v>111.28400000000001</v>
      </c>
      <c r="FB29">
        <v>17.009</v>
      </c>
      <c r="FC29">
        <v>12.326000000000001</v>
      </c>
      <c r="FD29">
        <v>14.250999999999999</v>
      </c>
      <c r="FE29">
        <v>14.250999999999999</v>
      </c>
      <c r="FF29">
        <v>6.4000000000000001E-2</v>
      </c>
      <c r="FG29">
        <v>25.204999999999998</v>
      </c>
      <c r="FH29">
        <v>2.1970000000000001</v>
      </c>
      <c r="FI29">
        <v>0.64900000000000002</v>
      </c>
      <c r="FJ29">
        <v>7.2030000000000003</v>
      </c>
    </row>
    <row r="30" spans="1:166" x14ac:dyDescent="0.3">
      <c r="A30">
        <v>18068</v>
      </c>
      <c r="B30">
        <v>1</v>
      </c>
      <c r="C30" t="s">
        <v>1</v>
      </c>
      <c r="D30" t="s">
        <v>15</v>
      </c>
      <c r="E30">
        <v>16.722999999999999</v>
      </c>
      <c r="F30">
        <v>8.8629999999999995</v>
      </c>
      <c r="G30">
        <v>2.0369999999999999</v>
      </c>
      <c r="H30">
        <v>0.23699999999999999</v>
      </c>
      <c r="I30">
        <v>158.446</v>
      </c>
      <c r="J30">
        <v>5.8040000000000003</v>
      </c>
      <c r="K30">
        <v>7.3140000000000001</v>
      </c>
      <c r="L30">
        <v>0.65100000000000002</v>
      </c>
      <c r="M30">
        <v>22.021000000000001</v>
      </c>
      <c r="N30">
        <v>17.838999999999999</v>
      </c>
      <c r="O30">
        <v>1485.0129999999999</v>
      </c>
      <c r="P30">
        <v>3.0720000000000001</v>
      </c>
      <c r="Q30">
        <v>1.081</v>
      </c>
      <c r="R30">
        <v>0.88200000000000001</v>
      </c>
      <c r="S30">
        <v>1.853</v>
      </c>
      <c r="T30">
        <v>1.7110000000000001</v>
      </c>
      <c r="U30">
        <v>1.8089999999999999</v>
      </c>
      <c r="V30">
        <v>18.521000000000001</v>
      </c>
      <c r="W30">
        <v>1.018</v>
      </c>
      <c r="X30">
        <v>0.25900000000000001</v>
      </c>
      <c r="Y30">
        <v>3.2000000000000001E-2</v>
      </c>
      <c r="Z30">
        <v>101.78</v>
      </c>
      <c r="AA30">
        <v>161.97300000000001</v>
      </c>
      <c r="AB30">
        <v>22.773</v>
      </c>
      <c r="AC30">
        <v>18.350999999999999</v>
      </c>
      <c r="AD30">
        <v>146.76599999999999</v>
      </c>
      <c r="AE30">
        <v>11.791</v>
      </c>
      <c r="AF30">
        <v>1.3380000000000001</v>
      </c>
      <c r="AG30">
        <v>7.6980000000000004</v>
      </c>
      <c r="AH30">
        <v>39.308999999999997</v>
      </c>
      <c r="AI30">
        <v>29.582000000000001</v>
      </c>
      <c r="AJ30">
        <v>3.11</v>
      </c>
      <c r="AK30">
        <v>54.555999999999997</v>
      </c>
      <c r="AL30">
        <v>8.1519999999999992</v>
      </c>
      <c r="AM30">
        <v>715.11800000000005</v>
      </c>
      <c r="AN30">
        <v>785.375</v>
      </c>
      <c r="AO30">
        <v>17.288</v>
      </c>
      <c r="AP30">
        <v>139.09299999999999</v>
      </c>
      <c r="AQ30">
        <v>162.18600000000001</v>
      </c>
      <c r="AR30">
        <v>828.30200000000002</v>
      </c>
      <c r="AS30">
        <v>139.11099999999999</v>
      </c>
      <c r="AT30">
        <v>231.809</v>
      </c>
      <c r="AU30">
        <v>580.94299999999998</v>
      </c>
      <c r="AV30">
        <v>246.297</v>
      </c>
      <c r="AW30">
        <v>1.482</v>
      </c>
      <c r="AX30">
        <v>206.94499999999999</v>
      </c>
      <c r="AY30">
        <v>2.2330000000000001</v>
      </c>
      <c r="AZ30">
        <v>2.2330000000000001</v>
      </c>
      <c r="BA30">
        <v>56.784999999999997</v>
      </c>
      <c r="BB30">
        <v>11.141999999999999</v>
      </c>
      <c r="BC30">
        <v>5.0599999999999996</v>
      </c>
      <c r="BD30">
        <v>2.5880000000000001</v>
      </c>
      <c r="BE30">
        <v>13.874000000000001</v>
      </c>
      <c r="BF30">
        <v>1.964</v>
      </c>
      <c r="BG30">
        <v>0.92400000000000004</v>
      </c>
      <c r="BH30">
        <v>1.302</v>
      </c>
      <c r="BI30">
        <v>182.40700000000001</v>
      </c>
      <c r="BJ30">
        <v>2.31</v>
      </c>
      <c r="BK30">
        <v>13.028</v>
      </c>
      <c r="BL30">
        <v>0.7</v>
      </c>
      <c r="BM30">
        <v>2.1709999999999998</v>
      </c>
      <c r="BN30">
        <v>45.618000000000002</v>
      </c>
      <c r="BO30">
        <v>49.927999999999997</v>
      </c>
      <c r="BP30">
        <v>21.71</v>
      </c>
      <c r="BQ30">
        <v>89.364999999999995</v>
      </c>
      <c r="BR30">
        <v>18.75</v>
      </c>
      <c r="BS30">
        <v>50.892000000000003</v>
      </c>
      <c r="BT30">
        <v>69.129000000000005</v>
      </c>
      <c r="BU30">
        <v>5.9530000000000003</v>
      </c>
      <c r="BV30">
        <v>513.72400000000005</v>
      </c>
      <c r="BW30">
        <v>28.643999999999998</v>
      </c>
      <c r="BX30">
        <v>846.07</v>
      </c>
      <c r="BY30">
        <v>364.47899999999998</v>
      </c>
      <c r="BZ30">
        <v>7639.3130000000001</v>
      </c>
      <c r="CA30">
        <v>182.309</v>
      </c>
      <c r="CB30">
        <v>18.602</v>
      </c>
      <c r="CC30">
        <v>352.04700000000003</v>
      </c>
      <c r="CD30">
        <v>253.32499999999999</v>
      </c>
      <c r="CE30">
        <v>4741.1130000000003</v>
      </c>
      <c r="CF30">
        <v>38.531999999999996</v>
      </c>
      <c r="CG30">
        <v>9.7469999999999999</v>
      </c>
      <c r="CH30">
        <v>94.415999999999997</v>
      </c>
      <c r="CI30">
        <v>174.57</v>
      </c>
      <c r="CJ30">
        <v>153.738</v>
      </c>
      <c r="CK30">
        <v>1232.4190000000001</v>
      </c>
      <c r="CL30">
        <v>227.63</v>
      </c>
      <c r="CM30">
        <v>205.566</v>
      </c>
      <c r="CN30">
        <v>94.415999999999997</v>
      </c>
      <c r="CO30">
        <v>1.794</v>
      </c>
      <c r="CP30">
        <v>7.36</v>
      </c>
      <c r="CQ30">
        <v>56.213999999999999</v>
      </c>
      <c r="CR30">
        <v>11.169</v>
      </c>
      <c r="CS30">
        <v>9.5719999999999992</v>
      </c>
      <c r="CT30">
        <v>2.1659999999999999</v>
      </c>
      <c r="CU30">
        <v>9.2870000000000008</v>
      </c>
      <c r="CV30">
        <v>20.062999999999999</v>
      </c>
      <c r="CW30">
        <v>86.266000000000005</v>
      </c>
      <c r="CX30">
        <v>1.427</v>
      </c>
      <c r="CY30">
        <v>3.9809999999999999</v>
      </c>
      <c r="CZ30">
        <v>2.6680000000000001</v>
      </c>
      <c r="DA30">
        <v>133.02199999999999</v>
      </c>
      <c r="DB30">
        <v>10.031000000000001</v>
      </c>
      <c r="DC30">
        <v>1.9119999999999999</v>
      </c>
      <c r="DD30">
        <v>14.510999999999999</v>
      </c>
      <c r="DE30">
        <v>3.2000000000000001E-2</v>
      </c>
      <c r="DF30">
        <v>160.387</v>
      </c>
      <c r="DG30">
        <v>0.71399999999999997</v>
      </c>
      <c r="DH30">
        <v>2.0329999999999999</v>
      </c>
      <c r="DI30">
        <v>2.423</v>
      </c>
      <c r="DJ30">
        <v>1.9890000000000001</v>
      </c>
      <c r="DK30">
        <v>2.5999999999999999E-2</v>
      </c>
      <c r="DL30">
        <v>1.544</v>
      </c>
      <c r="DM30">
        <v>1.341</v>
      </c>
      <c r="DN30">
        <v>12.920999999999999</v>
      </c>
      <c r="DO30">
        <v>4.2060000000000004</v>
      </c>
      <c r="DP30">
        <v>0.59399999999999997</v>
      </c>
      <c r="DQ30">
        <v>6.71</v>
      </c>
      <c r="DR30">
        <v>3.53</v>
      </c>
      <c r="DS30">
        <v>3.9279999999999999</v>
      </c>
      <c r="DU30">
        <v>2.661</v>
      </c>
      <c r="DV30">
        <v>325.91899999999998</v>
      </c>
      <c r="DW30">
        <v>0.71799999999999997</v>
      </c>
      <c r="DX30">
        <v>5.3710000000000004</v>
      </c>
      <c r="DY30">
        <v>19.861000000000001</v>
      </c>
      <c r="DZ30">
        <v>4.7290000000000001</v>
      </c>
      <c r="EA30">
        <v>0.34</v>
      </c>
      <c r="EB30">
        <v>1.625</v>
      </c>
      <c r="EC30">
        <v>2.3490000000000002</v>
      </c>
      <c r="ED30">
        <v>1.339</v>
      </c>
      <c r="EE30">
        <v>5.4550000000000001</v>
      </c>
      <c r="EF30">
        <v>2.605</v>
      </c>
      <c r="EG30">
        <v>2.6429999999999998</v>
      </c>
      <c r="EH30">
        <v>54.741</v>
      </c>
      <c r="EI30">
        <v>39.933</v>
      </c>
      <c r="EJ30">
        <v>5.8470000000000004</v>
      </c>
      <c r="EK30">
        <v>7.4829999999999997</v>
      </c>
      <c r="EL30">
        <v>131.047</v>
      </c>
      <c r="EM30">
        <v>48.262</v>
      </c>
      <c r="EN30">
        <v>127.99</v>
      </c>
      <c r="EO30">
        <v>42.825000000000003</v>
      </c>
      <c r="EP30">
        <v>15.471</v>
      </c>
      <c r="EQ30">
        <v>6.5389999999999997</v>
      </c>
      <c r="ER30">
        <v>95.981999999999999</v>
      </c>
      <c r="ES30">
        <v>8.8420000000000005</v>
      </c>
      <c r="ET30">
        <v>23.012</v>
      </c>
      <c r="EU30">
        <v>0.51200000000000001</v>
      </c>
      <c r="EV30">
        <v>2.1669999999999998</v>
      </c>
      <c r="EW30">
        <v>94.385999999999996</v>
      </c>
      <c r="EX30">
        <v>287.52699999999999</v>
      </c>
      <c r="EY30">
        <v>9.6289999999999996</v>
      </c>
      <c r="EZ30">
        <v>4.58</v>
      </c>
      <c r="FA30">
        <v>108.785</v>
      </c>
      <c r="FB30">
        <v>10.528</v>
      </c>
      <c r="FC30">
        <v>8.7490000000000006</v>
      </c>
      <c r="FD30">
        <v>13.068</v>
      </c>
      <c r="FE30">
        <v>13.068</v>
      </c>
      <c r="FF30">
        <v>0.95399999999999996</v>
      </c>
      <c r="FG30">
        <v>23.994</v>
      </c>
      <c r="FH30">
        <v>0.79600000000000004</v>
      </c>
      <c r="FI30">
        <v>2.915</v>
      </c>
      <c r="FJ30">
        <v>8.8070000000000004</v>
      </c>
    </row>
    <row r="31" spans="1:166" x14ac:dyDescent="0.3">
      <c r="A31">
        <v>18135</v>
      </c>
      <c r="B31">
        <v>3</v>
      </c>
      <c r="C31" t="s">
        <v>38</v>
      </c>
      <c r="D31" t="s">
        <v>39</v>
      </c>
      <c r="E31">
        <v>13.279</v>
      </c>
      <c r="F31">
        <v>15.971</v>
      </c>
      <c r="G31">
        <v>3.3559999999999999</v>
      </c>
      <c r="H31">
        <v>0.51700000000000002</v>
      </c>
      <c r="I31">
        <v>164.137</v>
      </c>
      <c r="J31">
        <v>11.673</v>
      </c>
      <c r="K31">
        <v>11.984999999999999</v>
      </c>
      <c r="L31">
        <v>1.571</v>
      </c>
      <c r="M31">
        <v>97.244</v>
      </c>
      <c r="N31">
        <v>24.024999999999999</v>
      </c>
      <c r="O31">
        <v>1820.2729999999999</v>
      </c>
      <c r="P31">
        <v>3.58</v>
      </c>
      <c r="Q31">
        <v>1.2729999999999999</v>
      </c>
      <c r="R31">
        <v>1.6</v>
      </c>
      <c r="S31">
        <v>2.214</v>
      </c>
      <c r="T31">
        <v>1.571</v>
      </c>
      <c r="U31">
        <v>1.81</v>
      </c>
      <c r="V31">
        <v>21.943999999999999</v>
      </c>
      <c r="W31">
        <v>2.0990000000000002</v>
      </c>
      <c r="X31">
        <v>0.42</v>
      </c>
      <c r="Y31">
        <v>0.14399999999999999</v>
      </c>
      <c r="Z31">
        <v>96.019000000000005</v>
      </c>
      <c r="AA31">
        <v>178.07</v>
      </c>
      <c r="AB31">
        <v>31.914999999999999</v>
      </c>
      <c r="AC31">
        <v>24.911999999999999</v>
      </c>
      <c r="AD31">
        <v>220.249</v>
      </c>
      <c r="AE31">
        <v>11.827999999999999</v>
      </c>
      <c r="AF31">
        <v>4.5570000000000004</v>
      </c>
      <c r="AG31">
        <v>9.2940000000000005</v>
      </c>
      <c r="AH31">
        <v>43.267000000000003</v>
      </c>
      <c r="AI31">
        <v>49.22</v>
      </c>
      <c r="AJ31">
        <v>4.1219999999999999</v>
      </c>
      <c r="AK31">
        <v>109.282</v>
      </c>
      <c r="AL31">
        <v>12.429</v>
      </c>
      <c r="AM31">
        <v>324.61200000000002</v>
      </c>
      <c r="AN31">
        <v>330.27699999999999</v>
      </c>
      <c r="AO31">
        <v>7.91</v>
      </c>
      <c r="AP31">
        <v>46.265000000000001</v>
      </c>
      <c r="AQ31">
        <v>116.614</v>
      </c>
      <c r="AR31">
        <v>389.69</v>
      </c>
      <c r="AS31">
        <v>80.266999999999996</v>
      </c>
      <c r="AT31">
        <v>69.254000000000005</v>
      </c>
      <c r="AU31">
        <v>423.34399999999999</v>
      </c>
      <c r="AV31">
        <v>108.533</v>
      </c>
      <c r="AW31">
        <v>0.30099999999999999</v>
      </c>
      <c r="AX31">
        <v>25.606000000000002</v>
      </c>
      <c r="AZ31">
        <v>1.9239999999999999</v>
      </c>
      <c r="BA31">
        <v>26.648</v>
      </c>
      <c r="BB31">
        <v>8.1519999999999992</v>
      </c>
      <c r="BC31">
        <v>1.9350000000000001</v>
      </c>
      <c r="BD31">
        <v>6.0030000000000001</v>
      </c>
      <c r="BE31">
        <v>7.0209999999999999</v>
      </c>
      <c r="BF31">
        <v>1.669</v>
      </c>
      <c r="BG31">
        <v>0.25900000000000001</v>
      </c>
      <c r="BH31">
        <v>16.687999999999999</v>
      </c>
      <c r="BI31">
        <v>182.1</v>
      </c>
      <c r="BJ31">
        <v>6.24</v>
      </c>
      <c r="BK31">
        <v>13.003</v>
      </c>
      <c r="BL31">
        <v>0.308</v>
      </c>
      <c r="BM31">
        <v>1.4690000000000001</v>
      </c>
      <c r="BN31">
        <v>56.091999999999999</v>
      </c>
      <c r="BO31">
        <v>55.593000000000004</v>
      </c>
      <c r="BP31">
        <v>25.312999999999999</v>
      </c>
      <c r="BQ31">
        <v>93.191999999999993</v>
      </c>
      <c r="BR31">
        <v>23.545999999999999</v>
      </c>
      <c r="BS31">
        <v>66.149000000000001</v>
      </c>
      <c r="BT31">
        <v>45.831000000000003</v>
      </c>
      <c r="BU31">
        <v>9.1120000000000001</v>
      </c>
      <c r="BV31">
        <v>149.767</v>
      </c>
      <c r="BW31">
        <v>11.478999999999999</v>
      </c>
      <c r="BX31">
        <v>276.03199999999998</v>
      </c>
      <c r="BY31">
        <v>132.578</v>
      </c>
      <c r="BZ31">
        <v>5722.2960000000003</v>
      </c>
      <c r="CA31">
        <v>53.67</v>
      </c>
      <c r="CB31">
        <v>3.34</v>
      </c>
      <c r="CC31">
        <v>103.09399999999999</v>
      </c>
      <c r="CD31">
        <v>88.415000000000006</v>
      </c>
      <c r="CE31">
        <v>3258.8589999999999</v>
      </c>
      <c r="CF31">
        <v>12.516</v>
      </c>
      <c r="CG31">
        <v>1.952</v>
      </c>
      <c r="CH31">
        <v>28.245999999999999</v>
      </c>
      <c r="CI31">
        <v>66.522999999999996</v>
      </c>
      <c r="CJ31">
        <v>44.8</v>
      </c>
      <c r="CK31">
        <v>707.83</v>
      </c>
      <c r="CL31">
        <v>114.357</v>
      </c>
      <c r="CM31">
        <v>127.29300000000001</v>
      </c>
      <c r="CN31">
        <v>28.245999999999999</v>
      </c>
      <c r="CO31">
        <v>2.9569999999999999</v>
      </c>
      <c r="CP31">
        <v>4.0060000000000002</v>
      </c>
      <c r="CQ31">
        <v>24.486000000000001</v>
      </c>
      <c r="CR31">
        <v>23.876000000000001</v>
      </c>
      <c r="CS31">
        <v>6.5739999999999998</v>
      </c>
      <c r="CT31">
        <v>3.4329999999999998</v>
      </c>
      <c r="CU31">
        <v>7.27</v>
      </c>
      <c r="CV31">
        <v>11.404999999999999</v>
      </c>
      <c r="CW31">
        <v>77.834000000000003</v>
      </c>
      <c r="CX31">
        <v>0.33500000000000002</v>
      </c>
      <c r="CY31">
        <v>3.03</v>
      </c>
      <c r="CZ31">
        <v>2.948</v>
      </c>
      <c r="DA31">
        <v>155.56</v>
      </c>
      <c r="DB31">
        <v>12.715</v>
      </c>
      <c r="DC31">
        <v>1.9179999999999999</v>
      </c>
      <c r="DD31">
        <v>12.590999999999999</v>
      </c>
      <c r="DE31">
        <v>0.14399999999999999</v>
      </c>
      <c r="DF31">
        <v>220.53299999999999</v>
      </c>
      <c r="DG31">
        <v>1.468</v>
      </c>
      <c r="DH31">
        <v>1.4119999999999999</v>
      </c>
      <c r="DI31">
        <v>1.7769999999999999</v>
      </c>
      <c r="DJ31">
        <v>6.7450000000000001</v>
      </c>
      <c r="DK31">
        <v>0.153</v>
      </c>
      <c r="DL31">
        <v>0.38200000000000001</v>
      </c>
      <c r="DM31">
        <v>0.19700000000000001</v>
      </c>
      <c r="DN31">
        <v>0.16700000000000001</v>
      </c>
      <c r="DO31">
        <v>9.2850000000000001</v>
      </c>
      <c r="DP31">
        <v>0.61299999999999999</v>
      </c>
      <c r="DQ31">
        <v>1.145</v>
      </c>
      <c r="DR31">
        <v>1.89</v>
      </c>
      <c r="DS31">
        <v>1.0669999999999999</v>
      </c>
      <c r="DU31">
        <v>2.238</v>
      </c>
      <c r="DV31">
        <v>331.59500000000003</v>
      </c>
      <c r="DW31">
        <v>0.51600000000000001</v>
      </c>
      <c r="DX31">
        <v>10.55</v>
      </c>
      <c r="DY31">
        <v>5.8890000000000002</v>
      </c>
      <c r="DZ31">
        <v>6.843</v>
      </c>
      <c r="EA31">
        <v>0.70599999999999996</v>
      </c>
      <c r="EB31">
        <v>1.056</v>
      </c>
      <c r="EC31">
        <v>4.282</v>
      </c>
      <c r="ED31">
        <v>2.7010000000000001</v>
      </c>
      <c r="EE31">
        <v>7.0010000000000003</v>
      </c>
      <c r="EF31">
        <v>3.7120000000000002</v>
      </c>
      <c r="EG31">
        <v>2.0409999999999999</v>
      </c>
      <c r="EH31">
        <v>64.201999999999998</v>
      </c>
      <c r="EI31">
        <v>58.929000000000002</v>
      </c>
      <c r="EJ31">
        <v>5.4859999999999998</v>
      </c>
      <c r="EK31">
        <v>11.474</v>
      </c>
      <c r="EL31">
        <v>58.399000000000001</v>
      </c>
      <c r="EM31">
        <v>17.169</v>
      </c>
      <c r="EN31">
        <v>65.751999999999995</v>
      </c>
      <c r="EO31">
        <v>22.658999999999999</v>
      </c>
      <c r="EP31">
        <v>7.8109999999999999</v>
      </c>
      <c r="EQ31">
        <v>3.9359999999999999</v>
      </c>
      <c r="ER31">
        <v>66.867999999999995</v>
      </c>
      <c r="ES31">
        <v>4.9160000000000004</v>
      </c>
      <c r="ET31">
        <v>15.595000000000001</v>
      </c>
      <c r="EU31">
        <v>2.3079999999999998</v>
      </c>
      <c r="EV31">
        <v>0.88600000000000001</v>
      </c>
      <c r="EW31">
        <v>27.95</v>
      </c>
      <c r="EX31">
        <v>309.233</v>
      </c>
      <c r="EY31">
        <v>5.0970000000000004</v>
      </c>
      <c r="EZ31">
        <v>5.0819999999999999</v>
      </c>
      <c r="FA31">
        <v>106.83199999999999</v>
      </c>
      <c r="FB31">
        <v>29.282</v>
      </c>
      <c r="FC31">
        <v>7.8719999999999999</v>
      </c>
      <c r="FD31">
        <v>14.923</v>
      </c>
      <c r="FE31">
        <v>14.962</v>
      </c>
      <c r="FF31">
        <v>3.0339999999999998</v>
      </c>
      <c r="FG31">
        <v>11.119</v>
      </c>
      <c r="FH31">
        <v>2.9359999999999999</v>
      </c>
      <c r="FI31">
        <v>0.622</v>
      </c>
      <c r="FJ31">
        <v>4.5880000000000001</v>
      </c>
    </row>
    <row r="32" spans="1:166" x14ac:dyDescent="0.3">
      <c r="A32">
        <v>18084</v>
      </c>
      <c r="B32">
        <v>2</v>
      </c>
      <c r="C32" t="s">
        <v>1</v>
      </c>
      <c r="D32" t="s">
        <v>14</v>
      </c>
      <c r="E32">
        <v>13.46</v>
      </c>
      <c r="F32">
        <v>21.13</v>
      </c>
      <c r="G32">
        <v>4.452</v>
      </c>
      <c r="H32">
        <v>0.501</v>
      </c>
      <c r="I32">
        <v>186.68199999999999</v>
      </c>
      <c r="J32">
        <v>14.603999999999999</v>
      </c>
      <c r="K32">
        <v>11.53</v>
      </c>
      <c r="L32">
        <v>2.387</v>
      </c>
      <c r="M32">
        <v>20.818000000000001</v>
      </c>
      <c r="N32">
        <v>14.035</v>
      </c>
      <c r="O32">
        <v>1632.0989999999999</v>
      </c>
      <c r="P32">
        <v>3.98</v>
      </c>
      <c r="Q32">
        <v>1.3440000000000001</v>
      </c>
      <c r="R32">
        <v>2.4849999999999999</v>
      </c>
      <c r="S32">
        <v>2.5990000000000002</v>
      </c>
      <c r="T32">
        <v>2.2749999999999999</v>
      </c>
      <c r="U32">
        <v>1.6479999999999999</v>
      </c>
      <c r="V32">
        <v>23.297000000000001</v>
      </c>
      <c r="W32">
        <v>2.6059999999999999</v>
      </c>
      <c r="X32">
        <v>0.189</v>
      </c>
      <c r="Y32">
        <v>0.29699999999999999</v>
      </c>
      <c r="Z32">
        <v>208.511</v>
      </c>
      <c r="AA32">
        <v>281.50099999999998</v>
      </c>
      <c r="AB32">
        <v>62.363999999999997</v>
      </c>
      <c r="AC32">
        <v>32.270000000000003</v>
      </c>
      <c r="AD32">
        <v>222.012</v>
      </c>
      <c r="AE32">
        <v>11.766</v>
      </c>
      <c r="AF32">
        <v>2.4180000000000001</v>
      </c>
      <c r="AG32">
        <v>9.1349999999999998</v>
      </c>
      <c r="AH32">
        <v>49.628999999999998</v>
      </c>
      <c r="AI32">
        <v>30.172000000000001</v>
      </c>
      <c r="AJ32">
        <v>3.6160000000000001</v>
      </c>
      <c r="AK32">
        <v>69.204999999999998</v>
      </c>
      <c r="AL32">
        <v>7.8460000000000001</v>
      </c>
      <c r="AM32">
        <v>507.93099999999998</v>
      </c>
      <c r="AN32">
        <v>248.18899999999999</v>
      </c>
      <c r="AO32">
        <v>10.952</v>
      </c>
      <c r="AQ32">
        <v>200.08799999999999</v>
      </c>
      <c r="AR32">
        <v>623.37400000000002</v>
      </c>
      <c r="AS32">
        <v>101.43600000000001</v>
      </c>
      <c r="AT32">
        <v>103.82299999999999</v>
      </c>
      <c r="AU32">
        <v>461.42200000000003</v>
      </c>
      <c r="AV32">
        <v>128.553</v>
      </c>
      <c r="AW32">
        <v>9.8000000000000004E-2</v>
      </c>
      <c r="AX32">
        <v>68.304000000000002</v>
      </c>
      <c r="AY32">
        <v>3.2650000000000001</v>
      </c>
      <c r="AZ32">
        <v>2.3380000000000001</v>
      </c>
      <c r="BA32">
        <v>18.353000000000002</v>
      </c>
      <c r="BB32">
        <v>13.994999999999999</v>
      </c>
      <c r="BC32">
        <v>6.0140000000000002</v>
      </c>
      <c r="BD32">
        <v>6.1189999999999998</v>
      </c>
      <c r="BE32">
        <v>23.632000000000001</v>
      </c>
      <c r="BF32">
        <v>3.78</v>
      </c>
      <c r="BG32">
        <v>0.27100000000000002</v>
      </c>
      <c r="BH32">
        <v>2.1139999999999999</v>
      </c>
      <c r="BI32">
        <v>208.346</v>
      </c>
      <c r="BJ32">
        <v>3.2010000000000001</v>
      </c>
      <c r="BK32">
        <v>9.9809999999999999</v>
      </c>
      <c r="BL32">
        <v>3.1989999999999998</v>
      </c>
      <c r="BM32">
        <v>2.2909999999999999</v>
      </c>
      <c r="BN32">
        <v>66.350999999999999</v>
      </c>
      <c r="BO32">
        <v>94.763999999999996</v>
      </c>
      <c r="BP32">
        <v>23.49</v>
      </c>
      <c r="BQ32">
        <v>130.422</v>
      </c>
      <c r="BR32">
        <v>24.934000000000001</v>
      </c>
      <c r="BS32">
        <v>62.343000000000004</v>
      </c>
      <c r="BT32">
        <v>73.034999999999997</v>
      </c>
      <c r="BU32">
        <v>5.87</v>
      </c>
      <c r="BV32">
        <v>538.80200000000002</v>
      </c>
      <c r="BW32">
        <v>34.673999999999999</v>
      </c>
      <c r="BX32">
        <v>791.11599999999999</v>
      </c>
      <c r="BY32">
        <v>378.25299999999999</v>
      </c>
      <c r="BZ32">
        <v>6973.61</v>
      </c>
      <c r="CA32">
        <v>208.977</v>
      </c>
      <c r="CB32">
        <v>27.012</v>
      </c>
      <c r="CC32">
        <v>375.738</v>
      </c>
      <c r="CD32">
        <v>262.85000000000002</v>
      </c>
      <c r="CE32">
        <v>4516.4399999999996</v>
      </c>
      <c r="CF32">
        <v>39.124000000000002</v>
      </c>
      <c r="CG32">
        <v>8.4369999999999994</v>
      </c>
      <c r="CH32">
        <v>78.653000000000006</v>
      </c>
      <c r="CI32">
        <v>125.235</v>
      </c>
      <c r="CJ32">
        <v>112.03</v>
      </c>
      <c r="CK32">
        <v>1018.058</v>
      </c>
      <c r="CL32">
        <v>258.34300000000002</v>
      </c>
      <c r="CM32">
        <v>220.38800000000001</v>
      </c>
      <c r="CN32">
        <v>78.653000000000006</v>
      </c>
      <c r="CO32">
        <v>1.9650000000000001</v>
      </c>
      <c r="CP32">
        <v>10.417999999999999</v>
      </c>
      <c r="CQ32">
        <v>59.982999999999997</v>
      </c>
      <c r="CR32">
        <v>16.581</v>
      </c>
      <c r="CS32">
        <v>10.863</v>
      </c>
      <c r="CT32">
        <v>2.702</v>
      </c>
      <c r="CU32">
        <v>13.541</v>
      </c>
      <c r="CV32">
        <v>13.114000000000001</v>
      </c>
      <c r="CW32">
        <v>68.561000000000007</v>
      </c>
      <c r="CX32">
        <v>1.157</v>
      </c>
      <c r="CY32">
        <v>4.0209999999999999</v>
      </c>
      <c r="CZ32">
        <v>4.468</v>
      </c>
      <c r="DA32">
        <v>128.036</v>
      </c>
      <c r="DB32">
        <v>12.132999999999999</v>
      </c>
      <c r="DC32">
        <v>1.5089999999999999</v>
      </c>
      <c r="DD32">
        <v>19.001999999999999</v>
      </c>
      <c r="DE32">
        <v>0.29699999999999999</v>
      </c>
      <c r="DF32">
        <v>118.324</v>
      </c>
      <c r="DG32">
        <v>0.65</v>
      </c>
      <c r="DH32">
        <v>2.3010000000000002</v>
      </c>
      <c r="DI32">
        <v>3.9649999999999999</v>
      </c>
      <c r="DJ32">
        <v>8.0489999999999995</v>
      </c>
      <c r="DK32">
        <v>1.224</v>
      </c>
      <c r="DL32">
        <v>1.6180000000000001</v>
      </c>
      <c r="DM32">
        <v>1.609</v>
      </c>
      <c r="DN32">
        <v>0.14399999999999999</v>
      </c>
      <c r="DO32">
        <v>6.1059999999999999</v>
      </c>
      <c r="DP32">
        <v>0.42899999999999999</v>
      </c>
      <c r="DQ32">
        <v>2.859</v>
      </c>
      <c r="DR32">
        <v>1.577</v>
      </c>
      <c r="DS32">
        <v>2.2429999999999999</v>
      </c>
      <c r="DT32">
        <v>0.438</v>
      </c>
      <c r="DU32">
        <v>1.843</v>
      </c>
      <c r="DV32">
        <v>325.142</v>
      </c>
      <c r="DW32">
        <v>1.6319999999999999</v>
      </c>
      <c r="DX32">
        <v>12.307</v>
      </c>
      <c r="DY32">
        <v>6.05</v>
      </c>
      <c r="DZ32">
        <v>4.7519999999999998</v>
      </c>
      <c r="EA32">
        <v>9.8000000000000004E-2</v>
      </c>
      <c r="EB32">
        <v>2.1259999999999999</v>
      </c>
      <c r="EC32">
        <v>3.2050000000000001</v>
      </c>
      <c r="ED32">
        <v>2.4790000000000001</v>
      </c>
      <c r="EE32">
        <v>5.3159999999999998</v>
      </c>
      <c r="EF32">
        <v>4.0549999999999997</v>
      </c>
      <c r="EG32">
        <v>4.12</v>
      </c>
      <c r="EH32">
        <v>63.576000000000001</v>
      </c>
      <c r="EI32">
        <v>48.962000000000003</v>
      </c>
      <c r="EJ32">
        <v>8.1509999999999998</v>
      </c>
      <c r="EK32">
        <v>10.974</v>
      </c>
      <c r="EL32">
        <v>148.12</v>
      </c>
      <c r="EM32">
        <v>49.076999999999998</v>
      </c>
      <c r="EN32">
        <v>137.733</v>
      </c>
      <c r="EO32">
        <v>43.445</v>
      </c>
      <c r="EP32">
        <v>33.276000000000003</v>
      </c>
      <c r="EQ32">
        <v>10.209</v>
      </c>
      <c r="ER32">
        <v>118.50700000000001</v>
      </c>
      <c r="ES32">
        <v>14.766999999999999</v>
      </c>
      <c r="ET32">
        <v>11.284000000000001</v>
      </c>
      <c r="EU32">
        <v>2.7269999999999999</v>
      </c>
      <c r="EV32">
        <v>2.948</v>
      </c>
      <c r="EW32">
        <v>77.662000000000006</v>
      </c>
      <c r="EX32">
        <v>301.84399999999999</v>
      </c>
      <c r="EY32">
        <v>5.05</v>
      </c>
      <c r="EZ32">
        <v>5.173</v>
      </c>
      <c r="FA32">
        <v>112.675</v>
      </c>
      <c r="FB32">
        <v>18.462</v>
      </c>
      <c r="FC32">
        <v>7.5720000000000001</v>
      </c>
      <c r="FD32">
        <v>14.898999999999999</v>
      </c>
      <c r="FE32">
        <v>15.042</v>
      </c>
      <c r="FF32">
        <v>1.3759999999999999</v>
      </c>
      <c r="FG32">
        <v>25.707000000000001</v>
      </c>
      <c r="FH32">
        <v>1.778</v>
      </c>
      <c r="FI32">
        <v>5.6269999999999998</v>
      </c>
      <c r="FJ32">
        <v>18.497</v>
      </c>
    </row>
    <row r="33" spans="1:166" x14ac:dyDescent="0.3">
      <c r="A33">
        <v>18017</v>
      </c>
      <c r="B33">
        <v>1</v>
      </c>
      <c r="C33" t="s">
        <v>38</v>
      </c>
      <c r="D33" t="s">
        <v>40</v>
      </c>
      <c r="E33">
        <v>18.507999999999999</v>
      </c>
      <c r="F33">
        <v>6.0090000000000003</v>
      </c>
      <c r="G33">
        <v>1.319</v>
      </c>
      <c r="H33">
        <v>0.27100000000000002</v>
      </c>
      <c r="I33">
        <v>113.51</v>
      </c>
      <c r="J33">
        <v>4.1310000000000002</v>
      </c>
      <c r="K33">
        <v>6.4119999999999999</v>
      </c>
      <c r="L33">
        <v>0.44800000000000001</v>
      </c>
      <c r="M33">
        <v>25.443000000000001</v>
      </c>
      <c r="N33">
        <v>19.186</v>
      </c>
      <c r="O33">
        <v>1229.954</v>
      </c>
      <c r="P33">
        <v>5.7359999999999998</v>
      </c>
      <c r="Q33">
        <v>0.99299999999999999</v>
      </c>
      <c r="R33">
        <v>0.56899999999999995</v>
      </c>
      <c r="S33">
        <v>1.748</v>
      </c>
      <c r="T33">
        <v>1.415</v>
      </c>
      <c r="U33">
        <v>1.671</v>
      </c>
      <c r="V33">
        <v>17.920999999999999</v>
      </c>
      <c r="W33">
        <v>0.76200000000000001</v>
      </c>
      <c r="X33">
        <v>0.31900000000000001</v>
      </c>
      <c r="Y33">
        <v>6.3E-2</v>
      </c>
      <c r="Z33">
        <v>117.764</v>
      </c>
      <c r="AA33">
        <v>145.56200000000001</v>
      </c>
      <c r="AB33">
        <v>27.108000000000001</v>
      </c>
      <c r="AC33">
        <v>17.747</v>
      </c>
      <c r="AD33">
        <v>165.86099999999999</v>
      </c>
      <c r="AE33">
        <v>9.26</v>
      </c>
      <c r="AF33">
        <v>1.2450000000000001</v>
      </c>
      <c r="AG33">
        <v>8.9949999999999992</v>
      </c>
      <c r="AH33">
        <v>45.637</v>
      </c>
      <c r="AI33">
        <v>20.623999999999999</v>
      </c>
      <c r="AJ33">
        <v>3.456</v>
      </c>
      <c r="AK33">
        <v>46.210999999999999</v>
      </c>
      <c r="AL33">
        <v>17.244</v>
      </c>
      <c r="AM33">
        <v>211.87299999999999</v>
      </c>
      <c r="AN33">
        <v>158.142</v>
      </c>
      <c r="AO33">
        <v>5.9630000000000001</v>
      </c>
      <c r="AP33">
        <v>25.042999999999999</v>
      </c>
      <c r="AQ33">
        <v>99.855999999999995</v>
      </c>
      <c r="AR33">
        <v>294.38299999999998</v>
      </c>
      <c r="AS33">
        <v>39.731000000000002</v>
      </c>
      <c r="AT33">
        <v>48.173999999999999</v>
      </c>
      <c r="AU33">
        <v>241.35900000000001</v>
      </c>
      <c r="AV33">
        <v>37.869999999999997</v>
      </c>
      <c r="AW33">
        <v>5.8000000000000003E-2</v>
      </c>
      <c r="AX33">
        <v>50.406999999999996</v>
      </c>
      <c r="AY33">
        <v>2.1139999999999999</v>
      </c>
      <c r="AZ33">
        <v>1.4910000000000001</v>
      </c>
      <c r="BA33">
        <v>9.2970000000000006</v>
      </c>
      <c r="BB33">
        <v>11.771000000000001</v>
      </c>
      <c r="BC33">
        <v>3.0179999999999998</v>
      </c>
      <c r="BD33">
        <v>10.497</v>
      </c>
      <c r="BE33">
        <v>35.99</v>
      </c>
      <c r="BF33">
        <v>4.327</v>
      </c>
      <c r="BG33">
        <v>0.62</v>
      </c>
      <c r="BH33">
        <v>5.6150000000000002</v>
      </c>
      <c r="BI33">
        <v>120.749</v>
      </c>
      <c r="BJ33">
        <v>2.0910000000000002</v>
      </c>
      <c r="BK33">
        <v>18.707999999999998</v>
      </c>
      <c r="BL33">
        <v>2.8809999999999998</v>
      </c>
      <c r="BM33">
        <v>1.7190000000000001</v>
      </c>
      <c r="BN33">
        <v>34.344999999999999</v>
      </c>
      <c r="BO33">
        <v>40.146000000000001</v>
      </c>
      <c r="BP33">
        <v>17.783000000000001</v>
      </c>
      <c r="BQ33">
        <v>59.473999999999997</v>
      </c>
      <c r="BR33">
        <v>14.731999999999999</v>
      </c>
      <c r="BS33">
        <v>30.858000000000001</v>
      </c>
      <c r="BT33">
        <v>27.97</v>
      </c>
      <c r="BU33">
        <v>5.4429999999999996</v>
      </c>
      <c r="BV33">
        <v>444.51499999999999</v>
      </c>
      <c r="BW33">
        <v>22.164000000000001</v>
      </c>
      <c r="BX33">
        <v>659.43899999999996</v>
      </c>
      <c r="BY33">
        <v>266.93900000000002</v>
      </c>
      <c r="BZ33">
        <v>6691.47</v>
      </c>
      <c r="CA33">
        <v>197.63399999999999</v>
      </c>
      <c r="CB33">
        <v>21.196999999999999</v>
      </c>
      <c r="CC33">
        <v>326.20299999999997</v>
      </c>
      <c r="CD33">
        <v>203.77099999999999</v>
      </c>
      <c r="CE33">
        <v>4512.1809999999996</v>
      </c>
      <c r="CF33">
        <v>28.268999999999998</v>
      </c>
      <c r="CG33">
        <v>7.3040000000000003</v>
      </c>
      <c r="CH33">
        <v>55.335999999999999</v>
      </c>
      <c r="CI33">
        <v>110.28100000000001</v>
      </c>
      <c r="CJ33">
        <v>92.444000000000003</v>
      </c>
      <c r="CK33">
        <v>907.31</v>
      </c>
      <c r="CL33">
        <v>19.719000000000001</v>
      </c>
      <c r="CM33">
        <v>115.45699999999999</v>
      </c>
      <c r="CN33">
        <v>55.335999999999999</v>
      </c>
      <c r="CO33">
        <v>3.51</v>
      </c>
      <c r="CP33">
        <v>2.762</v>
      </c>
      <c r="CQ33">
        <v>22.067</v>
      </c>
      <c r="CR33">
        <v>19.027000000000001</v>
      </c>
      <c r="CS33">
        <v>4.8090000000000002</v>
      </c>
      <c r="CT33">
        <v>1.409</v>
      </c>
      <c r="CU33">
        <v>10.951000000000001</v>
      </c>
      <c r="CV33">
        <v>29.241</v>
      </c>
      <c r="CW33">
        <v>87.375</v>
      </c>
      <c r="CX33">
        <v>0.372</v>
      </c>
      <c r="CY33">
        <v>2.5670000000000002</v>
      </c>
      <c r="CZ33">
        <v>1.6220000000000001</v>
      </c>
      <c r="DA33">
        <v>136.85300000000001</v>
      </c>
      <c r="DB33">
        <v>9.8209999999999997</v>
      </c>
      <c r="DC33">
        <v>0.42499999999999999</v>
      </c>
      <c r="DD33">
        <v>7.3070000000000004</v>
      </c>
      <c r="DE33">
        <v>6.3E-2</v>
      </c>
      <c r="DF33">
        <v>109.253</v>
      </c>
      <c r="DG33">
        <v>1.1739999999999999</v>
      </c>
      <c r="DH33">
        <v>2.41</v>
      </c>
      <c r="DI33">
        <v>0.63500000000000001</v>
      </c>
      <c r="DJ33">
        <v>2.657</v>
      </c>
      <c r="DK33">
        <v>2.5000000000000001E-2</v>
      </c>
      <c r="DL33">
        <v>0.84199999999999997</v>
      </c>
      <c r="DM33">
        <v>1.2130000000000001</v>
      </c>
      <c r="DN33">
        <v>1.6739999999999999</v>
      </c>
      <c r="DO33">
        <v>4.7939999999999996</v>
      </c>
      <c r="DP33">
        <v>0.60499999999999998</v>
      </c>
      <c r="DQ33">
        <v>1.234</v>
      </c>
      <c r="DR33">
        <v>0.45300000000000001</v>
      </c>
      <c r="DS33">
        <v>4.149</v>
      </c>
      <c r="DT33">
        <v>0.152</v>
      </c>
      <c r="DU33">
        <v>3.3929999999999998</v>
      </c>
      <c r="DV33">
        <v>319.20800000000003</v>
      </c>
      <c r="DW33">
        <v>1.0740000000000001</v>
      </c>
      <c r="DX33">
        <v>3.6280000000000001</v>
      </c>
      <c r="DY33">
        <v>16.535</v>
      </c>
      <c r="DZ33">
        <v>2.1080000000000001</v>
      </c>
      <c r="EA33">
        <v>0.193</v>
      </c>
      <c r="EB33">
        <v>2.4969999999999999</v>
      </c>
      <c r="EC33">
        <v>1.7609999999999999</v>
      </c>
      <c r="ED33">
        <v>0.93600000000000005</v>
      </c>
      <c r="EE33">
        <v>3.5030000000000001</v>
      </c>
      <c r="EF33">
        <v>2.149</v>
      </c>
      <c r="EG33">
        <v>1.5780000000000001</v>
      </c>
      <c r="EH33">
        <v>39.347999999999999</v>
      </c>
      <c r="EI33">
        <v>32.869999999999997</v>
      </c>
      <c r="EJ33">
        <v>4.16</v>
      </c>
      <c r="EK33">
        <v>5.2279999999999998</v>
      </c>
      <c r="EL33">
        <v>10.738</v>
      </c>
      <c r="EM33">
        <v>2.8410000000000002</v>
      </c>
      <c r="EN33">
        <v>79.841999999999999</v>
      </c>
      <c r="EO33">
        <v>22.491</v>
      </c>
      <c r="EP33">
        <v>5.09</v>
      </c>
      <c r="EQ33">
        <v>0.80300000000000005</v>
      </c>
      <c r="ER33">
        <v>107.322</v>
      </c>
      <c r="ES33">
        <v>3.4039999999999999</v>
      </c>
      <c r="ET33">
        <v>8.4849999999999994</v>
      </c>
      <c r="EU33">
        <v>0.08</v>
      </c>
      <c r="EV33">
        <v>0.55400000000000005</v>
      </c>
      <c r="EW33">
        <v>55.302999999999997</v>
      </c>
      <c r="EX33">
        <v>270.04300000000001</v>
      </c>
      <c r="EY33">
        <v>5.4850000000000003</v>
      </c>
      <c r="EZ33">
        <v>2.0569999999999999</v>
      </c>
      <c r="FA33">
        <v>125.40600000000001</v>
      </c>
      <c r="FB33">
        <v>18.87</v>
      </c>
      <c r="FC33">
        <v>8.0879999999999992</v>
      </c>
      <c r="FD33">
        <v>8.1039999999999992</v>
      </c>
      <c r="FE33">
        <v>8.1039999999999992</v>
      </c>
      <c r="FF33">
        <v>0.79200000000000004</v>
      </c>
      <c r="FG33">
        <v>12.534000000000001</v>
      </c>
      <c r="FH33">
        <v>0.58599999999999997</v>
      </c>
      <c r="FI33">
        <v>0.90500000000000003</v>
      </c>
      <c r="FJ33">
        <v>8.9969999999999999</v>
      </c>
    </row>
    <row r="34" spans="1:166" x14ac:dyDescent="0.3">
      <c r="A34">
        <v>18098</v>
      </c>
      <c r="B34">
        <v>1</v>
      </c>
      <c r="C34" t="s">
        <v>1</v>
      </c>
      <c r="D34" t="s">
        <v>15</v>
      </c>
      <c r="E34">
        <v>10.225</v>
      </c>
      <c r="F34">
        <v>4.9329999999999998</v>
      </c>
      <c r="G34">
        <v>2.0129999999999999</v>
      </c>
      <c r="H34">
        <v>0.22900000000000001</v>
      </c>
      <c r="I34">
        <v>117.517</v>
      </c>
      <c r="J34">
        <v>6.1779999999999999</v>
      </c>
      <c r="K34">
        <v>7.1950000000000003</v>
      </c>
      <c r="L34">
        <v>0.76</v>
      </c>
      <c r="M34">
        <v>29.803000000000001</v>
      </c>
      <c r="N34">
        <v>24.634</v>
      </c>
      <c r="O34">
        <v>1751.076</v>
      </c>
      <c r="P34">
        <v>5.008</v>
      </c>
      <c r="Q34">
        <v>0.59699999999999998</v>
      </c>
      <c r="R34">
        <v>0.66800000000000004</v>
      </c>
      <c r="S34">
        <v>1.4730000000000001</v>
      </c>
      <c r="T34">
        <v>1.2749999999999999</v>
      </c>
      <c r="U34">
        <v>1.7509999999999999</v>
      </c>
      <c r="V34">
        <v>13.61</v>
      </c>
      <c r="W34">
        <v>0.84099999999999997</v>
      </c>
      <c r="X34">
        <v>0.155</v>
      </c>
      <c r="Y34">
        <v>0.14000000000000001</v>
      </c>
      <c r="Z34">
        <v>117.31399999999999</v>
      </c>
      <c r="AA34">
        <v>162.10599999999999</v>
      </c>
      <c r="AB34">
        <v>30.43</v>
      </c>
      <c r="AC34">
        <v>21.879000000000001</v>
      </c>
      <c r="AD34">
        <v>151.24</v>
      </c>
      <c r="AE34">
        <v>9.9269999999999996</v>
      </c>
      <c r="AF34">
        <v>2.7749999999999999</v>
      </c>
      <c r="AG34">
        <v>7.3310000000000004</v>
      </c>
      <c r="AH34">
        <v>36.466000000000001</v>
      </c>
      <c r="AI34">
        <v>27.658000000000001</v>
      </c>
      <c r="AJ34">
        <v>2.4460000000000002</v>
      </c>
      <c r="AK34">
        <v>82.369</v>
      </c>
      <c r="AL34">
        <v>11.067</v>
      </c>
      <c r="AM34">
        <v>306.154</v>
      </c>
      <c r="AN34">
        <v>128.917</v>
      </c>
      <c r="AO34">
        <v>6.5590000000000002</v>
      </c>
      <c r="AP34">
        <v>12.618</v>
      </c>
      <c r="AQ34">
        <v>219.44399999999999</v>
      </c>
      <c r="AR34">
        <v>511.56599999999997</v>
      </c>
      <c r="AS34">
        <v>108.747</v>
      </c>
      <c r="AT34">
        <v>62.917999999999999</v>
      </c>
      <c r="AU34">
        <v>466.81400000000002</v>
      </c>
      <c r="AV34">
        <v>54.716999999999999</v>
      </c>
      <c r="AW34">
        <v>8.2000000000000003E-2</v>
      </c>
      <c r="AX34">
        <v>111.26</v>
      </c>
      <c r="AY34">
        <v>1.369</v>
      </c>
      <c r="AZ34">
        <v>1.9219999999999999</v>
      </c>
      <c r="BA34">
        <v>6.625</v>
      </c>
      <c r="BB34">
        <v>14.988</v>
      </c>
      <c r="BC34">
        <v>4.3819999999999997</v>
      </c>
      <c r="BD34">
        <v>7.7619999999999996</v>
      </c>
      <c r="BE34">
        <v>20.015999999999998</v>
      </c>
      <c r="BF34">
        <v>3.6379999999999999</v>
      </c>
      <c r="BG34">
        <v>0.56000000000000005</v>
      </c>
      <c r="BH34">
        <v>1.7929999999999999</v>
      </c>
      <c r="BI34">
        <v>184.126</v>
      </c>
      <c r="BJ34">
        <v>2.5249999999999999</v>
      </c>
      <c r="BK34">
        <v>13.714</v>
      </c>
      <c r="BL34">
        <v>1.9259999999999999</v>
      </c>
      <c r="BM34">
        <v>1.1870000000000001</v>
      </c>
      <c r="BN34">
        <v>50.759</v>
      </c>
      <c r="BO34">
        <v>69.492000000000004</v>
      </c>
      <c r="BP34">
        <v>20.016999999999999</v>
      </c>
      <c r="BQ34">
        <v>91.256</v>
      </c>
      <c r="BR34">
        <v>18.364000000000001</v>
      </c>
      <c r="BS34">
        <v>43.573</v>
      </c>
      <c r="BT34">
        <v>25.353999999999999</v>
      </c>
      <c r="BU34">
        <v>4.8079999999999998</v>
      </c>
      <c r="BV34">
        <v>997.82299999999998</v>
      </c>
      <c r="BW34">
        <v>49.877000000000002</v>
      </c>
      <c r="BX34">
        <v>1336.8620000000001</v>
      </c>
      <c r="BY34">
        <v>369.22500000000002</v>
      </c>
      <c r="BZ34">
        <v>7660.5540000000001</v>
      </c>
      <c r="CA34">
        <v>444.74200000000002</v>
      </c>
      <c r="CB34">
        <v>50.048999999999999</v>
      </c>
      <c r="CC34">
        <v>618.02300000000002</v>
      </c>
      <c r="CD34">
        <v>264.375</v>
      </c>
      <c r="CE34">
        <v>4289.0280000000002</v>
      </c>
      <c r="CF34">
        <v>52.054000000000002</v>
      </c>
      <c r="CG34">
        <v>10.768000000000001</v>
      </c>
      <c r="CH34">
        <v>86.358999999999995</v>
      </c>
      <c r="CI34">
        <v>125.313</v>
      </c>
      <c r="CJ34">
        <v>95.039000000000001</v>
      </c>
      <c r="CK34">
        <v>800.45100000000002</v>
      </c>
      <c r="CL34">
        <v>49.603000000000002</v>
      </c>
      <c r="CM34">
        <v>196.54499999999999</v>
      </c>
      <c r="CN34">
        <v>86.462999999999994</v>
      </c>
      <c r="CO34">
        <v>5.32</v>
      </c>
      <c r="CP34">
        <v>5.4640000000000004</v>
      </c>
      <c r="CQ34">
        <v>29.23</v>
      </c>
      <c r="CR34">
        <v>18.812000000000001</v>
      </c>
      <c r="CS34">
        <v>10.922000000000001</v>
      </c>
      <c r="CT34">
        <v>1.4470000000000001</v>
      </c>
      <c r="CU34">
        <v>14.531000000000001</v>
      </c>
      <c r="CV34">
        <v>86.137</v>
      </c>
      <c r="CW34">
        <v>91.087000000000003</v>
      </c>
      <c r="CX34">
        <v>1.4630000000000001</v>
      </c>
      <c r="CY34">
        <v>3.6920000000000002</v>
      </c>
      <c r="CZ34">
        <v>2.6469999999999998</v>
      </c>
      <c r="DA34">
        <v>142.21299999999999</v>
      </c>
      <c r="DB34">
        <v>7.6970000000000001</v>
      </c>
      <c r="DC34">
        <v>2.0720000000000001</v>
      </c>
      <c r="DD34">
        <v>13.145</v>
      </c>
      <c r="DE34">
        <v>0.14000000000000001</v>
      </c>
      <c r="DF34">
        <v>152.34100000000001</v>
      </c>
      <c r="DG34">
        <v>0.57299999999999995</v>
      </c>
      <c r="DH34">
        <v>1.4410000000000001</v>
      </c>
      <c r="DI34">
        <v>1.036</v>
      </c>
      <c r="DJ34">
        <v>5.5270000000000001</v>
      </c>
      <c r="DK34">
        <v>2.1999999999999999E-2</v>
      </c>
      <c r="DL34">
        <v>1.097</v>
      </c>
      <c r="DM34">
        <v>1.448</v>
      </c>
      <c r="DN34">
        <v>8.0850000000000009</v>
      </c>
      <c r="DO34">
        <v>3.226</v>
      </c>
      <c r="DP34">
        <v>0.57899999999999996</v>
      </c>
      <c r="DQ34">
        <v>0.71199999999999997</v>
      </c>
      <c r="DR34">
        <v>1.4590000000000001</v>
      </c>
      <c r="DS34">
        <v>3.456</v>
      </c>
      <c r="DU34">
        <v>2.3460000000000001</v>
      </c>
      <c r="DV34">
        <v>481.77300000000002</v>
      </c>
      <c r="DW34">
        <v>1.7</v>
      </c>
      <c r="DX34">
        <v>4.1109999999999998</v>
      </c>
      <c r="DY34">
        <v>21.15</v>
      </c>
      <c r="DZ34">
        <v>4.9779999999999998</v>
      </c>
      <c r="EA34">
        <v>0.32200000000000001</v>
      </c>
      <c r="EB34">
        <v>2.0499999999999998</v>
      </c>
      <c r="EC34">
        <v>1.927</v>
      </c>
      <c r="ED34">
        <v>0.96299999999999997</v>
      </c>
      <c r="EE34">
        <v>2.2639999999999998</v>
      </c>
      <c r="EF34">
        <v>1.347</v>
      </c>
      <c r="EG34">
        <v>1.962</v>
      </c>
      <c r="EH34">
        <v>39.344999999999999</v>
      </c>
      <c r="EI34">
        <v>34.951999999999998</v>
      </c>
      <c r="EJ34">
        <v>5.4340000000000002</v>
      </c>
      <c r="EK34">
        <v>7.2569999999999997</v>
      </c>
      <c r="EL34">
        <v>22.221</v>
      </c>
      <c r="EM34">
        <v>5.41</v>
      </c>
      <c r="EN34">
        <v>115.325</v>
      </c>
      <c r="EO34">
        <v>30.678000000000001</v>
      </c>
      <c r="EP34">
        <v>15.153</v>
      </c>
      <c r="EQ34">
        <v>2.165</v>
      </c>
      <c r="ER34">
        <v>118.21899999999999</v>
      </c>
      <c r="ES34">
        <v>5.133</v>
      </c>
      <c r="ET34">
        <v>10.859</v>
      </c>
      <c r="EU34">
        <v>0.93100000000000005</v>
      </c>
      <c r="EV34">
        <v>1.6359999999999999</v>
      </c>
      <c r="EW34">
        <v>85.415000000000006</v>
      </c>
      <c r="EX34">
        <v>273.12200000000001</v>
      </c>
      <c r="EY34">
        <v>5.835</v>
      </c>
      <c r="EZ34">
        <v>4.2720000000000002</v>
      </c>
      <c r="FA34">
        <v>117.426</v>
      </c>
      <c r="FB34">
        <v>11.346</v>
      </c>
      <c r="FC34">
        <v>7.4660000000000002</v>
      </c>
      <c r="FD34">
        <v>14.513</v>
      </c>
      <c r="FE34">
        <v>14.513</v>
      </c>
      <c r="FF34">
        <v>1.105</v>
      </c>
      <c r="FG34">
        <v>20.14</v>
      </c>
      <c r="FH34">
        <v>0.67600000000000005</v>
      </c>
      <c r="FI34">
        <v>2.5310000000000001</v>
      </c>
      <c r="FJ34">
        <v>11.891999999999999</v>
      </c>
    </row>
    <row r="35" spans="1:166" x14ac:dyDescent="0.3">
      <c r="A35">
        <v>18119</v>
      </c>
      <c r="B35">
        <v>3</v>
      </c>
      <c r="C35" t="s">
        <v>38</v>
      </c>
      <c r="D35" t="s">
        <v>39</v>
      </c>
      <c r="E35">
        <v>26.931000000000001</v>
      </c>
      <c r="F35">
        <v>13.957000000000001</v>
      </c>
      <c r="G35">
        <v>2.1320000000000001</v>
      </c>
      <c r="H35">
        <v>0.34200000000000003</v>
      </c>
      <c r="I35">
        <v>116.658</v>
      </c>
      <c r="J35">
        <v>7.1580000000000004</v>
      </c>
      <c r="K35">
        <v>7.2869999999999999</v>
      </c>
      <c r="L35">
        <v>0.80400000000000005</v>
      </c>
      <c r="M35">
        <v>29.288</v>
      </c>
      <c r="N35">
        <v>18.114000000000001</v>
      </c>
      <c r="O35">
        <v>1654.2940000000001</v>
      </c>
      <c r="P35">
        <v>4.819</v>
      </c>
      <c r="Q35">
        <v>1.3819999999999999</v>
      </c>
      <c r="R35">
        <v>1.2290000000000001</v>
      </c>
      <c r="S35">
        <v>1.4890000000000001</v>
      </c>
      <c r="T35">
        <v>1.6080000000000001</v>
      </c>
      <c r="U35">
        <v>1.163</v>
      </c>
      <c r="V35">
        <v>7.3250000000000002</v>
      </c>
      <c r="W35">
        <v>1.484</v>
      </c>
      <c r="X35">
        <v>0.253</v>
      </c>
      <c r="Y35">
        <v>0.26900000000000002</v>
      </c>
      <c r="Z35">
        <v>88.006</v>
      </c>
      <c r="AA35">
        <v>176.191</v>
      </c>
      <c r="AB35">
        <v>23.288</v>
      </c>
      <c r="AC35">
        <v>17.597999999999999</v>
      </c>
      <c r="AD35">
        <v>158.05699999999999</v>
      </c>
      <c r="AE35">
        <v>9.4710000000000001</v>
      </c>
      <c r="AF35">
        <v>4.5949999999999998</v>
      </c>
      <c r="AG35">
        <v>6.4059999999999997</v>
      </c>
      <c r="AH35">
        <v>37.549999999999997</v>
      </c>
      <c r="AI35">
        <v>57.802999999999997</v>
      </c>
      <c r="AJ35">
        <v>3.0419999999999998</v>
      </c>
      <c r="AK35">
        <v>107.962</v>
      </c>
      <c r="AL35">
        <v>8.3510000000000009</v>
      </c>
      <c r="AM35">
        <v>542.90599999999995</v>
      </c>
      <c r="AN35">
        <v>401.12</v>
      </c>
      <c r="AO35">
        <v>13.340999999999999</v>
      </c>
      <c r="AP35">
        <v>34.674999999999997</v>
      </c>
      <c r="AQ35">
        <v>243.547</v>
      </c>
      <c r="AR35">
        <v>721.76199999999994</v>
      </c>
      <c r="AS35">
        <v>121.825</v>
      </c>
      <c r="AT35">
        <v>138.767</v>
      </c>
      <c r="AU35">
        <v>579.86</v>
      </c>
      <c r="AV35">
        <v>168.59399999999999</v>
      </c>
      <c r="AW35">
        <v>4.5999999999999999E-2</v>
      </c>
      <c r="AX35">
        <v>55.816000000000003</v>
      </c>
      <c r="AY35">
        <v>11.765000000000001</v>
      </c>
      <c r="AZ35">
        <v>2.2559999999999998</v>
      </c>
      <c r="BA35">
        <v>19.518000000000001</v>
      </c>
      <c r="BB35">
        <v>8.4139999999999997</v>
      </c>
      <c r="BC35">
        <v>4.6660000000000004</v>
      </c>
      <c r="BD35">
        <v>6.3929999999999998</v>
      </c>
      <c r="BE35">
        <v>38.427999999999997</v>
      </c>
      <c r="BF35">
        <v>4.4690000000000003</v>
      </c>
      <c r="BG35">
        <v>3.7999999999999999E-2</v>
      </c>
      <c r="BH35">
        <v>1.28</v>
      </c>
      <c r="BI35">
        <v>209.477</v>
      </c>
      <c r="BJ35">
        <v>3.1440000000000001</v>
      </c>
      <c r="BK35">
        <v>11.567</v>
      </c>
      <c r="BL35">
        <v>3.8170000000000002</v>
      </c>
      <c r="BM35">
        <v>1.5249999999999999</v>
      </c>
      <c r="BN35">
        <v>53.098999999999997</v>
      </c>
      <c r="BO35">
        <v>67.475999999999999</v>
      </c>
      <c r="BP35">
        <v>17.949000000000002</v>
      </c>
      <c r="BQ35">
        <v>96.707999999999998</v>
      </c>
      <c r="BR35">
        <v>18.026</v>
      </c>
      <c r="BS35">
        <v>53.746000000000002</v>
      </c>
      <c r="BT35">
        <v>68.956000000000003</v>
      </c>
      <c r="BU35">
        <v>6.2089999999999996</v>
      </c>
      <c r="BV35">
        <v>773.17200000000003</v>
      </c>
      <c r="BW35">
        <v>46.152000000000001</v>
      </c>
      <c r="BX35">
        <v>982.678</v>
      </c>
      <c r="BY35">
        <v>426.50599999999997</v>
      </c>
      <c r="BZ35">
        <v>7369.5429999999997</v>
      </c>
      <c r="CA35">
        <v>243.32900000000001</v>
      </c>
      <c r="CB35">
        <v>26.402999999999999</v>
      </c>
      <c r="CC35">
        <v>401.702</v>
      </c>
      <c r="CD35">
        <v>259.36399999999998</v>
      </c>
      <c r="CE35">
        <v>4087.14</v>
      </c>
      <c r="CF35">
        <v>53.484000000000002</v>
      </c>
      <c r="CG35">
        <v>13.202999999999999</v>
      </c>
      <c r="CH35">
        <v>94.653999999999996</v>
      </c>
      <c r="CI35">
        <v>87.278000000000006</v>
      </c>
      <c r="CJ35">
        <v>145.172</v>
      </c>
      <c r="CK35">
        <v>1078.3109999999999</v>
      </c>
      <c r="CL35">
        <v>103.517</v>
      </c>
      <c r="CM35">
        <v>193.61699999999999</v>
      </c>
      <c r="CN35">
        <v>95.022000000000006</v>
      </c>
      <c r="CO35">
        <v>2.4009999999999998</v>
      </c>
      <c r="CP35">
        <v>4.8070000000000004</v>
      </c>
      <c r="CQ35">
        <v>25.413</v>
      </c>
      <c r="CR35">
        <v>18.190000000000001</v>
      </c>
      <c r="CS35">
        <v>12.303000000000001</v>
      </c>
      <c r="CT35">
        <v>1.7150000000000001</v>
      </c>
      <c r="CU35">
        <v>8.0879999999999992</v>
      </c>
      <c r="CV35">
        <v>23.408000000000001</v>
      </c>
      <c r="CW35">
        <v>65.697999999999993</v>
      </c>
      <c r="CX35">
        <v>1.5149999999999999</v>
      </c>
      <c r="CY35">
        <v>3.51</v>
      </c>
      <c r="CZ35">
        <v>2.9750000000000001</v>
      </c>
      <c r="DA35">
        <v>164.82400000000001</v>
      </c>
      <c r="DB35">
        <v>11.045999999999999</v>
      </c>
      <c r="DC35">
        <v>1.3420000000000001</v>
      </c>
      <c r="DD35">
        <v>27.792000000000002</v>
      </c>
      <c r="DE35">
        <v>0.26900000000000002</v>
      </c>
      <c r="DF35">
        <v>250.91200000000001</v>
      </c>
      <c r="DG35">
        <v>0.70299999999999996</v>
      </c>
      <c r="DH35">
        <v>2.4500000000000002</v>
      </c>
      <c r="DI35">
        <v>0.99299999999999999</v>
      </c>
      <c r="DJ35">
        <v>1.2470000000000001</v>
      </c>
      <c r="DK35">
        <v>7.38</v>
      </c>
      <c r="DL35">
        <v>0.84899999999999998</v>
      </c>
      <c r="DM35">
        <v>0.71</v>
      </c>
      <c r="DN35">
        <v>1.96</v>
      </c>
      <c r="DO35">
        <v>5.9059999999999997</v>
      </c>
      <c r="DP35">
        <v>0.45300000000000001</v>
      </c>
      <c r="DQ35">
        <v>5.5510000000000002</v>
      </c>
      <c r="DR35">
        <v>4.2489999999999997</v>
      </c>
      <c r="DS35">
        <v>2.625</v>
      </c>
      <c r="DT35">
        <v>0.28799999999999998</v>
      </c>
      <c r="DU35">
        <v>3.2469999999999999</v>
      </c>
      <c r="DV35">
        <v>505.77</v>
      </c>
      <c r="DW35">
        <v>1.9019999999999999</v>
      </c>
      <c r="DX35">
        <v>9.1329999999999991</v>
      </c>
      <c r="DY35">
        <v>5.8860000000000001</v>
      </c>
      <c r="DZ35">
        <v>3.8620000000000001</v>
      </c>
      <c r="EA35">
        <v>0.24199999999999999</v>
      </c>
      <c r="EB35">
        <v>1.982</v>
      </c>
      <c r="EC35">
        <v>2.0859999999999999</v>
      </c>
      <c r="ED35">
        <v>1.2529999999999999</v>
      </c>
      <c r="EE35">
        <v>5.0679999999999996</v>
      </c>
      <c r="EF35">
        <v>2.3980000000000001</v>
      </c>
      <c r="EG35">
        <v>1.3280000000000001</v>
      </c>
      <c r="EH35">
        <v>52.953000000000003</v>
      </c>
      <c r="EI35">
        <v>42.087000000000003</v>
      </c>
      <c r="EJ35">
        <v>5.2060000000000004</v>
      </c>
      <c r="EK35">
        <v>9.0310000000000006</v>
      </c>
      <c r="EL35">
        <v>53.65</v>
      </c>
      <c r="EM35">
        <v>18.286000000000001</v>
      </c>
      <c r="EN35">
        <v>106.152</v>
      </c>
      <c r="EO35">
        <v>36.073999999999998</v>
      </c>
      <c r="EP35">
        <v>17.452000000000002</v>
      </c>
      <c r="EQ35">
        <v>3.8290000000000002</v>
      </c>
      <c r="ER35">
        <v>103.251</v>
      </c>
      <c r="ES35">
        <v>6.3979999999999997</v>
      </c>
      <c r="ET35">
        <v>36.265000000000001</v>
      </c>
      <c r="EU35">
        <v>1.1679999999999999</v>
      </c>
      <c r="EV35">
        <v>0.93</v>
      </c>
      <c r="EW35">
        <v>94.346999999999994</v>
      </c>
      <c r="EX35">
        <v>280.03300000000002</v>
      </c>
      <c r="EY35">
        <v>5.3890000000000002</v>
      </c>
      <c r="EZ35">
        <v>5.6150000000000002</v>
      </c>
      <c r="FA35">
        <v>117.32599999999999</v>
      </c>
      <c r="FB35">
        <v>5.5679999999999996</v>
      </c>
      <c r="FC35">
        <v>4.7240000000000002</v>
      </c>
      <c r="FD35">
        <v>12.945</v>
      </c>
      <c r="FE35">
        <v>12.361000000000001</v>
      </c>
      <c r="FF35">
        <v>1.6779999999999999</v>
      </c>
      <c r="FG35">
        <v>13.842000000000001</v>
      </c>
      <c r="FH35">
        <v>1.8520000000000001</v>
      </c>
      <c r="FI35">
        <v>2.2029999999999998</v>
      </c>
      <c r="FJ35">
        <v>7.0030000000000001</v>
      </c>
    </row>
    <row r="36" spans="1:166" x14ac:dyDescent="0.3">
      <c r="A36">
        <v>18090</v>
      </c>
      <c r="B36">
        <v>2</v>
      </c>
      <c r="C36" t="s">
        <v>1</v>
      </c>
      <c r="D36" t="s">
        <v>15</v>
      </c>
      <c r="E36">
        <v>12.794</v>
      </c>
      <c r="F36">
        <v>13.874000000000001</v>
      </c>
      <c r="G36">
        <v>2.5209999999999999</v>
      </c>
      <c r="H36">
        <v>0.19900000000000001</v>
      </c>
      <c r="I36">
        <v>141.47</v>
      </c>
      <c r="J36">
        <v>7.4770000000000003</v>
      </c>
      <c r="K36">
        <v>9.202</v>
      </c>
      <c r="L36">
        <v>0.81699999999999995</v>
      </c>
      <c r="M36">
        <v>34.383000000000003</v>
      </c>
      <c r="N36">
        <v>20.271000000000001</v>
      </c>
      <c r="O36">
        <v>1462.9179999999999</v>
      </c>
      <c r="P36">
        <v>3.206</v>
      </c>
      <c r="Q36">
        <v>1.4410000000000001</v>
      </c>
      <c r="R36">
        <v>1.147</v>
      </c>
      <c r="S36">
        <v>2.2989999999999999</v>
      </c>
      <c r="T36">
        <v>1.857</v>
      </c>
      <c r="U36">
        <v>1.448</v>
      </c>
      <c r="V36">
        <v>10.673</v>
      </c>
      <c r="W36">
        <v>1.621</v>
      </c>
      <c r="X36">
        <v>0.13</v>
      </c>
      <c r="Y36">
        <v>0.43</v>
      </c>
      <c r="Z36">
        <v>74.554000000000002</v>
      </c>
      <c r="AA36">
        <v>127.279</v>
      </c>
      <c r="AB36">
        <v>18.788</v>
      </c>
      <c r="AC36">
        <v>14.090999999999999</v>
      </c>
      <c r="AD36">
        <v>146.983</v>
      </c>
      <c r="AE36">
        <v>8.2200000000000006</v>
      </c>
      <c r="AF36">
        <v>3.0419999999999998</v>
      </c>
      <c r="AG36">
        <v>7.2069999999999999</v>
      </c>
      <c r="AH36">
        <v>41.444000000000003</v>
      </c>
      <c r="AI36">
        <v>40.430999999999997</v>
      </c>
      <c r="AJ36">
        <v>3.3959999999999999</v>
      </c>
      <c r="AK36">
        <v>89.12</v>
      </c>
      <c r="AL36">
        <v>11.718</v>
      </c>
      <c r="AM36">
        <v>252.32599999999999</v>
      </c>
      <c r="AN36">
        <v>2.423</v>
      </c>
      <c r="AO36">
        <v>5.633</v>
      </c>
      <c r="AP36">
        <v>4.6790000000000003</v>
      </c>
      <c r="AQ36">
        <v>235.999</v>
      </c>
      <c r="AR36">
        <v>126.401</v>
      </c>
      <c r="AS36">
        <v>82.956999999999994</v>
      </c>
      <c r="AT36">
        <v>10.468999999999999</v>
      </c>
      <c r="AU36">
        <v>306.48899999999998</v>
      </c>
      <c r="AV36">
        <v>10.836</v>
      </c>
      <c r="AW36">
        <v>4.2999999999999997E-2</v>
      </c>
      <c r="AX36">
        <v>9.4830000000000005</v>
      </c>
      <c r="AY36">
        <v>2.827</v>
      </c>
      <c r="AZ36">
        <v>1.748</v>
      </c>
      <c r="BA36">
        <v>0.54</v>
      </c>
      <c r="BB36">
        <v>29.844000000000001</v>
      </c>
      <c r="BC36">
        <v>3.2919999999999998</v>
      </c>
      <c r="BD36">
        <v>7.9109999999999996</v>
      </c>
      <c r="BE36">
        <v>17.963999999999999</v>
      </c>
      <c r="BF36">
        <v>3.8239999999999998</v>
      </c>
      <c r="BG36">
        <v>0.999</v>
      </c>
      <c r="BH36">
        <v>3.653</v>
      </c>
      <c r="BI36">
        <v>142.44</v>
      </c>
      <c r="BJ36">
        <v>1.4730000000000001</v>
      </c>
      <c r="BK36">
        <v>13.026999999999999</v>
      </c>
      <c r="BL36">
        <v>1.1479999999999999</v>
      </c>
      <c r="BM36">
        <v>0.86499999999999999</v>
      </c>
      <c r="BN36">
        <v>33.823999999999998</v>
      </c>
      <c r="BO36">
        <v>79.174000000000007</v>
      </c>
      <c r="BP36">
        <v>16.204000000000001</v>
      </c>
      <c r="BQ36">
        <v>63.972999999999999</v>
      </c>
      <c r="BR36">
        <v>14.291</v>
      </c>
      <c r="BS36">
        <v>30.439</v>
      </c>
      <c r="BT36">
        <v>22.17</v>
      </c>
      <c r="BU36">
        <v>5.7960000000000003</v>
      </c>
      <c r="BV36">
        <v>532.88900000000001</v>
      </c>
      <c r="BW36">
        <v>23.045999999999999</v>
      </c>
      <c r="BX36">
        <v>691.61500000000001</v>
      </c>
      <c r="BY36">
        <v>306.25599999999997</v>
      </c>
      <c r="BZ36">
        <v>6787.0709999999999</v>
      </c>
      <c r="CA36">
        <v>197.97200000000001</v>
      </c>
      <c r="CB36">
        <v>19.224</v>
      </c>
      <c r="CC36">
        <v>313.72800000000001</v>
      </c>
      <c r="CD36">
        <v>247.03299999999999</v>
      </c>
      <c r="CE36">
        <v>4580.8760000000002</v>
      </c>
      <c r="CF36">
        <v>32.408999999999999</v>
      </c>
      <c r="CG36">
        <v>7.0179999999999998</v>
      </c>
      <c r="CH36">
        <v>62.313000000000002</v>
      </c>
      <c r="CI36">
        <v>89.497</v>
      </c>
      <c r="CJ36">
        <v>124.602</v>
      </c>
      <c r="CK36">
        <v>975.15</v>
      </c>
      <c r="CL36">
        <v>51.292000000000002</v>
      </c>
      <c r="CM36">
        <v>128.715</v>
      </c>
      <c r="CN36">
        <v>62.313000000000002</v>
      </c>
      <c r="CO36">
        <v>2.331</v>
      </c>
      <c r="CP36">
        <v>2.7610000000000001</v>
      </c>
      <c r="CQ36">
        <v>31.629000000000001</v>
      </c>
      <c r="CR36">
        <v>16.763999999999999</v>
      </c>
      <c r="CS36">
        <v>15.904</v>
      </c>
      <c r="CT36">
        <v>1.6930000000000001</v>
      </c>
      <c r="CU36">
        <v>28.452999999999999</v>
      </c>
      <c r="CV36">
        <v>19.802</v>
      </c>
      <c r="CW36">
        <v>79.45</v>
      </c>
      <c r="CX36">
        <v>0.45700000000000002</v>
      </c>
      <c r="CY36">
        <v>4.3109999999999999</v>
      </c>
      <c r="CZ36">
        <v>1.5840000000000001</v>
      </c>
      <c r="DA36">
        <v>136.89699999999999</v>
      </c>
      <c r="DB36">
        <v>11.025</v>
      </c>
      <c r="DC36">
        <v>2.823</v>
      </c>
      <c r="DD36">
        <v>8.6189999999999998</v>
      </c>
      <c r="DE36">
        <v>0.43</v>
      </c>
      <c r="DF36">
        <v>208.28100000000001</v>
      </c>
      <c r="DG36">
        <v>0.71199999999999997</v>
      </c>
      <c r="DH36">
        <v>0.93400000000000005</v>
      </c>
      <c r="DI36">
        <v>1.123</v>
      </c>
      <c r="DJ36">
        <v>2.7080000000000002</v>
      </c>
      <c r="DK36">
        <v>7.7809999999999997</v>
      </c>
      <c r="DL36">
        <v>1.0620000000000001</v>
      </c>
      <c r="DM36">
        <v>0.85699999999999998</v>
      </c>
      <c r="DN36">
        <v>0.30099999999999999</v>
      </c>
      <c r="DO36">
        <v>6.3620000000000001</v>
      </c>
      <c r="DP36">
        <v>0.86499999999999999</v>
      </c>
      <c r="DQ36">
        <v>0.17399999999999999</v>
      </c>
      <c r="DR36">
        <v>0.71599999999999997</v>
      </c>
      <c r="DS36">
        <v>1.2729999999999999</v>
      </c>
      <c r="DT36">
        <v>6.6000000000000003E-2</v>
      </c>
      <c r="DU36">
        <v>2.8140000000000001</v>
      </c>
      <c r="DV36">
        <v>358.45100000000002</v>
      </c>
      <c r="DW36">
        <v>0.56100000000000005</v>
      </c>
      <c r="DX36">
        <v>5.5529999999999999</v>
      </c>
      <c r="DY36">
        <v>7.492</v>
      </c>
      <c r="DZ36">
        <v>4.9189999999999996</v>
      </c>
      <c r="EA36">
        <v>0.16500000000000001</v>
      </c>
      <c r="EB36">
        <v>1.9650000000000001</v>
      </c>
      <c r="EC36">
        <v>1.958</v>
      </c>
      <c r="ED36">
        <v>1.3520000000000001</v>
      </c>
      <c r="EE36">
        <v>3.6640000000000001</v>
      </c>
      <c r="EF36">
        <v>2.0630000000000002</v>
      </c>
      <c r="EG36">
        <v>1.393</v>
      </c>
      <c r="EH36">
        <v>34.061999999999998</v>
      </c>
      <c r="EI36">
        <v>25.599</v>
      </c>
      <c r="EJ36">
        <v>3.214</v>
      </c>
      <c r="EK36">
        <v>5.62</v>
      </c>
      <c r="EL36">
        <v>24.568999999999999</v>
      </c>
      <c r="EM36">
        <v>6.9960000000000004</v>
      </c>
      <c r="EN36">
        <v>76.959999999999994</v>
      </c>
      <c r="EO36">
        <v>24.535</v>
      </c>
      <c r="EP36">
        <v>4.835</v>
      </c>
      <c r="EQ36">
        <v>1.4710000000000001</v>
      </c>
      <c r="ER36">
        <v>99.198999999999998</v>
      </c>
      <c r="ES36">
        <v>1.9019999999999999</v>
      </c>
      <c r="ET36">
        <v>20.492999999999999</v>
      </c>
      <c r="EU36">
        <v>1.2290000000000001</v>
      </c>
      <c r="EV36">
        <v>1.222</v>
      </c>
      <c r="EW36">
        <v>64.590999999999994</v>
      </c>
      <c r="EX36">
        <v>278.36200000000002</v>
      </c>
      <c r="EY36">
        <v>5.5229999999999997</v>
      </c>
      <c r="EZ36">
        <v>4.5670000000000002</v>
      </c>
      <c r="FA36">
        <v>121.74</v>
      </c>
      <c r="FB36">
        <v>10.843999999999999</v>
      </c>
      <c r="FC36">
        <v>6.9509999999999996</v>
      </c>
      <c r="FD36">
        <v>11.532999999999999</v>
      </c>
      <c r="FE36">
        <v>11.532999999999999</v>
      </c>
      <c r="FF36">
        <v>0.42</v>
      </c>
      <c r="FG36">
        <v>14.757</v>
      </c>
      <c r="FH36">
        <v>1.4179999999999999</v>
      </c>
      <c r="FI36">
        <v>0.83799999999999997</v>
      </c>
      <c r="FJ36">
        <v>6.1470000000000002</v>
      </c>
    </row>
    <row r="37" spans="1:166" x14ac:dyDescent="0.3">
      <c r="A37">
        <v>18095</v>
      </c>
      <c r="B37">
        <v>1</v>
      </c>
      <c r="C37" t="s">
        <v>38</v>
      </c>
      <c r="D37" t="s">
        <v>39</v>
      </c>
      <c r="E37">
        <v>18.030999999999999</v>
      </c>
      <c r="F37">
        <v>6.27</v>
      </c>
      <c r="G37">
        <v>1.754</v>
      </c>
      <c r="H37">
        <v>0.54800000000000004</v>
      </c>
      <c r="I37">
        <v>146.84700000000001</v>
      </c>
      <c r="J37">
        <v>8.8859999999999992</v>
      </c>
      <c r="K37">
        <v>9.5310000000000006</v>
      </c>
      <c r="L37">
        <v>0.96599999999999997</v>
      </c>
      <c r="M37">
        <v>210.63499999999999</v>
      </c>
      <c r="N37">
        <v>13.784000000000001</v>
      </c>
      <c r="O37">
        <v>1080.021</v>
      </c>
      <c r="P37">
        <v>3.7440000000000002</v>
      </c>
      <c r="Q37">
        <v>2.5059999999999998</v>
      </c>
      <c r="R37">
        <v>1.0880000000000001</v>
      </c>
      <c r="S37">
        <v>1.9990000000000001</v>
      </c>
      <c r="T37">
        <v>1.4379999999999999</v>
      </c>
      <c r="U37">
        <v>0.26300000000000001</v>
      </c>
      <c r="V37">
        <v>8.0180000000000007</v>
      </c>
      <c r="W37">
        <v>1.4710000000000001</v>
      </c>
      <c r="X37">
        <v>0.23300000000000001</v>
      </c>
      <c r="Y37">
        <v>0.312</v>
      </c>
      <c r="Z37">
        <v>105.89400000000001</v>
      </c>
      <c r="AA37">
        <v>123.343</v>
      </c>
      <c r="AB37">
        <v>23.004000000000001</v>
      </c>
      <c r="AC37">
        <v>11.484</v>
      </c>
      <c r="AD37">
        <v>122.989</v>
      </c>
      <c r="AE37">
        <v>6.9850000000000003</v>
      </c>
      <c r="AF37">
        <v>6.1859999999999999</v>
      </c>
      <c r="AG37">
        <v>6.7560000000000002</v>
      </c>
      <c r="AH37">
        <v>42.332999999999998</v>
      </c>
      <c r="AI37">
        <v>48.975000000000001</v>
      </c>
      <c r="AJ37">
        <v>3.0089999999999999</v>
      </c>
      <c r="AK37">
        <v>129.833</v>
      </c>
      <c r="AL37">
        <v>9.9179999999999993</v>
      </c>
      <c r="AM37">
        <v>184.79400000000001</v>
      </c>
      <c r="AN37">
        <v>7.4489999999999998</v>
      </c>
      <c r="AO37">
        <v>3.1190000000000002</v>
      </c>
      <c r="AP37">
        <v>11.118</v>
      </c>
      <c r="AQ37">
        <v>286.36200000000002</v>
      </c>
      <c r="AR37">
        <v>176.816</v>
      </c>
      <c r="AS37">
        <v>58.079000000000001</v>
      </c>
      <c r="AT37">
        <v>16.736999999999998</v>
      </c>
      <c r="AU37">
        <v>188.27699999999999</v>
      </c>
      <c r="AV37">
        <v>10.276999999999999</v>
      </c>
      <c r="AW37">
        <v>5.3999999999999999E-2</v>
      </c>
      <c r="AX37">
        <v>0.53700000000000003</v>
      </c>
      <c r="AY37">
        <v>1.649</v>
      </c>
      <c r="AZ37">
        <v>2.3319999999999999</v>
      </c>
      <c r="BA37">
        <v>0.186</v>
      </c>
      <c r="BB37">
        <v>15.797000000000001</v>
      </c>
      <c r="BC37">
        <v>3.3279999999999998</v>
      </c>
      <c r="BD37">
        <v>12.698</v>
      </c>
      <c r="BE37">
        <v>7.556</v>
      </c>
      <c r="BF37">
        <v>4.7610000000000001</v>
      </c>
      <c r="BG37">
        <v>0.14000000000000001</v>
      </c>
      <c r="BH37">
        <v>5.5250000000000004</v>
      </c>
      <c r="BI37">
        <v>136.92400000000001</v>
      </c>
      <c r="BJ37">
        <v>2.024</v>
      </c>
      <c r="BK37">
        <v>12.59</v>
      </c>
      <c r="BL37">
        <v>2.1709999999999998</v>
      </c>
      <c r="BM37">
        <v>0.76400000000000001</v>
      </c>
      <c r="BN37">
        <v>35.502000000000002</v>
      </c>
      <c r="BO37">
        <v>42.512999999999998</v>
      </c>
      <c r="BP37">
        <v>14.191000000000001</v>
      </c>
      <c r="BQ37">
        <v>73.200999999999993</v>
      </c>
      <c r="BR37">
        <v>16.870999999999999</v>
      </c>
      <c r="BS37">
        <v>33.353000000000002</v>
      </c>
      <c r="BT37">
        <v>27.576000000000001</v>
      </c>
      <c r="BU37">
        <v>14.015000000000001</v>
      </c>
      <c r="BV37">
        <v>712.80700000000002</v>
      </c>
      <c r="BW37">
        <v>29.562000000000001</v>
      </c>
      <c r="BX37">
        <v>849.74400000000003</v>
      </c>
      <c r="BY37">
        <v>293.33600000000001</v>
      </c>
      <c r="BZ37">
        <v>7310.8389999999999</v>
      </c>
      <c r="CA37">
        <v>252.98500000000001</v>
      </c>
      <c r="CB37">
        <v>25.446000000000002</v>
      </c>
      <c r="CC37">
        <v>372.65100000000001</v>
      </c>
      <c r="CD37">
        <v>209.959</v>
      </c>
      <c r="CE37">
        <v>4054.1680000000001</v>
      </c>
      <c r="CF37">
        <v>41.933999999999997</v>
      </c>
      <c r="CG37">
        <v>8.1329999999999991</v>
      </c>
      <c r="CH37">
        <v>66.730999999999995</v>
      </c>
      <c r="CI37">
        <v>77.599000000000004</v>
      </c>
      <c r="CJ37">
        <v>92.391999999999996</v>
      </c>
      <c r="CK37">
        <v>813.31</v>
      </c>
      <c r="CL37">
        <v>46.381</v>
      </c>
      <c r="CM37">
        <v>125.849</v>
      </c>
      <c r="CN37">
        <v>66.828999999999994</v>
      </c>
      <c r="CO37">
        <v>3.1850000000000001</v>
      </c>
      <c r="CP37">
        <v>3.2629999999999999</v>
      </c>
      <c r="CQ37">
        <v>25.087</v>
      </c>
      <c r="CR37">
        <v>22.902999999999999</v>
      </c>
      <c r="CS37">
        <v>18.436</v>
      </c>
      <c r="CT37">
        <v>0.89600000000000002</v>
      </c>
      <c r="CU37">
        <v>14.643000000000001</v>
      </c>
      <c r="CV37">
        <v>3.3860000000000001</v>
      </c>
      <c r="CW37">
        <v>80.855000000000004</v>
      </c>
      <c r="CX37">
        <v>0.13500000000000001</v>
      </c>
      <c r="CY37">
        <v>2.9009999999999998</v>
      </c>
      <c r="CZ37">
        <v>1.9319999999999999</v>
      </c>
      <c r="DA37">
        <v>150.88</v>
      </c>
      <c r="DB37">
        <v>8.4529999999999994</v>
      </c>
      <c r="DC37">
        <v>0.74099999999999999</v>
      </c>
      <c r="DD37">
        <v>4.57</v>
      </c>
      <c r="DE37">
        <v>0.312</v>
      </c>
      <c r="DF37">
        <v>250.66900000000001</v>
      </c>
      <c r="DG37">
        <v>0.83099999999999996</v>
      </c>
      <c r="DH37">
        <v>2.14</v>
      </c>
      <c r="DI37">
        <v>0.94299999999999995</v>
      </c>
      <c r="DJ37">
        <v>2.3809999999999998</v>
      </c>
      <c r="DK37">
        <v>14.023999999999999</v>
      </c>
      <c r="DL37">
        <v>1.03</v>
      </c>
      <c r="DM37">
        <v>0.96499999999999997</v>
      </c>
      <c r="DN37">
        <v>0.185</v>
      </c>
      <c r="DO37">
        <v>6.226</v>
      </c>
      <c r="DP37">
        <v>0.71499999999999997</v>
      </c>
      <c r="DQ37">
        <v>5.3999999999999999E-2</v>
      </c>
      <c r="DR37">
        <v>0.28699999999999998</v>
      </c>
      <c r="DS37">
        <v>1.216</v>
      </c>
      <c r="DU37">
        <v>3.2189999999999999</v>
      </c>
      <c r="DV37">
        <v>618.65300000000002</v>
      </c>
      <c r="DW37">
        <v>0.92400000000000004</v>
      </c>
      <c r="DX37">
        <v>8.4390000000000001</v>
      </c>
      <c r="DY37">
        <v>7.8929999999999998</v>
      </c>
      <c r="DZ37">
        <v>2.6230000000000002</v>
      </c>
      <c r="EA37">
        <v>0.95</v>
      </c>
      <c r="EB37">
        <v>2.7440000000000002</v>
      </c>
      <c r="EC37">
        <v>1.403</v>
      </c>
      <c r="ED37">
        <v>1.3049999999999999</v>
      </c>
      <c r="EE37">
        <v>3.2280000000000002</v>
      </c>
      <c r="EF37">
        <v>2.1349999999999998</v>
      </c>
      <c r="EG37">
        <v>1.4810000000000001</v>
      </c>
      <c r="EH37">
        <v>39.039000000000001</v>
      </c>
      <c r="EI37">
        <v>29.648</v>
      </c>
      <c r="EJ37">
        <v>4.6070000000000002</v>
      </c>
      <c r="EK37">
        <v>6.8159999999999998</v>
      </c>
      <c r="EL37">
        <v>21.228000000000002</v>
      </c>
      <c r="EM37">
        <v>5.8019999999999996</v>
      </c>
      <c r="EN37">
        <v>71.114999999999995</v>
      </c>
      <c r="EO37">
        <v>23.245000000000001</v>
      </c>
      <c r="EP37">
        <v>5.7</v>
      </c>
      <c r="EQ37">
        <v>1.2649999999999999</v>
      </c>
      <c r="ER37">
        <v>111.333</v>
      </c>
      <c r="ES37">
        <v>2.581</v>
      </c>
      <c r="ET37">
        <v>24.369</v>
      </c>
      <c r="EU37">
        <v>5.7000000000000002E-2</v>
      </c>
      <c r="EV37">
        <v>0.24099999999999999</v>
      </c>
      <c r="EW37">
        <v>66.027000000000001</v>
      </c>
      <c r="EX37">
        <v>291.21699999999998</v>
      </c>
      <c r="EY37">
        <v>6.024</v>
      </c>
      <c r="EZ37">
        <v>3.044</v>
      </c>
      <c r="FA37">
        <v>123.14100000000001</v>
      </c>
      <c r="FB37">
        <v>8.7620000000000005</v>
      </c>
      <c r="FC37">
        <v>4.9550000000000001</v>
      </c>
      <c r="FD37">
        <v>15.643000000000001</v>
      </c>
      <c r="FE37">
        <v>15.643000000000001</v>
      </c>
      <c r="FF37">
        <v>0.497</v>
      </c>
      <c r="FG37">
        <v>12.22</v>
      </c>
      <c r="FH37">
        <v>1.8520000000000001</v>
      </c>
      <c r="FI37">
        <v>0.504</v>
      </c>
      <c r="FJ37">
        <v>7.41</v>
      </c>
    </row>
    <row r="38" spans="1:166" x14ac:dyDescent="0.3">
      <c r="A38">
        <v>18110</v>
      </c>
      <c r="B38">
        <v>3</v>
      </c>
      <c r="C38" t="s">
        <v>1</v>
      </c>
      <c r="D38" t="s">
        <v>14</v>
      </c>
      <c r="E38">
        <v>9.7579999999999991</v>
      </c>
      <c r="F38">
        <v>5.633</v>
      </c>
      <c r="G38">
        <v>1.8149999999999999</v>
      </c>
      <c r="H38">
        <v>0.26600000000000001</v>
      </c>
      <c r="I38">
        <v>156.518</v>
      </c>
      <c r="J38">
        <v>5.8780000000000001</v>
      </c>
      <c r="K38">
        <v>7.9240000000000004</v>
      </c>
      <c r="L38">
        <v>0.94299999999999995</v>
      </c>
      <c r="M38">
        <v>34.402000000000001</v>
      </c>
      <c r="N38">
        <v>9.6140000000000008</v>
      </c>
      <c r="O38">
        <v>1462.376</v>
      </c>
      <c r="P38">
        <v>2.2250000000000001</v>
      </c>
      <c r="Q38">
        <v>1.2330000000000001</v>
      </c>
      <c r="R38">
        <v>0.45600000000000002</v>
      </c>
      <c r="S38">
        <v>1.276</v>
      </c>
      <c r="T38">
        <v>1.6579999999999999</v>
      </c>
      <c r="U38">
        <v>0.79100000000000004</v>
      </c>
      <c r="V38">
        <v>17.895</v>
      </c>
      <c r="W38">
        <v>0.77600000000000002</v>
      </c>
      <c r="X38">
        <v>0.221</v>
      </c>
      <c r="Y38">
        <v>9.2999999999999999E-2</v>
      </c>
      <c r="Z38">
        <v>51.811999999999998</v>
      </c>
      <c r="AA38">
        <v>96.176000000000002</v>
      </c>
      <c r="AB38">
        <v>12.09</v>
      </c>
      <c r="AC38">
        <v>9.4440000000000008</v>
      </c>
      <c r="AD38">
        <v>98.986000000000004</v>
      </c>
      <c r="AE38">
        <v>6.4530000000000003</v>
      </c>
      <c r="AF38">
        <v>2.3919999999999999</v>
      </c>
      <c r="AG38">
        <v>4.367</v>
      </c>
      <c r="AH38">
        <v>26.254999999999999</v>
      </c>
      <c r="AI38">
        <v>20.747</v>
      </c>
      <c r="AJ38">
        <v>2.2120000000000002</v>
      </c>
      <c r="AK38">
        <v>54.539000000000001</v>
      </c>
      <c r="AL38">
        <v>3.8940000000000001</v>
      </c>
      <c r="AM38">
        <v>439.21300000000002</v>
      </c>
      <c r="AN38">
        <v>644.36599999999999</v>
      </c>
      <c r="AO38">
        <v>10.829000000000001</v>
      </c>
      <c r="AP38">
        <v>140.86000000000001</v>
      </c>
      <c r="AQ38">
        <v>116.182</v>
      </c>
      <c r="AR38">
        <v>797.58900000000006</v>
      </c>
      <c r="AS38">
        <v>74.055999999999997</v>
      </c>
      <c r="AT38">
        <v>188.97499999999999</v>
      </c>
      <c r="AU38">
        <v>328.27199999999999</v>
      </c>
      <c r="AV38">
        <v>145.97200000000001</v>
      </c>
      <c r="AW38">
        <v>14.834</v>
      </c>
      <c r="AX38">
        <v>72.441999999999993</v>
      </c>
      <c r="AY38">
        <v>2.0630000000000002</v>
      </c>
      <c r="AZ38">
        <v>1.2110000000000001</v>
      </c>
      <c r="BA38">
        <v>42.628999999999998</v>
      </c>
      <c r="BB38">
        <v>8.3789999999999996</v>
      </c>
      <c r="BC38">
        <v>3.7610000000000001</v>
      </c>
      <c r="BD38">
        <v>2.9060000000000001</v>
      </c>
      <c r="BE38">
        <v>6.8860000000000001</v>
      </c>
      <c r="BF38">
        <v>1.83</v>
      </c>
      <c r="BG38">
        <v>0.159</v>
      </c>
      <c r="BH38">
        <v>1.7030000000000001</v>
      </c>
      <c r="BI38">
        <v>236.126</v>
      </c>
      <c r="BJ38">
        <v>1.611</v>
      </c>
      <c r="BK38">
        <v>5.17</v>
      </c>
      <c r="BL38">
        <v>0.26200000000000001</v>
      </c>
      <c r="BM38">
        <v>1.044</v>
      </c>
      <c r="BN38">
        <v>30.001000000000001</v>
      </c>
      <c r="BO38">
        <v>41.42</v>
      </c>
      <c r="BP38">
        <v>12.704000000000001</v>
      </c>
      <c r="BQ38">
        <v>54.197000000000003</v>
      </c>
      <c r="BR38">
        <v>10.722</v>
      </c>
      <c r="BS38">
        <v>29.356999999999999</v>
      </c>
      <c r="BT38">
        <v>22.742999999999999</v>
      </c>
      <c r="BU38">
        <v>4.0570000000000004</v>
      </c>
      <c r="BV38">
        <v>515.22799999999995</v>
      </c>
      <c r="BW38">
        <v>16.920000000000002</v>
      </c>
      <c r="BX38">
        <v>871.39099999999996</v>
      </c>
      <c r="BY38">
        <v>293.505</v>
      </c>
      <c r="BZ38">
        <v>8201.3209999999999</v>
      </c>
      <c r="CA38">
        <v>240.24700000000001</v>
      </c>
      <c r="CB38">
        <v>17.28</v>
      </c>
      <c r="CC38">
        <v>422.43799999999999</v>
      </c>
      <c r="CD38">
        <v>237.80600000000001</v>
      </c>
      <c r="CE38">
        <v>5539.4650000000001</v>
      </c>
      <c r="CF38">
        <v>25.071999999999999</v>
      </c>
      <c r="CG38">
        <v>4.3760000000000003</v>
      </c>
      <c r="CH38">
        <v>65.024000000000001</v>
      </c>
      <c r="CI38">
        <v>148.50800000000001</v>
      </c>
      <c r="CJ38">
        <v>95.436999999999998</v>
      </c>
      <c r="CK38">
        <v>957.30600000000004</v>
      </c>
      <c r="CL38">
        <v>158.304</v>
      </c>
      <c r="CM38">
        <v>270.15300000000002</v>
      </c>
      <c r="CN38">
        <v>65.024000000000001</v>
      </c>
      <c r="CO38">
        <v>2.3250000000000002</v>
      </c>
      <c r="CP38">
        <v>8.1389999999999993</v>
      </c>
      <c r="CQ38">
        <v>51.363</v>
      </c>
      <c r="CR38">
        <v>17.777000000000001</v>
      </c>
      <c r="CS38">
        <v>6.9210000000000003</v>
      </c>
      <c r="CT38">
        <v>1.962</v>
      </c>
      <c r="CU38">
        <v>7.7119999999999997</v>
      </c>
      <c r="CV38">
        <v>49.65</v>
      </c>
      <c r="CW38">
        <v>82.346000000000004</v>
      </c>
      <c r="CX38">
        <v>1.6259999999999999</v>
      </c>
      <c r="CY38">
        <v>4.8390000000000004</v>
      </c>
      <c r="CZ38">
        <v>1.8180000000000001</v>
      </c>
      <c r="DA38">
        <v>105.854</v>
      </c>
      <c r="DB38">
        <v>9.6579999999999995</v>
      </c>
      <c r="DC38">
        <v>2.4689999999999999</v>
      </c>
      <c r="DD38">
        <v>16.065999999999999</v>
      </c>
      <c r="DE38">
        <v>9.2999999999999999E-2</v>
      </c>
      <c r="DF38">
        <v>107.89700000000001</v>
      </c>
      <c r="DG38">
        <v>0.61399999999999999</v>
      </c>
      <c r="DH38">
        <v>1.343</v>
      </c>
      <c r="DI38">
        <v>2.3860000000000001</v>
      </c>
      <c r="DJ38">
        <v>2.7719999999999998</v>
      </c>
      <c r="DK38">
        <v>8.8999999999999996E-2</v>
      </c>
      <c r="DL38">
        <v>0.96399999999999997</v>
      </c>
      <c r="DM38">
        <v>0.95799999999999996</v>
      </c>
      <c r="DN38">
        <v>2.2469999999999999</v>
      </c>
      <c r="DO38">
        <v>7.5469999999999997</v>
      </c>
      <c r="DP38">
        <v>4.4999999999999998E-2</v>
      </c>
      <c r="DQ38">
        <v>6.4779999999999998</v>
      </c>
      <c r="DR38">
        <v>1.784</v>
      </c>
      <c r="DS38">
        <v>0.17199999999999999</v>
      </c>
      <c r="DU38">
        <v>0.56399999999999995</v>
      </c>
      <c r="DV38">
        <v>290.255</v>
      </c>
      <c r="DW38">
        <v>0.19400000000000001</v>
      </c>
      <c r="DX38">
        <v>4.718</v>
      </c>
      <c r="DY38">
        <v>12.313000000000001</v>
      </c>
      <c r="DZ38">
        <v>4.05</v>
      </c>
      <c r="EA38">
        <v>0.29799999999999999</v>
      </c>
      <c r="EB38">
        <v>1.5880000000000001</v>
      </c>
      <c r="EC38">
        <v>1.3560000000000001</v>
      </c>
      <c r="ED38">
        <v>0.66</v>
      </c>
      <c r="EE38">
        <v>1.6970000000000001</v>
      </c>
      <c r="EF38">
        <v>0.99399999999999999</v>
      </c>
      <c r="EG38">
        <v>0.46500000000000002</v>
      </c>
      <c r="EH38">
        <v>26.247</v>
      </c>
      <c r="EI38">
        <v>25.396999999999998</v>
      </c>
      <c r="EJ38">
        <v>2.2480000000000002</v>
      </c>
      <c r="EK38">
        <v>3.2090000000000001</v>
      </c>
      <c r="EL38">
        <v>95.980999999999995</v>
      </c>
      <c r="EM38">
        <v>21.745000000000001</v>
      </c>
      <c r="EN38">
        <v>189.02500000000001</v>
      </c>
      <c r="EO38">
        <v>50.860999999999997</v>
      </c>
      <c r="EP38">
        <v>10.872</v>
      </c>
      <c r="EQ38">
        <v>2.4529999999999998</v>
      </c>
      <c r="ER38">
        <v>116.26</v>
      </c>
      <c r="ES38">
        <v>3.4689999999999999</v>
      </c>
      <c r="ET38">
        <v>5.4989999999999997</v>
      </c>
      <c r="EU38">
        <v>1.1579999999999999</v>
      </c>
      <c r="EV38">
        <v>1.784</v>
      </c>
      <c r="EW38">
        <v>64.820999999999998</v>
      </c>
      <c r="EX38">
        <v>285.00400000000002</v>
      </c>
      <c r="EY38">
        <v>4.0010000000000003</v>
      </c>
      <c r="EZ38">
        <v>4.0590000000000002</v>
      </c>
      <c r="FA38">
        <v>116.813</v>
      </c>
      <c r="FB38">
        <v>5.5860000000000003</v>
      </c>
      <c r="FC38">
        <v>5.375</v>
      </c>
      <c r="FD38">
        <v>17.244</v>
      </c>
      <c r="FE38">
        <v>17.244</v>
      </c>
      <c r="FF38">
        <v>1.0169999999999999</v>
      </c>
      <c r="FG38">
        <v>27.824999999999999</v>
      </c>
      <c r="FH38">
        <v>0.65600000000000003</v>
      </c>
      <c r="FI38">
        <v>0.628</v>
      </c>
      <c r="FJ38">
        <v>5.1139999999999999</v>
      </c>
    </row>
    <row r="39" spans="1:166" x14ac:dyDescent="0.3">
      <c r="A39">
        <v>18103</v>
      </c>
      <c r="B39">
        <v>3</v>
      </c>
      <c r="C39" t="s">
        <v>38</v>
      </c>
      <c r="D39" t="s">
        <v>40</v>
      </c>
      <c r="E39">
        <v>16.997</v>
      </c>
      <c r="F39">
        <v>3.4039999999999999</v>
      </c>
      <c r="G39">
        <v>1.226</v>
      </c>
      <c r="H39">
        <v>0.152</v>
      </c>
      <c r="I39">
        <v>75.033000000000001</v>
      </c>
      <c r="J39">
        <v>4.4379999999999997</v>
      </c>
      <c r="K39">
        <v>7.2640000000000002</v>
      </c>
      <c r="L39">
        <v>0.48499999999999999</v>
      </c>
      <c r="M39">
        <v>52.182000000000002</v>
      </c>
      <c r="N39">
        <v>19.346</v>
      </c>
      <c r="O39">
        <v>1550.287</v>
      </c>
      <c r="P39">
        <v>3.9980000000000002</v>
      </c>
      <c r="Q39">
        <v>0.61199999999999999</v>
      </c>
      <c r="R39">
        <v>0.58499999999999996</v>
      </c>
      <c r="S39">
        <v>1.6439999999999999</v>
      </c>
      <c r="T39">
        <v>1.464</v>
      </c>
      <c r="U39">
        <v>0.94599999999999995</v>
      </c>
      <c r="V39">
        <v>6.3849999999999998</v>
      </c>
      <c r="W39">
        <v>0.86</v>
      </c>
      <c r="X39">
        <v>0.248</v>
      </c>
      <c r="Y39">
        <v>5.8000000000000003E-2</v>
      </c>
      <c r="Z39">
        <v>74.350999999999999</v>
      </c>
      <c r="AA39">
        <v>157.75299999999999</v>
      </c>
      <c r="AB39">
        <v>22.373999999999999</v>
      </c>
      <c r="AC39">
        <v>24.535</v>
      </c>
      <c r="AD39">
        <v>166.69200000000001</v>
      </c>
      <c r="AE39">
        <v>11.145</v>
      </c>
      <c r="AF39">
        <v>3.3079999999999998</v>
      </c>
      <c r="AG39">
        <v>9.7829999999999995</v>
      </c>
      <c r="AH39">
        <v>54.436999999999998</v>
      </c>
      <c r="AI39">
        <v>48.079000000000001</v>
      </c>
      <c r="AJ39">
        <v>3.5089999999999999</v>
      </c>
      <c r="AK39">
        <v>114.71599999999999</v>
      </c>
      <c r="AL39">
        <v>9.827</v>
      </c>
      <c r="AM39">
        <v>534.31299999999999</v>
      </c>
      <c r="AN39">
        <v>91.403999999999996</v>
      </c>
      <c r="AO39">
        <v>8.7669999999999995</v>
      </c>
      <c r="AP39">
        <v>6.056</v>
      </c>
      <c r="AQ39">
        <v>395.24900000000002</v>
      </c>
      <c r="AR39">
        <v>564.69799999999998</v>
      </c>
      <c r="AS39">
        <v>231.87200000000001</v>
      </c>
      <c r="AT39">
        <v>60.701999999999998</v>
      </c>
      <c r="AU39">
        <v>818.57600000000002</v>
      </c>
      <c r="AV39">
        <v>49.058</v>
      </c>
      <c r="AW39">
        <v>0.14799999999999999</v>
      </c>
      <c r="AX39">
        <v>198.04599999999999</v>
      </c>
      <c r="AY39">
        <v>4.0030000000000001</v>
      </c>
      <c r="AZ39">
        <v>3.3940000000000001</v>
      </c>
      <c r="BA39">
        <v>2.1960000000000002</v>
      </c>
      <c r="BB39">
        <v>14.069000000000001</v>
      </c>
      <c r="BC39">
        <v>4.5529999999999999</v>
      </c>
      <c r="BD39">
        <v>27.274000000000001</v>
      </c>
      <c r="BE39">
        <v>48.523000000000003</v>
      </c>
      <c r="BF39">
        <v>9.4559999999999995</v>
      </c>
      <c r="BG39">
        <v>0.69399999999999995</v>
      </c>
      <c r="BH39">
        <v>3.8519999999999999</v>
      </c>
      <c r="BI39">
        <v>176.60400000000001</v>
      </c>
      <c r="BJ39">
        <v>4.657</v>
      </c>
      <c r="BK39">
        <v>12.936999999999999</v>
      </c>
      <c r="BL39">
        <v>8.69</v>
      </c>
      <c r="BM39">
        <v>1.744</v>
      </c>
      <c r="BN39">
        <v>55.396999999999998</v>
      </c>
      <c r="BO39">
        <v>109.667</v>
      </c>
      <c r="BP39">
        <v>20.954999999999998</v>
      </c>
      <c r="BQ39">
        <v>103.72799999999999</v>
      </c>
      <c r="BR39">
        <v>20.079999999999998</v>
      </c>
      <c r="BS39">
        <v>66.183000000000007</v>
      </c>
      <c r="BT39">
        <v>26.692</v>
      </c>
      <c r="BU39">
        <v>7.5309999999999997</v>
      </c>
      <c r="BV39">
        <v>1212.296</v>
      </c>
      <c r="BW39">
        <v>57.094999999999999</v>
      </c>
      <c r="BX39">
        <v>1457.7329999999999</v>
      </c>
      <c r="BY39">
        <v>395.11599999999999</v>
      </c>
      <c r="BZ39">
        <v>8869.8130000000001</v>
      </c>
      <c r="CA39">
        <v>484.07400000000001</v>
      </c>
      <c r="CB39">
        <v>38.384</v>
      </c>
      <c r="CC39">
        <v>717.11599999999999</v>
      </c>
      <c r="CD39">
        <v>257.95999999999998</v>
      </c>
      <c r="CE39">
        <v>5576.1570000000002</v>
      </c>
      <c r="CF39">
        <v>77.037999999999997</v>
      </c>
      <c r="CG39">
        <v>12.242000000000001</v>
      </c>
      <c r="CH39">
        <v>119.154</v>
      </c>
      <c r="CI39">
        <v>120.187</v>
      </c>
      <c r="CJ39">
        <v>114.123</v>
      </c>
      <c r="CK39">
        <v>1120.527</v>
      </c>
      <c r="CL39">
        <v>17.178000000000001</v>
      </c>
      <c r="CM39">
        <v>220.83199999999999</v>
      </c>
      <c r="CN39">
        <v>119.661</v>
      </c>
      <c r="CO39">
        <v>2.9910000000000001</v>
      </c>
      <c r="CP39">
        <v>3.0329999999999999</v>
      </c>
      <c r="CQ39">
        <v>14.409000000000001</v>
      </c>
      <c r="CR39">
        <v>16.393000000000001</v>
      </c>
      <c r="CS39">
        <v>25.954999999999998</v>
      </c>
      <c r="CT39">
        <v>1.5</v>
      </c>
      <c r="CU39">
        <v>13.228</v>
      </c>
      <c r="CV39">
        <v>72.414000000000001</v>
      </c>
      <c r="CW39">
        <v>84.716999999999999</v>
      </c>
      <c r="CX39">
        <v>0.60499999999999998</v>
      </c>
      <c r="CY39">
        <v>3.7610000000000001</v>
      </c>
      <c r="CZ39">
        <v>3.609</v>
      </c>
      <c r="DA39">
        <v>123.967</v>
      </c>
      <c r="DB39">
        <v>6.883</v>
      </c>
      <c r="DC39">
        <v>0.38300000000000001</v>
      </c>
      <c r="DD39">
        <v>12.996</v>
      </c>
      <c r="DE39">
        <v>5.8000000000000003E-2</v>
      </c>
      <c r="DF39">
        <v>245.59399999999999</v>
      </c>
      <c r="DG39">
        <v>0.76600000000000001</v>
      </c>
      <c r="DH39">
        <v>2.0910000000000002</v>
      </c>
      <c r="DI39">
        <v>0.47599999999999998</v>
      </c>
      <c r="DJ39">
        <v>1.8779999999999999</v>
      </c>
      <c r="DK39">
        <v>0.34799999999999998</v>
      </c>
      <c r="DL39">
        <v>0.6</v>
      </c>
      <c r="DM39">
        <v>0.51700000000000002</v>
      </c>
      <c r="DN39">
        <v>0.314</v>
      </c>
      <c r="DO39">
        <v>3.3170000000000002</v>
      </c>
      <c r="DP39">
        <v>0.42599999999999999</v>
      </c>
      <c r="DQ39">
        <v>0.22600000000000001</v>
      </c>
      <c r="DR39">
        <v>2.629</v>
      </c>
      <c r="DS39">
        <v>2.621</v>
      </c>
      <c r="DT39">
        <v>0.33200000000000002</v>
      </c>
      <c r="DU39">
        <v>4.8360000000000003</v>
      </c>
      <c r="DV39">
        <v>511.59199999999998</v>
      </c>
      <c r="DW39">
        <v>1.2969999999999999</v>
      </c>
      <c r="DX39">
        <v>4.7690000000000001</v>
      </c>
      <c r="DY39">
        <v>10.457000000000001</v>
      </c>
      <c r="DZ39">
        <v>5.1139999999999999</v>
      </c>
      <c r="EA39">
        <v>0.42</v>
      </c>
      <c r="EB39">
        <v>1.7150000000000001</v>
      </c>
      <c r="EC39">
        <v>4.0410000000000004</v>
      </c>
      <c r="ED39">
        <v>1.964</v>
      </c>
      <c r="EE39">
        <v>6.5460000000000003</v>
      </c>
      <c r="EF39">
        <v>3.593</v>
      </c>
      <c r="EG39">
        <v>2.3719999999999999</v>
      </c>
      <c r="EH39">
        <v>65.046000000000006</v>
      </c>
      <c r="EI39">
        <v>57.274999999999999</v>
      </c>
      <c r="EJ39">
        <v>4.4450000000000003</v>
      </c>
      <c r="EK39">
        <v>9.2460000000000004</v>
      </c>
      <c r="EL39">
        <v>9.3719999999999999</v>
      </c>
      <c r="EM39">
        <v>2.532</v>
      </c>
      <c r="EN39">
        <v>137.53399999999999</v>
      </c>
      <c r="EO39">
        <v>42.631</v>
      </c>
      <c r="EP39">
        <v>7.766</v>
      </c>
      <c r="EQ39">
        <v>2.7709999999999999</v>
      </c>
      <c r="ER39">
        <v>157.01300000000001</v>
      </c>
      <c r="ES39">
        <v>4.6760000000000002</v>
      </c>
      <c r="ET39">
        <v>30.277000000000001</v>
      </c>
      <c r="EU39">
        <v>0.27200000000000002</v>
      </c>
      <c r="EV39">
        <v>0.88300000000000001</v>
      </c>
      <c r="EW39">
        <v>118.892</v>
      </c>
      <c r="EX39">
        <v>283.83</v>
      </c>
      <c r="EY39">
        <v>4.4619999999999997</v>
      </c>
      <c r="EZ39">
        <v>7.3979999999999997</v>
      </c>
      <c r="FA39">
        <v>118.036</v>
      </c>
      <c r="FB39">
        <v>10.583</v>
      </c>
      <c r="FC39">
        <v>7.9480000000000004</v>
      </c>
      <c r="FD39">
        <v>21.126000000000001</v>
      </c>
      <c r="FE39">
        <v>21.126000000000001</v>
      </c>
      <c r="FF39">
        <v>1.454</v>
      </c>
      <c r="FG39">
        <v>21.881</v>
      </c>
      <c r="FH39">
        <v>1.0069999999999999</v>
      </c>
      <c r="FI39">
        <v>1.3540000000000001</v>
      </c>
      <c r="FJ39">
        <v>5.5910000000000002</v>
      </c>
    </row>
    <row r="40" spans="1:166" x14ac:dyDescent="0.3">
      <c r="A40">
        <v>18047</v>
      </c>
      <c r="B40">
        <v>3</v>
      </c>
      <c r="C40" t="s">
        <v>38</v>
      </c>
      <c r="D40" t="s">
        <v>40</v>
      </c>
      <c r="E40">
        <v>17.481000000000002</v>
      </c>
      <c r="F40">
        <v>8.17</v>
      </c>
      <c r="G40">
        <v>1.89</v>
      </c>
      <c r="H40">
        <v>0.20100000000000001</v>
      </c>
      <c r="I40">
        <v>143.95500000000001</v>
      </c>
      <c r="J40">
        <v>6.0389999999999997</v>
      </c>
      <c r="K40">
        <v>7.8040000000000003</v>
      </c>
      <c r="L40">
        <v>0.622</v>
      </c>
      <c r="M40">
        <v>56.037999999999997</v>
      </c>
      <c r="N40">
        <v>33.777999999999999</v>
      </c>
      <c r="O40">
        <v>1414.1289999999999</v>
      </c>
      <c r="P40">
        <v>5.8630000000000004</v>
      </c>
      <c r="Q40">
        <v>1.391</v>
      </c>
      <c r="R40">
        <v>0.94599999999999995</v>
      </c>
      <c r="S40">
        <v>2.3340000000000001</v>
      </c>
      <c r="T40">
        <v>1.4259999999999999</v>
      </c>
      <c r="U40">
        <v>1.391</v>
      </c>
      <c r="V40">
        <v>20.905000000000001</v>
      </c>
      <c r="W40">
        <v>1.28</v>
      </c>
      <c r="X40">
        <v>0.27600000000000002</v>
      </c>
      <c r="Y40">
        <v>5.5E-2</v>
      </c>
      <c r="Z40">
        <v>123.749</v>
      </c>
      <c r="AA40">
        <v>156.82599999999999</v>
      </c>
      <c r="AB40">
        <v>24.306999999999999</v>
      </c>
      <c r="AC40">
        <v>15.151</v>
      </c>
      <c r="AD40">
        <v>138.48099999999999</v>
      </c>
      <c r="AE40">
        <v>8.6199999999999992</v>
      </c>
      <c r="AF40">
        <v>2.7919999999999998</v>
      </c>
      <c r="AG40">
        <v>9.8640000000000008</v>
      </c>
      <c r="AH40">
        <v>46.749000000000002</v>
      </c>
      <c r="AI40">
        <v>32.101999999999997</v>
      </c>
      <c r="AJ40">
        <v>3.5960000000000001</v>
      </c>
      <c r="AK40">
        <v>89.2</v>
      </c>
      <c r="AL40">
        <v>18.327000000000002</v>
      </c>
      <c r="AM40">
        <v>205.52</v>
      </c>
      <c r="AN40">
        <v>24.754999999999999</v>
      </c>
      <c r="AO40">
        <v>4.0890000000000004</v>
      </c>
      <c r="AP40">
        <v>8.657</v>
      </c>
      <c r="AQ40">
        <v>168.62799999999999</v>
      </c>
      <c r="AR40">
        <v>171.69300000000001</v>
      </c>
      <c r="AS40">
        <v>44.146999999999998</v>
      </c>
      <c r="AT40">
        <v>19.901</v>
      </c>
      <c r="AU40">
        <v>262.05799999999999</v>
      </c>
      <c r="AV40">
        <v>12.170999999999999</v>
      </c>
      <c r="AW40">
        <v>1.0999999999999999E-2</v>
      </c>
      <c r="AX40">
        <v>6.9249999999999998</v>
      </c>
      <c r="AY40">
        <v>0.67800000000000005</v>
      </c>
      <c r="AZ40">
        <v>1.4510000000000001</v>
      </c>
      <c r="BA40">
        <v>1.0509999999999999</v>
      </c>
      <c r="BB40">
        <v>9.9830000000000005</v>
      </c>
      <c r="BC40">
        <v>3.3730000000000002</v>
      </c>
      <c r="BD40">
        <v>7.33</v>
      </c>
      <c r="BE40">
        <v>10.583</v>
      </c>
      <c r="BF40">
        <v>2.9790000000000001</v>
      </c>
      <c r="BG40">
        <v>0.16800000000000001</v>
      </c>
      <c r="BH40">
        <v>5.85</v>
      </c>
      <c r="BI40">
        <v>123.575</v>
      </c>
      <c r="BJ40">
        <v>1.9470000000000001</v>
      </c>
      <c r="BK40">
        <v>22.827000000000002</v>
      </c>
      <c r="BL40">
        <v>1.365</v>
      </c>
      <c r="BM40">
        <v>1.6990000000000001</v>
      </c>
      <c r="BN40">
        <v>37.07</v>
      </c>
      <c r="BO40">
        <v>35.667999999999999</v>
      </c>
      <c r="BP40">
        <v>16.611999999999998</v>
      </c>
      <c r="BQ40">
        <v>66.444000000000003</v>
      </c>
      <c r="BR40">
        <v>15.053000000000001</v>
      </c>
      <c r="BS40">
        <v>38.604999999999997</v>
      </c>
      <c r="BT40">
        <v>48.317</v>
      </c>
      <c r="BU40">
        <v>5.6180000000000003</v>
      </c>
      <c r="BV40">
        <v>233.821</v>
      </c>
      <c r="BW40">
        <v>5.7469999999999999</v>
      </c>
      <c r="BX40">
        <v>398.40800000000002</v>
      </c>
      <c r="BY40">
        <v>126.16200000000001</v>
      </c>
      <c r="BZ40">
        <v>5512.5169999999998</v>
      </c>
      <c r="CA40">
        <v>105.63500000000001</v>
      </c>
      <c r="CB40">
        <v>6.9690000000000003</v>
      </c>
      <c r="CC40">
        <v>192.09100000000001</v>
      </c>
      <c r="CD40">
        <v>129.10400000000001</v>
      </c>
      <c r="CE40">
        <v>3624.8229999999999</v>
      </c>
      <c r="CF40">
        <v>18.673999999999999</v>
      </c>
      <c r="CG40">
        <v>3.6459999999999999</v>
      </c>
      <c r="CH40">
        <v>39.124000000000002</v>
      </c>
      <c r="CI40">
        <v>71.631</v>
      </c>
      <c r="CJ40">
        <v>60.087000000000003</v>
      </c>
      <c r="CK40">
        <v>750.548</v>
      </c>
      <c r="CL40">
        <v>26.698</v>
      </c>
      <c r="CM40">
        <v>96.289000000000001</v>
      </c>
      <c r="CN40">
        <v>39.124000000000002</v>
      </c>
      <c r="CO40">
        <v>2.2189999999999999</v>
      </c>
      <c r="CP40">
        <v>1.7669999999999999</v>
      </c>
      <c r="CQ40">
        <v>21.754000000000001</v>
      </c>
      <c r="CR40">
        <v>19.669</v>
      </c>
      <c r="CS40">
        <v>10.698</v>
      </c>
      <c r="CT40">
        <v>1.8640000000000001</v>
      </c>
      <c r="CU40">
        <v>8.7210000000000001</v>
      </c>
      <c r="CV40">
        <v>12.891</v>
      </c>
      <c r="CW40">
        <v>72.998000000000005</v>
      </c>
      <c r="CX40">
        <v>0.61799999999999999</v>
      </c>
      <c r="CY40">
        <v>2.7410000000000001</v>
      </c>
      <c r="CZ40">
        <v>1.905</v>
      </c>
      <c r="DA40">
        <v>109.06399999999999</v>
      </c>
      <c r="DB40">
        <v>10.013</v>
      </c>
      <c r="DC40">
        <v>1.847</v>
      </c>
      <c r="DD40">
        <v>8.14</v>
      </c>
      <c r="DE40">
        <v>5.5E-2</v>
      </c>
      <c r="DF40">
        <v>109.765</v>
      </c>
      <c r="DG40">
        <v>1.4079999999999999</v>
      </c>
      <c r="DH40">
        <v>1.7190000000000001</v>
      </c>
      <c r="DI40">
        <v>0.64200000000000002</v>
      </c>
      <c r="DJ40">
        <v>4.8860000000000001</v>
      </c>
      <c r="DK40">
        <v>0.61699999999999999</v>
      </c>
      <c r="DL40">
        <v>0.315</v>
      </c>
      <c r="DM40">
        <v>0.46500000000000002</v>
      </c>
      <c r="DN40">
        <v>6.6000000000000003E-2</v>
      </c>
      <c r="DO40">
        <v>8.06</v>
      </c>
      <c r="DP40">
        <v>1.6519999999999999</v>
      </c>
      <c r="DQ40">
        <v>1.0999999999999999E-2</v>
      </c>
      <c r="DR40">
        <v>0.46500000000000002</v>
      </c>
      <c r="DS40">
        <v>5.2030000000000003</v>
      </c>
      <c r="DU40">
        <v>6.4530000000000003</v>
      </c>
      <c r="DV40">
        <v>326.02999999999997</v>
      </c>
      <c r="DW40">
        <v>0.499</v>
      </c>
      <c r="DX40">
        <v>5.7839999999999998</v>
      </c>
      <c r="DY40">
        <v>11.076000000000001</v>
      </c>
      <c r="DZ40">
        <v>3.637</v>
      </c>
      <c r="EA40">
        <v>0.36799999999999999</v>
      </c>
      <c r="EB40">
        <v>1.3540000000000001</v>
      </c>
      <c r="EC40">
        <v>2.3109999999999999</v>
      </c>
      <c r="ED40">
        <v>1.385</v>
      </c>
      <c r="EE40">
        <v>4.9240000000000004</v>
      </c>
      <c r="EF40">
        <v>2.4809999999999999</v>
      </c>
      <c r="EG40">
        <v>2.3260000000000001</v>
      </c>
      <c r="EH40">
        <v>45.890999999999998</v>
      </c>
      <c r="EI40">
        <v>34.473999999999997</v>
      </c>
      <c r="EJ40">
        <v>4.4489999999999998</v>
      </c>
      <c r="EK40">
        <v>6.1779999999999999</v>
      </c>
      <c r="EL40">
        <v>16.494</v>
      </c>
      <c r="EM40">
        <v>4.8890000000000002</v>
      </c>
      <c r="EN40">
        <v>61.314</v>
      </c>
      <c r="EO40">
        <v>19.664000000000001</v>
      </c>
      <c r="EP40">
        <v>4.1059999999999999</v>
      </c>
      <c r="EQ40">
        <v>0.89500000000000002</v>
      </c>
      <c r="ER40">
        <v>63.698</v>
      </c>
      <c r="ES40">
        <v>3.3839999999999999</v>
      </c>
      <c r="ET40">
        <v>7.0570000000000004</v>
      </c>
      <c r="EU40">
        <v>0.20399999999999999</v>
      </c>
      <c r="EV40">
        <v>0.53800000000000003</v>
      </c>
      <c r="EW40">
        <v>38.363</v>
      </c>
      <c r="EX40">
        <v>285.94</v>
      </c>
      <c r="EY40">
        <v>5.8979999999999997</v>
      </c>
      <c r="EZ40">
        <v>2.738</v>
      </c>
      <c r="FA40">
        <v>118.209</v>
      </c>
      <c r="FB40">
        <v>26.113</v>
      </c>
      <c r="FC40">
        <v>7.8579999999999997</v>
      </c>
      <c r="FD40">
        <v>11.298999999999999</v>
      </c>
      <c r="FE40">
        <v>11.298999999999999</v>
      </c>
      <c r="FF40">
        <v>0.30499999999999999</v>
      </c>
      <c r="FG40">
        <v>11.64</v>
      </c>
      <c r="FH40">
        <v>1.839</v>
      </c>
      <c r="FI40">
        <v>1.494</v>
      </c>
      <c r="FJ40">
        <v>8.6969999999999992</v>
      </c>
    </row>
    <row r="41" spans="1:166" x14ac:dyDescent="0.3">
      <c r="A41">
        <v>18022</v>
      </c>
      <c r="B41">
        <v>1</v>
      </c>
      <c r="C41" t="s">
        <v>1</v>
      </c>
      <c r="D41" t="s">
        <v>15</v>
      </c>
      <c r="E41">
        <v>14.347</v>
      </c>
      <c r="F41">
        <v>12.257999999999999</v>
      </c>
      <c r="G41">
        <v>1.8740000000000001</v>
      </c>
      <c r="H41">
        <v>0.36399999999999999</v>
      </c>
      <c r="I41">
        <v>174.45099999999999</v>
      </c>
      <c r="J41">
        <v>5.7389999999999999</v>
      </c>
      <c r="K41">
        <v>7.6950000000000003</v>
      </c>
      <c r="L41">
        <v>0.72899999999999998</v>
      </c>
      <c r="M41">
        <v>43.996000000000002</v>
      </c>
      <c r="N41">
        <v>20.736999999999998</v>
      </c>
      <c r="O41">
        <v>1732.41</v>
      </c>
      <c r="P41">
        <v>3.371</v>
      </c>
      <c r="Q41">
        <v>2.165</v>
      </c>
      <c r="R41">
        <v>0.48499999999999999</v>
      </c>
      <c r="S41">
        <v>1.728</v>
      </c>
      <c r="T41">
        <v>1.657</v>
      </c>
      <c r="U41">
        <v>1.845</v>
      </c>
      <c r="V41">
        <v>46.000999999999998</v>
      </c>
      <c r="W41">
        <v>0.88200000000000001</v>
      </c>
      <c r="X41">
        <v>0.379</v>
      </c>
      <c r="Y41">
        <v>4.2999999999999997E-2</v>
      </c>
      <c r="Z41">
        <v>200.22200000000001</v>
      </c>
      <c r="AA41">
        <v>213.91900000000001</v>
      </c>
      <c r="AB41">
        <v>40.786000000000001</v>
      </c>
      <c r="AC41">
        <v>22.739000000000001</v>
      </c>
      <c r="AD41">
        <v>140.98400000000001</v>
      </c>
      <c r="AE41">
        <v>11.96</v>
      </c>
      <c r="AF41">
        <v>3.0659999999999998</v>
      </c>
      <c r="AG41">
        <v>9.0069999999999997</v>
      </c>
      <c r="AH41">
        <v>45.973999999999997</v>
      </c>
      <c r="AI41">
        <v>26.658999999999999</v>
      </c>
      <c r="AJ41">
        <v>4.3010000000000002</v>
      </c>
      <c r="AK41">
        <v>84.65</v>
      </c>
      <c r="AL41">
        <v>9.6289999999999996</v>
      </c>
      <c r="AM41">
        <v>400.29300000000001</v>
      </c>
      <c r="AN41">
        <v>247.91300000000001</v>
      </c>
      <c r="AO41">
        <v>8.7620000000000005</v>
      </c>
      <c r="AP41">
        <v>27.651</v>
      </c>
      <c r="AQ41">
        <v>180.18799999999999</v>
      </c>
      <c r="AR41">
        <v>540.46400000000006</v>
      </c>
      <c r="AS41">
        <v>117.155</v>
      </c>
      <c r="AT41">
        <v>101.578</v>
      </c>
      <c r="AU41">
        <v>526.024</v>
      </c>
      <c r="AV41">
        <v>77.855000000000004</v>
      </c>
      <c r="AW41">
        <v>3.7999999999999999E-2</v>
      </c>
      <c r="AX41">
        <v>143.63</v>
      </c>
      <c r="AY41">
        <v>2.3130000000000002</v>
      </c>
      <c r="AZ41">
        <v>2.2400000000000002</v>
      </c>
      <c r="BA41">
        <v>14.048999999999999</v>
      </c>
      <c r="BB41">
        <v>7.1429999999999998</v>
      </c>
      <c r="BC41">
        <v>3.9649999999999999</v>
      </c>
      <c r="BD41">
        <v>7.8739999999999997</v>
      </c>
      <c r="BE41">
        <v>14.045999999999999</v>
      </c>
      <c r="BF41">
        <v>4.0949999999999998</v>
      </c>
      <c r="BG41">
        <v>0.45300000000000001</v>
      </c>
      <c r="BH41">
        <v>3.734</v>
      </c>
      <c r="BI41">
        <v>209.03100000000001</v>
      </c>
      <c r="BJ41">
        <v>2.64</v>
      </c>
      <c r="BK41">
        <v>13.819000000000001</v>
      </c>
      <c r="BL41">
        <v>0.878</v>
      </c>
      <c r="BM41">
        <v>1.8160000000000001</v>
      </c>
      <c r="BN41">
        <v>46.289000000000001</v>
      </c>
      <c r="BO41">
        <v>74.552999999999997</v>
      </c>
      <c r="BP41">
        <v>22.596</v>
      </c>
      <c r="BQ41">
        <v>90.724999999999994</v>
      </c>
      <c r="BR41">
        <v>21.326000000000001</v>
      </c>
      <c r="BS41">
        <v>33.628</v>
      </c>
      <c r="BT41">
        <v>64.236000000000004</v>
      </c>
      <c r="BU41">
        <v>5.423</v>
      </c>
      <c r="BV41">
        <v>418.55399999999997</v>
      </c>
      <c r="BW41">
        <v>23.946999999999999</v>
      </c>
      <c r="BX41">
        <v>627.43399999999997</v>
      </c>
      <c r="BY41">
        <v>276.428</v>
      </c>
      <c r="BZ41">
        <v>6285.4040000000005</v>
      </c>
      <c r="CA41">
        <v>177.86799999999999</v>
      </c>
      <c r="CB41">
        <v>24.242000000000001</v>
      </c>
      <c r="CC41">
        <v>296.387</v>
      </c>
      <c r="CD41">
        <v>200.02</v>
      </c>
      <c r="CE41">
        <v>3733.6950000000002</v>
      </c>
      <c r="CF41">
        <v>23.873000000000001</v>
      </c>
      <c r="CG41">
        <v>6.5279999999999996</v>
      </c>
      <c r="CH41">
        <v>52.081000000000003</v>
      </c>
      <c r="CI41">
        <v>95.820999999999998</v>
      </c>
      <c r="CJ41">
        <v>88.057000000000002</v>
      </c>
      <c r="CK41">
        <v>802.82600000000002</v>
      </c>
      <c r="CL41">
        <v>122.004</v>
      </c>
      <c r="CM41">
        <v>135.09800000000001</v>
      </c>
      <c r="CN41">
        <v>52.398000000000003</v>
      </c>
      <c r="CO41">
        <v>2.52</v>
      </c>
      <c r="CP41">
        <v>5.077</v>
      </c>
      <c r="CQ41">
        <v>53.103999999999999</v>
      </c>
      <c r="CR41">
        <v>12.898</v>
      </c>
      <c r="CS41">
        <v>8.5860000000000003</v>
      </c>
      <c r="CT41">
        <v>1.9450000000000001</v>
      </c>
      <c r="CU41">
        <v>6.9020000000000001</v>
      </c>
      <c r="CV41">
        <v>31.369</v>
      </c>
      <c r="CW41">
        <v>68.218000000000004</v>
      </c>
      <c r="CX41">
        <v>1.1619999999999999</v>
      </c>
      <c r="CY41">
        <v>4.2240000000000002</v>
      </c>
      <c r="CZ41">
        <v>2.5979999999999999</v>
      </c>
      <c r="DA41">
        <v>110.52800000000001</v>
      </c>
      <c r="DB41">
        <v>9.9499999999999993</v>
      </c>
      <c r="DC41">
        <v>2.4089999999999998</v>
      </c>
      <c r="DD41">
        <v>15.353</v>
      </c>
      <c r="DE41">
        <v>4.2999999999999997E-2</v>
      </c>
      <c r="DF41">
        <v>148.63</v>
      </c>
      <c r="DG41">
        <v>0.67600000000000005</v>
      </c>
      <c r="DH41">
        <v>1.1930000000000001</v>
      </c>
      <c r="DI41">
        <v>7.8490000000000002</v>
      </c>
      <c r="DJ41">
        <v>4.4189999999999996</v>
      </c>
      <c r="DK41">
        <v>0.20200000000000001</v>
      </c>
      <c r="DL41">
        <v>1.722</v>
      </c>
      <c r="DM41">
        <v>1.869</v>
      </c>
      <c r="DN41">
        <v>6.0460000000000003</v>
      </c>
      <c r="DO41">
        <v>8.4860000000000007</v>
      </c>
      <c r="DP41">
        <v>0.32700000000000001</v>
      </c>
      <c r="DQ41">
        <v>2.008</v>
      </c>
      <c r="DR41">
        <v>2.234</v>
      </c>
      <c r="DS41">
        <v>1.577</v>
      </c>
      <c r="DU41">
        <v>2.6030000000000002</v>
      </c>
      <c r="DV41">
        <v>434.13600000000002</v>
      </c>
      <c r="DW41">
        <v>0.91600000000000004</v>
      </c>
      <c r="DX41">
        <v>7.0010000000000003</v>
      </c>
      <c r="DY41">
        <v>17.382999999999999</v>
      </c>
      <c r="DZ41">
        <v>4.84</v>
      </c>
      <c r="EA41">
        <v>0.48099999999999998</v>
      </c>
      <c r="EB41">
        <v>2.7530000000000001</v>
      </c>
      <c r="EC41">
        <v>1.214</v>
      </c>
      <c r="ED41">
        <v>1.135</v>
      </c>
      <c r="EE41">
        <v>4.4729999999999999</v>
      </c>
      <c r="EF41">
        <v>1.7110000000000001</v>
      </c>
      <c r="EG41">
        <v>2.4489999999999998</v>
      </c>
      <c r="EH41">
        <v>40.270000000000003</v>
      </c>
      <c r="EI41">
        <v>28.231000000000002</v>
      </c>
      <c r="EJ41">
        <v>6.7240000000000002</v>
      </c>
      <c r="EK41">
        <v>6.2089999999999996</v>
      </c>
      <c r="EL41">
        <v>60.805</v>
      </c>
      <c r="EM41">
        <v>20.233000000000001</v>
      </c>
      <c r="EN41">
        <v>78.983000000000004</v>
      </c>
      <c r="EO41">
        <v>26.521000000000001</v>
      </c>
      <c r="EP41">
        <v>16.347999999999999</v>
      </c>
      <c r="EQ41">
        <v>5.1070000000000002</v>
      </c>
      <c r="ER41">
        <v>88.179000000000002</v>
      </c>
      <c r="ES41">
        <v>5.8949999999999996</v>
      </c>
      <c r="ET41">
        <v>16.716999999999999</v>
      </c>
      <c r="EU41">
        <v>0.36199999999999999</v>
      </c>
      <c r="EV41">
        <v>1.585</v>
      </c>
      <c r="EW41">
        <v>51.621000000000002</v>
      </c>
      <c r="EX41">
        <v>294.69600000000003</v>
      </c>
      <c r="EY41">
        <v>6.6609999999999996</v>
      </c>
      <c r="EZ41">
        <v>3.548</v>
      </c>
      <c r="FA41">
        <v>114.795</v>
      </c>
      <c r="FB41">
        <v>35.802999999999997</v>
      </c>
      <c r="FC41">
        <v>8.81</v>
      </c>
      <c r="FD41">
        <v>16.141999999999999</v>
      </c>
      <c r="FE41">
        <v>16.141999999999999</v>
      </c>
      <c r="FF41">
        <v>0.90300000000000002</v>
      </c>
      <c r="FG41">
        <v>19.553999999999998</v>
      </c>
      <c r="FH41">
        <v>0.76</v>
      </c>
      <c r="FI41">
        <v>5.0090000000000003</v>
      </c>
      <c r="FJ41">
        <v>22.574999999999999</v>
      </c>
    </row>
    <row r="42" spans="1:166" x14ac:dyDescent="0.3">
      <c r="A42">
        <v>18104</v>
      </c>
      <c r="B42">
        <v>3</v>
      </c>
      <c r="C42" t="s">
        <v>38</v>
      </c>
      <c r="D42" t="s">
        <v>40</v>
      </c>
      <c r="E42">
        <v>12.994</v>
      </c>
      <c r="F42">
        <v>3.097</v>
      </c>
      <c r="G42">
        <v>1.54</v>
      </c>
      <c r="H42">
        <v>0.314</v>
      </c>
      <c r="I42">
        <v>124.307</v>
      </c>
      <c r="J42">
        <v>4.6340000000000003</v>
      </c>
      <c r="K42">
        <v>8.0559999999999992</v>
      </c>
      <c r="L42">
        <v>0.38200000000000001</v>
      </c>
      <c r="M42">
        <v>60.447000000000003</v>
      </c>
      <c r="N42">
        <v>16.594999999999999</v>
      </c>
      <c r="O42">
        <v>1578.405</v>
      </c>
      <c r="P42">
        <v>3.528</v>
      </c>
      <c r="Q42">
        <v>0.57099999999999995</v>
      </c>
      <c r="R42">
        <v>0.47899999999999998</v>
      </c>
      <c r="S42">
        <v>1.2110000000000001</v>
      </c>
      <c r="T42">
        <v>1.0609999999999999</v>
      </c>
      <c r="U42">
        <v>1.1439999999999999</v>
      </c>
      <c r="V42">
        <v>6.0330000000000004</v>
      </c>
      <c r="W42">
        <v>0.65800000000000003</v>
      </c>
      <c r="X42">
        <v>0.255</v>
      </c>
      <c r="Y42">
        <v>0.161</v>
      </c>
      <c r="Z42">
        <v>98.942999999999998</v>
      </c>
      <c r="AA42">
        <v>144.31800000000001</v>
      </c>
      <c r="AB42">
        <v>22.007000000000001</v>
      </c>
      <c r="AC42">
        <v>16.344999999999999</v>
      </c>
      <c r="AD42">
        <v>138.25</v>
      </c>
      <c r="AE42">
        <v>9.7210000000000001</v>
      </c>
      <c r="AF42">
        <v>4.6379999999999999</v>
      </c>
      <c r="AG42">
        <v>6.4930000000000003</v>
      </c>
      <c r="AH42">
        <v>32.985999999999997</v>
      </c>
      <c r="AI42">
        <v>46.234000000000002</v>
      </c>
      <c r="AJ42">
        <v>2.637</v>
      </c>
      <c r="AK42">
        <v>110.45099999999999</v>
      </c>
      <c r="AL42">
        <v>7.2910000000000004</v>
      </c>
      <c r="AM42">
        <v>350.89499999999998</v>
      </c>
      <c r="AN42">
        <v>326.14600000000002</v>
      </c>
      <c r="AO42">
        <v>7.657</v>
      </c>
      <c r="AP42">
        <v>40.15</v>
      </c>
      <c r="AQ42">
        <v>196.72800000000001</v>
      </c>
      <c r="AR42">
        <v>744.702</v>
      </c>
      <c r="AS42">
        <v>98.483999999999995</v>
      </c>
      <c r="AT42">
        <v>114.425</v>
      </c>
      <c r="AU42">
        <v>436.64699999999999</v>
      </c>
      <c r="AV42">
        <v>98.334000000000003</v>
      </c>
      <c r="AW42">
        <v>5.8000000000000003E-2</v>
      </c>
      <c r="AX42">
        <v>70.045000000000002</v>
      </c>
      <c r="AY42">
        <v>1.1000000000000001</v>
      </c>
      <c r="AZ42">
        <v>3.7210000000000001</v>
      </c>
      <c r="BA42">
        <v>16.05</v>
      </c>
      <c r="BB42">
        <v>20.538</v>
      </c>
      <c r="BC42">
        <v>5.3620000000000001</v>
      </c>
      <c r="BD42">
        <v>11.077</v>
      </c>
      <c r="BE42">
        <v>19.594999999999999</v>
      </c>
      <c r="BF42">
        <v>4.0990000000000002</v>
      </c>
      <c r="BG42">
        <v>0.64800000000000002</v>
      </c>
      <c r="BH42">
        <v>2.8610000000000002</v>
      </c>
      <c r="BI42">
        <v>215.041</v>
      </c>
      <c r="BJ42">
        <v>1.931</v>
      </c>
      <c r="BK42">
        <v>12.281000000000001</v>
      </c>
      <c r="BL42">
        <v>2.548</v>
      </c>
      <c r="BM42">
        <v>1.135</v>
      </c>
      <c r="BN42">
        <v>47.893999999999998</v>
      </c>
      <c r="BO42">
        <v>59.167999999999999</v>
      </c>
      <c r="BP42">
        <v>17.52</v>
      </c>
      <c r="BQ42">
        <v>101.072</v>
      </c>
      <c r="BR42">
        <v>16.143999999999998</v>
      </c>
      <c r="BS42">
        <v>39.636000000000003</v>
      </c>
      <c r="BT42">
        <v>27.382000000000001</v>
      </c>
      <c r="BU42">
        <v>5.2960000000000003</v>
      </c>
      <c r="BV42">
        <v>662.83199999999999</v>
      </c>
      <c r="BW42">
        <v>23.600999999999999</v>
      </c>
      <c r="BX42">
        <v>1006.481</v>
      </c>
      <c r="BY42">
        <v>275.70100000000002</v>
      </c>
      <c r="BZ42">
        <v>8516.5830000000005</v>
      </c>
      <c r="CA42">
        <v>303.18099999999998</v>
      </c>
      <c r="CB42">
        <v>21.411999999999999</v>
      </c>
      <c r="CC42">
        <v>466.00900000000001</v>
      </c>
      <c r="CD42">
        <v>207.864</v>
      </c>
      <c r="CE42">
        <v>5043.7030000000004</v>
      </c>
      <c r="CF42">
        <v>36.491999999999997</v>
      </c>
      <c r="CG42">
        <v>5.2309999999999999</v>
      </c>
      <c r="CH42">
        <v>70.724999999999994</v>
      </c>
      <c r="CI42">
        <v>142.011</v>
      </c>
      <c r="CJ42">
        <v>82.043999999999997</v>
      </c>
      <c r="CK42">
        <v>909.12699999999995</v>
      </c>
      <c r="CL42">
        <v>32.210999999999999</v>
      </c>
      <c r="CM42">
        <v>210.892</v>
      </c>
      <c r="CN42">
        <v>85.724999999999994</v>
      </c>
      <c r="CO42">
        <v>2.1909999999999998</v>
      </c>
      <c r="CP42">
        <v>4.5110000000000001</v>
      </c>
      <c r="CQ42">
        <v>33.078000000000003</v>
      </c>
      <c r="CR42">
        <v>18.736999999999998</v>
      </c>
      <c r="CS42">
        <v>11.483000000000001</v>
      </c>
      <c r="CT42">
        <v>1.7470000000000001</v>
      </c>
      <c r="CU42">
        <v>19.157</v>
      </c>
      <c r="CV42">
        <v>51.115000000000002</v>
      </c>
      <c r="CW42">
        <v>91.094999999999999</v>
      </c>
      <c r="CX42">
        <v>0.86799999999999999</v>
      </c>
      <c r="CY42">
        <v>4.516</v>
      </c>
      <c r="CZ42">
        <v>3.06</v>
      </c>
      <c r="DA42">
        <v>112.926</v>
      </c>
      <c r="DB42">
        <v>7.5780000000000003</v>
      </c>
      <c r="DC42">
        <v>1.986</v>
      </c>
      <c r="DD42">
        <v>12.605</v>
      </c>
      <c r="DE42">
        <v>0.161</v>
      </c>
      <c r="DF42">
        <v>187.648</v>
      </c>
      <c r="DG42">
        <v>0.69</v>
      </c>
      <c r="DH42">
        <v>2.177</v>
      </c>
      <c r="DI42">
        <v>1.1200000000000001</v>
      </c>
      <c r="DJ42">
        <v>2.968</v>
      </c>
      <c r="DK42">
        <v>0.70899999999999996</v>
      </c>
      <c r="DL42">
        <v>1.163</v>
      </c>
      <c r="DM42">
        <v>1.0609999999999999</v>
      </c>
      <c r="DN42">
        <v>1.0529999999999999</v>
      </c>
      <c r="DO42">
        <v>4.4400000000000004</v>
      </c>
      <c r="DP42">
        <v>0.48199999999999998</v>
      </c>
      <c r="DQ42">
        <v>3.56</v>
      </c>
      <c r="DR42">
        <v>1.1339999999999999</v>
      </c>
      <c r="DS42">
        <v>1.8129999999999999</v>
      </c>
      <c r="DU42">
        <v>3.31</v>
      </c>
      <c r="DV42">
        <v>456.29899999999998</v>
      </c>
      <c r="DW42">
        <v>0.92900000000000005</v>
      </c>
      <c r="DX42">
        <v>5.0970000000000004</v>
      </c>
      <c r="DY42">
        <v>18.204000000000001</v>
      </c>
      <c r="DZ42">
        <v>5.9029999999999996</v>
      </c>
      <c r="EA42">
        <v>0.34</v>
      </c>
      <c r="EB42">
        <v>1.49</v>
      </c>
      <c r="EC42">
        <v>2.0640000000000001</v>
      </c>
      <c r="ED42">
        <v>2.3879999999999999</v>
      </c>
      <c r="EE42">
        <v>3.157</v>
      </c>
      <c r="EF42">
        <v>1.835</v>
      </c>
      <c r="EG42">
        <v>1.696</v>
      </c>
      <c r="EH42">
        <v>39.14</v>
      </c>
      <c r="EI42">
        <v>33.494999999999997</v>
      </c>
      <c r="EJ42">
        <v>3.9340000000000002</v>
      </c>
      <c r="EK42">
        <v>7.0720000000000001</v>
      </c>
      <c r="EL42">
        <v>15.932</v>
      </c>
      <c r="EM42">
        <v>3.609</v>
      </c>
      <c r="EN42">
        <v>131.577</v>
      </c>
      <c r="EO42">
        <v>37.802999999999997</v>
      </c>
      <c r="EP42">
        <v>10.074999999999999</v>
      </c>
      <c r="EQ42">
        <v>2.9950000000000001</v>
      </c>
      <c r="ER42">
        <v>122.538</v>
      </c>
      <c r="ES42">
        <v>3.8439999999999999</v>
      </c>
      <c r="ET42">
        <v>18.053999999999998</v>
      </c>
      <c r="EU42">
        <v>1.4E-2</v>
      </c>
      <c r="EV42">
        <v>1.1890000000000001</v>
      </c>
      <c r="EW42">
        <v>69.849999999999994</v>
      </c>
      <c r="EX42">
        <v>282.69799999999998</v>
      </c>
      <c r="EY42">
        <v>4.5679999999999996</v>
      </c>
      <c r="EZ42">
        <v>1.9379999999999999</v>
      </c>
      <c r="FA42">
        <v>109.40600000000001</v>
      </c>
      <c r="FB42">
        <v>12.314</v>
      </c>
      <c r="FC42">
        <v>6.8259999999999996</v>
      </c>
      <c r="FD42">
        <v>18.885000000000002</v>
      </c>
      <c r="FE42">
        <v>18.885000000000002</v>
      </c>
      <c r="FF42">
        <v>2.9780000000000002</v>
      </c>
      <c r="FG42">
        <v>21.821999999999999</v>
      </c>
      <c r="FH42">
        <v>0.65700000000000003</v>
      </c>
      <c r="FI42">
        <v>1.351</v>
      </c>
      <c r="FJ42">
        <v>6.9610000000000003</v>
      </c>
    </row>
    <row r="43" spans="1:166" x14ac:dyDescent="0.3">
      <c r="A43">
        <v>18026</v>
      </c>
      <c r="B43">
        <v>3</v>
      </c>
      <c r="C43" t="s">
        <v>1</v>
      </c>
      <c r="D43" t="s">
        <v>14</v>
      </c>
      <c r="E43">
        <v>16.045000000000002</v>
      </c>
      <c r="F43">
        <v>16.794</v>
      </c>
      <c r="G43">
        <v>2.7229999999999999</v>
      </c>
      <c r="H43">
        <v>9.7000000000000003E-2</v>
      </c>
      <c r="I43">
        <v>164.298</v>
      </c>
      <c r="J43">
        <v>7.9029999999999996</v>
      </c>
      <c r="K43">
        <v>7.7130000000000001</v>
      </c>
      <c r="L43">
        <v>0.59899999999999998</v>
      </c>
      <c r="M43">
        <v>14.212999999999999</v>
      </c>
      <c r="N43">
        <v>9.7919999999999998</v>
      </c>
      <c r="O43">
        <v>1585.019</v>
      </c>
      <c r="P43">
        <v>1.415</v>
      </c>
      <c r="Q43">
        <v>0.65200000000000002</v>
      </c>
      <c r="R43">
        <v>1.2929999999999999</v>
      </c>
      <c r="S43">
        <v>1.9059999999999999</v>
      </c>
      <c r="T43">
        <v>1.8029999999999999</v>
      </c>
      <c r="U43">
        <v>1.792</v>
      </c>
      <c r="V43">
        <v>19.353999999999999</v>
      </c>
      <c r="W43">
        <v>0.99399999999999999</v>
      </c>
      <c r="X43">
        <v>0.17899999999999999</v>
      </c>
      <c r="Y43">
        <v>0.161</v>
      </c>
      <c r="Z43">
        <v>142.887</v>
      </c>
      <c r="AA43">
        <v>235.12700000000001</v>
      </c>
      <c r="AB43">
        <v>35.643000000000001</v>
      </c>
      <c r="AC43">
        <v>26.199000000000002</v>
      </c>
      <c r="AD43">
        <v>197.22200000000001</v>
      </c>
      <c r="AE43">
        <v>13.363</v>
      </c>
      <c r="AF43">
        <v>1.034</v>
      </c>
      <c r="AG43">
        <v>9.7639999999999993</v>
      </c>
      <c r="AH43">
        <v>55.616999999999997</v>
      </c>
      <c r="AI43">
        <v>17.331</v>
      </c>
      <c r="AJ43">
        <v>3.72</v>
      </c>
      <c r="AK43">
        <v>45.988999999999997</v>
      </c>
      <c r="AL43">
        <v>6.8209999999999997</v>
      </c>
      <c r="AM43">
        <v>756.322</v>
      </c>
      <c r="AN43">
        <v>722.43700000000001</v>
      </c>
      <c r="AO43">
        <v>17.669</v>
      </c>
      <c r="AP43">
        <v>101.68</v>
      </c>
      <c r="AQ43">
        <v>219.91399999999999</v>
      </c>
      <c r="AR43">
        <v>875.16300000000001</v>
      </c>
      <c r="AS43">
        <v>159.90100000000001</v>
      </c>
      <c r="AT43">
        <v>183.637</v>
      </c>
      <c r="AU43">
        <v>742.18899999999996</v>
      </c>
      <c r="AV43">
        <v>235.38399999999999</v>
      </c>
      <c r="AW43">
        <v>9.2309999999999999</v>
      </c>
      <c r="AX43">
        <v>305.40699999999998</v>
      </c>
      <c r="AY43">
        <v>7.3129999999999997</v>
      </c>
      <c r="AZ43">
        <v>2.9249999999999998</v>
      </c>
      <c r="BA43">
        <v>41.576000000000001</v>
      </c>
      <c r="BB43">
        <v>16.423999999999999</v>
      </c>
      <c r="BC43">
        <v>5.5940000000000003</v>
      </c>
      <c r="BD43">
        <v>5.7460000000000004</v>
      </c>
      <c r="BE43">
        <v>38.029000000000003</v>
      </c>
      <c r="BF43">
        <v>3.8239999999999998</v>
      </c>
      <c r="BG43">
        <v>0.59899999999999998</v>
      </c>
      <c r="BH43">
        <v>1.7949999999999999</v>
      </c>
      <c r="BI43">
        <v>197.73099999999999</v>
      </c>
      <c r="BJ43">
        <v>4.3600000000000003</v>
      </c>
      <c r="BK43">
        <v>10.522</v>
      </c>
      <c r="BL43">
        <v>2.6429999999999998</v>
      </c>
      <c r="BM43">
        <v>2.4910000000000001</v>
      </c>
      <c r="BN43">
        <v>51.521999999999998</v>
      </c>
      <c r="BO43">
        <v>67.671999999999997</v>
      </c>
      <c r="BP43">
        <v>26.172999999999998</v>
      </c>
      <c r="BQ43">
        <v>96.045000000000002</v>
      </c>
      <c r="BR43">
        <v>25.821999999999999</v>
      </c>
      <c r="BS43">
        <v>62.326999999999998</v>
      </c>
      <c r="BT43">
        <v>94.724000000000004</v>
      </c>
      <c r="BU43">
        <v>6.8390000000000004</v>
      </c>
      <c r="BV43">
        <v>1106.242</v>
      </c>
      <c r="BW43">
        <v>99.576999999999998</v>
      </c>
      <c r="BX43">
        <v>1345.37</v>
      </c>
      <c r="BY43">
        <v>653.26</v>
      </c>
      <c r="BZ43">
        <v>7888.7259999999997</v>
      </c>
      <c r="CA43">
        <v>468.71199999999999</v>
      </c>
      <c r="CB43">
        <v>84.543000000000006</v>
      </c>
      <c r="CC43">
        <v>698.37699999999995</v>
      </c>
      <c r="CD43">
        <v>432.26799999999997</v>
      </c>
      <c r="CE43">
        <v>5083.2299999999996</v>
      </c>
      <c r="CF43">
        <v>78.778999999999996</v>
      </c>
      <c r="CG43">
        <v>28.318999999999999</v>
      </c>
      <c r="CH43">
        <v>149.22200000000001</v>
      </c>
      <c r="CI43">
        <v>157.886</v>
      </c>
      <c r="CJ43">
        <v>216.51499999999999</v>
      </c>
      <c r="CK43">
        <v>1336.3209999999999</v>
      </c>
      <c r="CL43">
        <v>157.267</v>
      </c>
      <c r="CM43">
        <v>193.80099999999999</v>
      </c>
      <c r="CN43">
        <v>150.95400000000001</v>
      </c>
      <c r="CO43">
        <v>2.0910000000000002</v>
      </c>
      <c r="CP43">
        <v>7.0730000000000004</v>
      </c>
      <c r="CQ43">
        <v>48.997999999999998</v>
      </c>
      <c r="CR43">
        <v>15.311999999999999</v>
      </c>
      <c r="CS43">
        <v>10.877000000000001</v>
      </c>
      <c r="CT43">
        <v>2.5289999999999999</v>
      </c>
      <c r="CU43">
        <v>16.038</v>
      </c>
      <c r="CV43">
        <v>55.709000000000003</v>
      </c>
      <c r="CW43">
        <v>69.647000000000006</v>
      </c>
      <c r="CX43">
        <v>1.123</v>
      </c>
      <c r="CY43">
        <v>4.8899999999999997</v>
      </c>
      <c r="CZ43">
        <v>2.9590000000000001</v>
      </c>
      <c r="DA43">
        <v>128.65199999999999</v>
      </c>
      <c r="DB43">
        <v>9.3529999999999998</v>
      </c>
      <c r="DC43">
        <v>1.706</v>
      </c>
      <c r="DD43">
        <v>16.452999999999999</v>
      </c>
      <c r="DE43">
        <v>0.161</v>
      </c>
      <c r="DF43">
        <v>111.06100000000001</v>
      </c>
      <c r="DG43">
        <v>0.64700000000000002</v>
      </c>
      <c r="DH43">
        <v>2.105</v>
      </c>
      <c r="DI43">
        <v>3.4079999999999999</v>
      </c>
      <c r="DJ43">
        <v>5.6749999999999998</v>
      </c>
      <c r="DK43">
        <v>7.8E-2</v>
      </c>
      <c r="DL43">
        <v>1.474</v>
      </c>
      <c r="DM43">
        <v>1.7310000000000001</v>
      </c>
      <c r="DN43">
        <v>12.273999999999999</v>
      </c>
      <c r="DO43">
        <v>4.3730000000000002</v>
      </c>
      <c r="DP43">
        <v>0.58499999999999996</v>
      </c>
      <c r="DQ43">
        <v>6.8490000000000002</v>
      </c>
      <c r="DR43">
        <v>3.6920000000000002</v>
      </c>
      <c r="DS43">
        <v>2.7160000000000002</v>
      </c>
      <c r="DU43">
        <v>3.0249999999999999</v>
      </c>
      <c r="DV43">
        <v>432.00599999999997</v>
      </c>
      <c r="DW43">
        <v>3.9350000000000001</v>
      </c>
      <c r="DX43">
        <v>6.5970000000000004</v>
      </c>
      <c r="DY43">
        <v>19.361999999999998</v>
      </c>
      <c r="DZ43">
        <v>4.5010000000000003</v>
      </c>
      <c r="EA43">
        <v>6.2E-2</v>
      </c>
      <c r="EB43">
        <v>1.925</v>
      </c>
      <c r="EC43">
        <v>4.641</v>
      </c>
      <c r="ED43">
        <v>1.67</v>
      </c>
      <c r="EE43">
        <v>7.8479999999999999</v>
      </c>
      <c r="EF43">
        <v>4.4160000000000004</v>
      </c>
      <c r="EG43">
        <v>2.633</v>
      </c>
      <c r="EH43">
        <v>75.578999999999994</v>
      </c>
      <c r="EI43">
        <v>56.652000000000001</v>
      </c>
      <c r="EJ43">
        <v>9.2859999999999996</v>
      </c>
      <c r="EK43">
        <v>12.782999999999999</v>
      </c>
      <c r="EL43">
        <v>81.656000000000006</v>
      </c>
      <c r="EM43">
        <v>31.056999999999999</v>
      </c>
      <c r="EN43">
        <v>112.78400000000001</v>
      </c>
      <c r="EO43">
        <v>40.991</v>
      </c>
      <c r="EP43">
        <v>30.568999999999999</v>
      </c>
      <c r="EQ43">
        <v>9.1029999999999998</v>
      </c>
      <c r="ER43">
        <v>114.321</v>
      </c>
      <c r="ES43">
        <v>12.734999999999999</v>
      </c>
      <c r="ET43">
        <v>16.655000000000001</v>
      </c>
      <c r="EU43">
        <v>1.1200000000000001</v>
      </c>
      <c r="EV43">
        <v>2.089</v>
      </c>
      <c r="EW43">
        <v>150.815</v>
      </c>
      <c r="EX43">
        <v>292.56400000000002</v>
      </c>
      <c r="EY43">
        <v>6.5419999999999998</v>
      </c>
      <c r="EZ43">
        <v>2.92</v>
      </c>
      <c r="FA43">
        <v>113.185</v>
      </c>
      <c r="FB43">
        <v>19.317</v>
      </c>
      <c r="FC43">
        <v>6.6959999999999997</v>
      </c>
      <c r="FD43">
        <v>12.589</v>
      </c>
      <c r="FE43">
        <v>12.673</v>
      </c>
      <c r="FF43">
        <v>2.3570000000000002</v>
      </c>
      <c r="FG43">
        <v>25.486000000000001</v>
      </c>
      <c r="FH43">
        <v>0.65200000000000002</v>
      </c>
      <c r="FI43">
        <v>4.6660000000000004</v>
      </c>
      <c r="FJ43">
        <v>12.224</v>
      </c>
    </row>
    <row r="44" spans="1:166" x14ac:dyDescent="0.3">
      <c r="A44">
        <v>18139</v>
      </c>
      <c r="B44">
        <v>1</v>
      </c>
      <c r="C44" t="s">
        <v>38</v>
      </c>
      <c r="D44" t="s">
        <v>40</v>
      </c>
      <c r="E44">
        <v>22.521000000000001</v>
      </c>
      <c r="F44">
        <v>7.9130000000000003</v>
      </c>
      <c r="G44">
        <v>2.194</v>
      </c>
      <c r="H44">
        <v>0.39300000000000002</v>
      </c>
      <c r="I44">
        <v>161</v>
      </c>
      <c r="J44">
        <v>7.3220000000000001</v>
      </c>
      <c r="K44">
        <v>9.3140000000000001</v>
      </c>
      <c r="L44">
        <v>0.79900000000000004</v>
      </c>
      <c r="M44">
        <v>68.186999999999998</v>
      </c>
      <c r="N44">
        <v>29.803000000000001</v>
      </c>
      <c r="O44">
        <v>2288.306</v>
      </c>
      <c r="P44">
        <v>4.3109999999999999</v>
      </c>
      <c r="Q44">
        <v>1.9730000000000001</v>
      </c>
      <c r="R44">
        <v>0.77400000000000002</v>
      </c>
      <c r="S44">
        <v>2.407</v>
      </c>
      <c r="T44">
        <v>2.331</v>
      </c>
      <c r="U44">
        <v>1.1830000000000001</v>
      </c>
      <c r="V44">
        <v>14.776</v>
      </c>
      <c r="W44">
        <v>1.0249999999999999</v>
      </c>
      <c r="X44">
        <v>0.45900000000000002</v>
      </c>
      <c r="Y44">
        <v>0.23</v>
      </c>
      <c r="Z44">
        <v>102.929</v>
      </c>
      <c r="AA44">
        <v>181.52699999999999</v>
      </c>
      <c r="AB44">
        <v>23.576000000000001</v>
      </c>
      <c r="AC44">
        <v>24.141999999999999</v>
      </c>
      <c r="AD44">
        <v>169.29300000000001</v>
      </c>
      <c r="AE44">
        <v>9.8780000000000001</v>
      </c>
      <c r="AF44">
        <v>6.234</v>
      </c>
      <c r="AG44">
        <v>8.1050000000000004</v>
      </c>
      <c r="AH44">
        <v>41.686</v>
      </c>
      <c r="AI44">
        <v>60.329000000000001</v>
      </c>
      <c r="AJ44">
        <v>3.5539999999999998</v>
      </c>
      <c r="AK44">
        <v>159.39099999999999</v>
      </c>
      <c r="AL44">
        <v>7.1660000000000004</v>
      </c>
      <c r="AM44">
        <v>429.19400000000002</v>
      </c>
      <c r="AN44">
        <v>205.298</v>
      </c>
      <c r="AO44">
        <v>10.254</v>
      </c>
      <c r="AP44">
        <v>24.89</v>
      </c>
      <c r="AQ44">
        <v>229.11199999999999</v>
      </c>
      <c r="AR44">
        <v>452.82900000000001</v>
      </c>
      <c r="AS44">
        <v>92.741</v>
      </c>
      <c r="AT44">
        <v>81.391000000000005</v>
      </c>
      <c r="AU44">
        <v>463.76</v>
      </c>
      <c r="AV44">
        <v>87.64</v>
      </c>
      <c r="AW44">
        <v>8.5999999999999993E-2</v>
      </c>
      <c r="AX44">
        <v>13.176</v>
      </c>
      <c r="AY44">
        <v>2.1880000000000002</v>
      </c>
      <c r="AZ44">
        <v>2.1339999999999999</v>
      </c>
      <c r="BA44">
        <v>7.8090000000000002</v>
      </c>
      <c r="BB44">
        <v>18.108000000000001</v>
      </c>
      <c r="BC44">
        <v>3.3260000000000001</v>
      </c>
      <c r="BD44">
        <v>15.816000000000001</v>
      </c>
      <c r="BE44">
        <v>26.202999999999999</v>
      </c>
      <c r="BF44">
        <v>6.077</v>
      </c>
      <c r="BG44">
        <v>0.27</v>
      </c>
      <c r="BH44">
        <v>8.0090000000000003</v>
      </c>
      <c r="BI44">
        <v>169.24299999999999</v>
      </c>
      <c r="BJ44">
        <v>2.7879999999999998</v>
      </c>
      <c r="BK44">
        <v>11.577999999999999</v>
      </c>
      <c r="BL44">
        <v>4.2300000000000004</v>
      </c>
      <c r="BM44">
        <v>1.452</v>
      </c>
      <c r="BN44">
        <v>44.206000000000003</v>
      </c>
      <c r="BO44">
        <v>148.17599999999999</v>
      </c>
      <c r="BP44">
        <v>20.837</v>
      </c>
      <c r="BQ44">
        <v>92.72</v>
      </c>
      <c r="BR44">
        <v>24.628</v>
      </c>
      <c r="BS44">
        <v>63.561999999999998</v>
      </c>
      <c r="BT44">
        <v>62.837000000000003</v>
      </c>
      <c r="BU44">
        <v>7.8490000000000002</v>
      </c>
      <c r="BV44">
        <v>528.67899999999997</v>
      </c>
      <c r="BW44">
        <v>20.277000000000001</v>
      </c>
      <c r="BX44">
        <v>730.26599999999996</v>
      </c>
      <c r="BY44">
        <v>283.67200000000003</v>
      </c>
      <c r="BZ44">
        <v>6892.1009999999997</v>
      </c>
      <c r="CA44">
        <v>158.428</v>
      </c>
      <c r="CB44">
        <v>13.375999999999999</v>
      </c>
      <c r="CC44">
        <v>261.512</v>
      </c>
      <c r="CD44">
        <v>176.685</v>
      </c>
      <c r="CE44">
        <v>3221.261</v>
      </c>
      <c r="CF44">
        <v>28.629000000000001</v>
      </c>
      <c r="CG44">
        <v>5.8330000000000002</v>
      </c>
      <c r="CH44">
        <v>49.665999999999997</v>
      </c>
      <c r="CI44">
        <v>56.3</v>
      </c>
      <c r="CJ44">
        <v>90.156000000000006</v>
      </c>
      <c r="CK44">
        <v>768.69799999999998</v>
      </c>
      <c r="CL44">
        <v>52.658000000000001</v>
      </c>
      <c r="CM44">
        <v>130.54499999999999</v>
      </c>
      <c r="CN44">
        <v>58.665999999999997</v>
      </c>
      <c r="CO44">
        <v>2.7709999999999999</v>
      </c>
      <c r="CP44">
        <v>3.8940000000000001</v>
      </c>
      <c r="CQ44">
        <v>39.273000000000003</v>
      </c>
      <c r="CR44">
        <v>15.992000000000001</v>
      </c>
      <c r="CS44">
        <v>10.502000000000001</v>
      </c>
      <c r="CT44">
        <v>1.452</v>
      </c>
      <c r="CU44">
        <v>16.509</v>
      </c>
      <c r="CV44">
        <v>19.989000000000001</v>
      </c>
      <c r="CW44">
        <v>74.537999999999997</v>
      </c>
      <c r="CX44">
        <v>0.82499999999999996</v>
      </c>
      <c r="CY44">
        <v>4.4870000000000001</v>
      </c>
      <c r="CZ44">
        <v>2.8170000000000002</v>
      </c>
      <c r="DA44">
        <v>127.09699999999999</v>
      </c>
      <c r="DB44">
        <v>10.49</v>
      </c>
      <c r="DC44">
        <v>0.92400000000000004</v>
      </c>
      <c r="DD44">
        <v>18.187999999999999</v>
      </c>
      <c r="DE44">
        <v>0.23</v>
      </c>
      <c r="DF44">
        <v>315.78199999999998</v>
      </c>
      <c r="DG44">
        <v>1.623</v>
      </c>
      <c r="DH44">
        <v>1.905</v>
      </c>
      <c r="DI44">
        <v>1.911</v>
      </c>
      <c r="DJ44">
        <v>4.3810000000000002</v>
      </c>
      <c r="DK44">
        <v>1.6</v>
      </c>
      <c r="DL44">
        <v>0.377</v>
      </c>
      <c r="DM44">
        <v>0.28899999999999998</v>
      </c>
      <c r="DN44">
        <v>0.499</v>
      </c>
      <c r="DO44">
        <v>8.2520000000000007</v>
      </c>
      <c r="DP44">
        <v>0.627</v>
      </c>
      <c r="DQ44">
        <v>2.8370000000000002</v>
      </c>
      <c r="DR44">
        <v>2.9380000000000002</v>
      </c>
      <c r="DS44">
        <v>0.46500000000000002</v>
      </c>
      <c r="DT44">
        <v>0.57799999999999996</v>
      </c>
      <c r="DU44">
        <v>3.6850000000000001</v>
      </c>
      <c r="DV44">
        <v>618.096</v>
      </c>
      <c r="DW44">
        <v>0.34</v>
      </c>
      <c r="DX44">
        <v>6.5419999999999998</v>
      </c>
      <c r="DY44">
        <v>7.3479999999999999</v>
      </c>
      <c r="DZ44">
        <v>5.8529999999999998</v>
      </c>
      <c r="EA44">
        <v>0.38</v>
      </c>
      <c r="EB44">
        <v>1.4470000000000001</v>
      </c>
      <c r="EC44">
        <v>3.3730000000000002</v>
      </c>
      <c r="ED44">
        <v>1.5860000000000001</v>
      </c>
      <c r="EE44">
        <v>6.2329999999999997</v>
      </c>
      <c r="EF44">
        <v>2.9390000000000001</v>
      </c>
      <c r="EG44">
        <v>2.2400000000000002</v>
      </c>
      <c r="EH44">
        <v>57.183999999999997</v>
      </c>
      <c r="EI44">
        <v>44.5</v>
      </c>
      <c r="EJ44">
        <v>5.3730000000000002</v>
      </c>
      <c r="EK44">
        <v>11.023999999999999</v>
      </c>
      <c r="EL44">
        <v>22.239000000000001</v>
      </c>
      <c r="EM44">
        <v>6.7439999999999998</v>
      </c>
      <c r="EN44">
        <v>61.064999999999998</v>
      </c>
      <c r="EO44">
        <v>21.521999999999998</v>
      </c>
      <c r="EP44">
        <v>5.0049999999999999</v>
      </c>
      <c r="EQ44">
        <v>3.0009999999999999</v>
      </c>
      <c r="ER44">
        <v>73.614000000000004</v>
      </c>
      <c r="ES44">
        <v>2.6219999999999999</v>
      </c>
      <c r="ET44">
        <v>30.091000000000001</v>
      </c>
      <c r="EU44">
        <v>0.27200000000000002</v>
      </c>
      <c r="EV44">
        <v>1.0609999999999999</v>
      </c>
      <c r="EW44">
        <v>49.610999999999997</v>
      </c>
      <c r="EX44">
        <v>299.666</v>
      </c>
      <c r="EY44">
        <v>6.9859999999999998</v>
      </c>
      <c r="EZ44">
        <v>3.9929999999999999</v>
      </c>
      <c r="FA44">
        <v>119.42700000000001</v>
      </c>
      <c r="FB44">
        <v>15.364000000000001</v>
      </c>
      <c r="FC44">
        <v>5.1749999999999998</v>
      </c>
      <c r="FD44">
        <v>15.417999999999999</v>
      </c>
      <c r="FE44">
        <v>15.417999999999999</v>
      </c>
      <c r="FF44">
        <v>1.5609999999999999</v>
      </c>
      <c r="FG44">
        <v>10.787000000000001</v>
      </c>
      <c r="FH44">
        <v>0.628</v>
      </c>
      <c r="FI44">
        <v>1.125</v>
      </c>
      <c r="FJ44">
        <v>6.1879999999999997</v>
      </c>
    </row>
    <row r="45" spans="1:166" x14ac:dyDescent="0.3">
      <c r="A45">
        <v>18051</v>
      </c>
      <c r="B45">
        <v>3</v>
      </c>
      <c r="C45" t="s">
        <v>1</v>
      </c>
      <c r="D45" t="s">
        <v>15</v>
      </c>
      <c r="E45">
        <v>14.805</v>
      </c>
      <c r="F45">
        <v>8.0280000000000005</v>
      </c>
      <c r="G45">
        <v>1.069</v>
      </c>
      <c r="H45">
        <v>0.27300000000000002</v>
      </c>
      <c r="I45">
        <v>178.244</v>
      </c>
      <c r="J45">
        <v>3.798</v>
      </c>
      <c r="K45">
        <v>7.02</v>
      </c>
      <c r="L45">
        <v>0.17</v>
      </c>
      <c r="M45">
        <v>18.420999999999999</v>
      </c>
      <c r="N45">
        <v>14.36</v>
      </c>
      <c r="O45">
        <v>1520.0219999999999</v>
      </c>
      <c r="P45">
        <v>3.8149999999999999</v>
      </c>
      <c r="Q45">
        <v>1.746</v>
      </c>
      <c r="R45">
        <v>0.54900000000000004</v>
      </c>
      <c r="S45">
        <v>2.0150000000000001</v>
      </c>
      <c r="T45">
        <v>1.7989999999999999</v>
      </c>
      <c r="U45">
        <v>1.1639999999999999</v>
      </c>
      <c r="V45">
        <v>32.180999999999997</v>
      </c>
      <c r="W45">
        <v>0.63400000000000001</v>
      </c>
      <c r="X45">
        <v>0.248</v>
      </c>
      <c r="Y45">
        <v>0.154</v>
      </c>
      <c r="Z45">
        <v>136.08199999999999</v>
      </c>
      <c r="AA45">
        <v>219.17099999999999</v>
      </c>
      <c r="AB45">
        <v>29.11</v>
      </c>
      <c r="AC45">
        <v>23.286999999999999</v>
      </c>
      <c r="AD45">
        <v>185.21899999999999</v>
      </c>
      <c r="AE45">
        <v>10.194000000000001</v>
      </c>
      <c r="AF45">
        <v>6.0679999999999996</v>
      </c>
      <c r="AG45">
        <v>8.0169999999999995</v>
      </c>
      <c r="AH45">
        <v>34.787999999999997</v>
      </c>
      <c r="AI45">
        <v>49.558</v>
      </c>
      <c r="AJ45">
        <v>2.9049999999999998</v>
      </c>
      <c r="AK45">
        <v>135.97800000000001</v>
      </c>
      <c r="AL45">
        <v>10.093999999999999</v>
      </c>
      <c r="AM45">
        <v>393.38</v>
      </c>
      <c r="AN45">
        <v>343.39800000000002</v>
      </c>
      <c r="AO45">
        <v>8.2449999999999992</v>
      </c>
      <c r="AP45">
        <v>49.287999999999997</v>
      </c>
      <c r="AQ45">
        <v>179.61699999999999</v>
      </c>
      <c r="AR45">
        <v>632.83100000000002</v>
      </c>
      <c r="AS45">
        <v>95.203999999999994</v>
      </c>
      <c r="AT45">
        <v>105.295</v>
      </c>
      <c r="AU45">
        <v>475.00299999999999</v>
      </c>
      <c r="AV45">
        <v>112.607</v>
      </c>
      <c r="AW45">
        <v>0.315</v>
      </c>
      <c r="AX45">
        <v>115.20099999999999</v>
      </c>
      <c r="AY45">
        <v>0.71299999999999997</v>
      </c>
      <c r="AZ45">
        <v>2.4860000000000002</v>
      </c>
      <c r="BA45">
        <v>20.311</v>
      </c>
      <c r="BB45">
        <v>17.739000000000001</v>
      </c>
      <c r="BC45">
        <v>4.6319999999999997</v>
      </c>
      <c r="BD45">
        <v>5.9770000000000003</v>
      </c>
      <c r="BE45">
        <v>25.34</v>
      </c>
      <c r="BF45">
        <v>3.492</v>
      </c>
      <c r="BG45">
        <v>0.17399999999999999</v>
      </c>
      <c r="BH45">
        <v>5.9470000000000001</v>
      </c>
      <c r="BI45">
        <v>203.834</v>
      </c>
      <c r="BJ45">
        <v>3.8149999999999999</v>
      </c>
      <c r="BK45">
        <v>13.706</v>
      </c>
      <c r="BL45">
        <v>1.506</v>
      </c>
      <c r="BM45">
        <v>1.611</v>
      </c>
      <c r="BN45">
        <v>50.418999999999997</v>
      </c>
      <c r="BO45">
        <v>84.632000000000005</v>
      </c>
      <c r="BP45">
        <v>21.445</v>
      </c>
      <c r="BQ45">
        <v>93.558000000000007</v>
      </c>
      <c r="BR45">
        <v>22.579000000000001</v>
      </c>
      <c r="BS45">
        <v>55.064</v>
      </c>
      <c r="BT45">
        <v>66.891000000000005</v>
      </c>
      <c r="BU45">
        <v>6.9859999999999998</v>
      </c>
      <c r="BV45">
        <v>407.88200000000001</v>
      </c>
      <c r="BW45">
        <v>12.006</v>
      </c>
      <c r="BX45">
        <v>687.36500000000001</v>
      </c>
      <c r="BY45">
        <v>211.59899999999999</v>
      </c>
      <c r="BZ45">
        <v>7622.6210000000001</v>
      </c>
      <c r="CA45">
        <v>144.47200000000001</v>
      </c>
      <c r="CB45">
        <v>7.6369999999999996</v>
      </c>
      <c r="CC45">
        <v>241.35400000000001</v>
      </c>
      <c r="CD45">
        <v>147.31899999999999</v>
      </c>
      <c r="CE45">
        <v>3973.4740000000002</v>
      </c>
      <c r="CF45">
        <v>25.190999999999999</v>
      </c>
      <c r="CG45">
        <v>4.49</v>
      </c>
      <c r="CH45">
        <v>51.859000000000002</v>
      </c>
      <c r="CI45">
        <v>100.354</v>
      </c>
      <c r="CJ45">
        <v>77.183000000000007</v>
      </c>
      <c r="CK45">
        <v>870.81500000000005</v>
      </c>
      <c r="CL45">
        <v>128.965</v>
      </c>
      <c r="CM45">
        <v>196.756</v>
      </c>
      <c r="CN45">
        <v>52.362000000000002</v>
      </c>
      <c r="CO45">
        <v>2.0489999999999999</v>
      </c>
      <c r="CP45">
        <v>8.82</v>
      </c>
      <c r="CQ45">
        <v>71.308000000000007</v>
      </c>
      <c r="CR45">
        <v>14.53</v>
      </c>
      <c r="CS45">
        <v>8.2210000000000001</v>
      </c>
      <c r="CT45">
        <v>2.0139999999999998</v>
      </c>
      <c r="CU45">
        <v>14.955</v>
      </c>
      <c r="CV45">
        <v>38.228000000000002</v>
      </c>
      <c r="CW45">
        <v>68.448999999999998</v>
      </c>
      <c r="CX45">
        <v>0.70299999999999996</v>
      </c>
      <c r="CY45">
        <v>6.14</v>
      </c>
      <c r="CZ45">
        <v>3.1709999999999998</v>
      </c>
      <c r="DA45">
        <v>84.825999999999993</v>
      </c>
      <c r="DB45">
        <v>10.914</v>
      </c>
      <c r="DC45">
        <v>1.032</v>
      </c>
      <c r="DD45">
        <v>16.72</v>
      </c>
      <c r="DE45">
        <v>0.154</v>
      </c>
      <c r="DF45">
        <v>241.244</v>
      </c>
      <c r="DG45">
        <v>0.41799999999999998</v>
      </c>
      <c r="DH45">
        <v>1.33</v>
      </c>
      <c r="DI45">
        <v>1.617</v>
      </c>
      <c r="DJ45">
        <v>2.4769999999999999</v>
      </c>
      <c r="DK45">
        <v>0.111</v>
      </c>
      <c r="DL45">
        <v>0.97</v>
      </c>
      <c r="DM45">
        <v>0.876</v>
      </c>
      <c r="DN45">
        <v>6.2770000000000001</v>
      </c>
      <c r="DO45">
        <v>11.702999999999999</v>
      </c>
      <c r="DP45">
        <v>0.47099999999999997</v>
      </c>
      <c r="DQ45">
        <v>2.617</v>
      </c>
      <c r="DR45">
        <v>0.76300000000000001</v>
      </c>
      <c r="DS45">
        <v>3.1360000000000001</v>
      </c>
      <c r="DT45">
        <v>6.0999999999999999E-2</v>
      </c>
      <c r="DU45">
        <v>3.262</v>
      </c>
      <c r="DV45">
        <v>300.75700000000001</v>
      </c>
      <c r="DW45">
        <v>0.75800000000000001</v>
      </c>
      <c r="DX45">
        <v>7.7619999999999996</v>
      </c>
      <c r="DY45">
        <v>11.654999999999999</v>
      </c>
      <c r="DZ45">
        <v>4.5709999999999997</v>
      </c>
      <c r="EA45">
        <v>0.22</v>
      </c>
      <c r="EB45">
        <v>1.962</v>
      </c>
      <c r="EC45">
        <v>3.3</v>
      </c>
      <c r="ED45">
        <v>2.218</v>
      </c>
      <c r="EE45">
        <v>5.2220000000000004</v>
      </c>
      <c r="EF45">
        <v>2.6059999999999999</v>
      </c>
      <c r="EG45">
        <v>0.96399999999999997</v>
      </c>
      <c r="EH45">
        <v>52.743000000000002</v>
      </c>
      <c r="EI45">
        <v>47.143000000000001</v>
      </c>
      <c r="EJ45">
        <v>5.5170000000000003</v>
      </c>
      <c r="EK45">
        <v>9.74</v>
      </c>
      <c r="EL45">
        <v>55.438000000000002</v>
      </c>
      <c r="EM45">
        <v>18.7</v>
      </c>
      <c r="EN45">
        <v>113.017</v>
      </c>
      <c r="EO45">
        <v>38.543999999999997</v>
      </c>
      <c r="EP45">
        <v>15.372</v>
      </c>
      <c r="EQ45">
        <v>5.9749999999999996</v>
      </c>
      <c r="ER45">
        <v>100.568</v>
      </c>
      <c r="ES45">
        <v>5.99</v>
      </c>
      <c r="ET45">
        <v>25.632000000000001</v>
      </c>
      <c r="EU45">
        <v>0.53300000000000003</v>
      </c>
      <c r="EV45">
        <v>1.94</v>
      </c>
      <c r="EW45">
        <v>51.859000000000002</v>
      </c>
      <c r="EX45">
        <v>287.99099999999999</v>
      </c>
      <c r="EY45">
        <v>5.0570000000000004</v>
      </c>
      <c r="EZ45">
        <v>3.2949999999999999</v>
      </c>
      <c r="FA45">
        <v>117.854</v>
      </c>
      <c r="FB45">
        <v>26.692</v>
      </c>
      <c r="FC45">
        <v>7.1429999999999998</v>
      </c>
      <c r="FD45">
        <v>13.048</v>
      </c>
      <c r="FE45">
        <v>13.135</v>
      </c>
      <c r="FF45">
        <v>1.5860000000000001</v>
      </c>
      <c r="FG45">
        <v>19.007000000000001</v>
      </c>
      <c r="FH45">
        <v>0.80600000000000005</v>
      </c>
      <c r="FI45">
        <v>3.0819999999999999</v>
      </c>
      <c r="FJ45">
        <v>10.487</v>
      </c>
    </row>
    <row r="46" spans="1:166" x14ac:dyDescent="0.3">
      <c r="A46">
        <v>18138</v>
      </c>
      <c r="B46">
        <v>3</v>
      </c>
      <c r="C46" t="s">
        <v>1</v>
      </c>
      <c r="D46" t="s">
        <v>15</v>
      </c>
      <c r="E46">
        <v>13.494</v>
      </c>
      <c r="F46">
        <v>4.3769999999999998</v>
      </c>
      <c r="G46">
        <v>3.306</v>
      </c>
      <c r="H46">
        <v>0.318</v>
      </c>
      <c r="I46">
        <v>146.96100000000001</v>
      </c>
      <c r="J46">
        <v>7.6539999999999999</v>
      </c>
      <c r="K46">
        <v>8.0410000000000004</v>
      </c>
      <c r="L46">
        <v>0.78600000000000003</v>
      </c>
      <c r="M46">
        <v>80.372</v>
      </c>
      <c r="N46">
        <v>23.573</v>
      </c>
      <c r="O46">
        <v>1563.953</v>
      </c>
      <c r="P46">
        <v>6.2859999999999996</v>
      </c>
      <c r="Q46">
        <v>14.228</v>
      </c>
      <c r="R46">
        <v>1.4319999999999999</v>
      </c>
      <c r="S46">
        <v>2.2250000000000001</v>
      </c>
      <c r="T46">
        <v>1.9179999999999999</v>
      </c>
      <c r="U46">
        <v>0.54700000000000004</v>
      </c>
      <c r="V46">
        <v>107.056</v>
      </c>
      <c r="W46">
        <v>2.0059999999999998</v>
      </c>
      <c r="X46">
        <v>0.42499999999999999</v>
      </c>
      <c r="Y46">
        <v>0.16300000000000001</v>
      </c>
      <c r="Z46">
        <v>95.561000000000007</v>
      </c>
      <c r="AA46">
        <v>143.48599999999999</v>
      </c>
      <c r="AB46">
        <v>21.669</v>
      </c>
      <c r="AC46">
        <v>17.206</v>
      </c>
      <c r="AD46">
        <v>149.20699999999999</v>
      </c>
      <c r="AE46">
        <v>9.2330000000000005</v>
      </c>
      <c r="AF46">
        <v>2.3969999999999998</v>
      </c>
      <c r="AG46">
        <v>8.27</v>
      </c>
      <c r="AH46">
        <v>54.564</v>
      </c>
      <c r="AI46">
        <v>40.743000000000002</v>
      </c>
      <c r="AJ46">
        <v>4.5780000000000003</v>
      </c>
      <c r="AK46">
        <v>75.42</v>
      </c>
      <c r="AL46">
        <v>10.726000000000001</v>
      </c>
      <c r="AM46">
        <v>340.28800000000001</v>
      </c>
      <c r="AN46">
        <v>403.524</v>
      </c>
      <c r="AO46">
        <v>9.6219999999999999</v>
      </c>
      <c r="AP46">
        <v>59.087000000000003</v>
      </c>
      <c r="AQ46">
        <v>137.91499999999999</v>
      </c>
      <c r="AR46">
        <v>439.66800000000001</v>
      </c>
      <c r="AS46">
        <v>97.774000000000001</v>
      </c>
      <c r="AT46">
        <v>168.684</v>
      </c>
      <c r="AU46">
        <v>473.286</v>
      </c>
      <c r="AV46">
        <v>141.631</v>
      </c>
      <c r="AW46">
        <v>7.8E-2</v>
      </c>
      <c r="AX46">
        <v>61.192999999999998</v>
      </c>
      <c r="AY46">
        <v>1.7549999999999999</v>
      </c>
      <c r="AZ46">
        <v>2.427</v>
      </c>
      <c r="BA46">
        <v>32.222999999999999</v>
      </c>
      <c r="BB46">
        <v>13.702</v>
      </c>
      <c r="BC46">
        <v>4.2770000000000001</v>
      </c>
      <c r="BD46">
        <v>12.545</v>
      </c>
      <c r="BE46">
        <v>25.849</v>
      </c>
      <c r="BF46">
        <v>8.2479999999999993</v>
      </c>
      <c r="BG46">
        <v>1.006</v>
      </c>
      <c r="BH46">
        <v>3.1579999999999999</v>
      </c>
      <c r="BI46">
        <v>130.333</v>
      </c>
      <c r="BJ46">
        <v>4.1070000000000002</v>
      </c>
      <c r="BK46">
        <v>20.359000000000002</v>
      </c>
      <c r="BL46">
        <v>1.1180000000000001</v>
      </c>
      <c r="BM46">
        <v>1.097</v>
      </c>
      <c r="BN46">
        <v>42.761000000000003</v>
      </c>
      <c r="BO46">
        <v>63.655000000000001</v>
      </c>
      <c r="BP46">
        <v>18.867999999999999</v>
      </c>
      <c r="BQ46">
        <v>92.787999999999997</v>
      </c>
      <c r="BR46">
        <v>17.443000000000001</v>
      </c>
      <c r="BS46">
        <v>43.207000000000001</v>
      </c>
      <c r="BT46">
        <v>48.066000000000003</v>
      </c>
      <c r="BU46">
        <v>8.9239999999999995</v>
      </c>
      <c r="BV46">
        <v>419.596</v>
      </c>
      <c r="BW46">
        <v>27.888000000000002</v>
      </c>
      <c r="BX46">
        <v>603.65</v>
      </c>
      <c r="BY46">
        <v>367.49900000000002</v>
      </c>
      <c r="BZ46">
        <v>5624.3360000000002</v>
      </c>
      <c r="CA46">
        <v>111.336</v>
      </c>
      <c r="CB46">
        <v>19.475999999999999</v>
      </c>
      <c r="CC46">
        <v>199.65799999999999</v>
      </c>
      <c r="CD46">
        <v>235.93299999999999</v>
      </c>
      <c r="CE46">
        <v>3066.759</v>
      </c>
      <c r="CF46">
        <v>32.322000000000003</v>
      </c>
      <c r="CG46">
        <v>11.26</v>
      </c>
      <c r="CH46">
        <v>62.276000000000003</v>
      </c>
      <c r="CI46">
        <v>60.194000000000003</v>
      </c>
      <c r="CJ46">
        <v>156.946</v>
      </c>
      <c r="CK46">
        <v>900.178</v>
      </c>
      <c r="CL46">
        <v>64.546000000000006</v>
      </c>
      <c r="CM46">
        <v>115.857</v>
      </c>
      <c r="CN46">
        <v>62.276000000000003</v>
      </c>
      <c r="CO46">
        <v>2.2549999999999999</v>
      </c>
      <c r="CP46">
        <v>4.1779999999999999</v>
      </c>
      <c r="CQ46">
        <v>29.466000000000001</v>
      </c>
      <c r="CR46">
        <v>11.439</v>
      </c>
      <c r="CS46">
        <v>7.3710000000000004</v>
      </c>
      <c r="CT46">
        <v>2.64</v>
      </c>
      <c r="CU46">
        <v>13</v>
      </c>
      <c r="CV46">
        <v>25.763999999999999</v>
      </c>
      <c r="CW46">
        <v>87.370999999999995</v>
      </c>
      <c r="CX46">
        <v>0.66400000000000003</v>
      </c>
      <c r="CY46">
        <v>3.4769999999999999</v>
      </c>
      <c r="CZ46">
        <v>2.7320000000000002</v>
      </c>
      <c r="DA46">
        <v>152.99700000000001</v>
      </c>
      <c r="DB46">
        <v>10.557</v>
      </c>
      <c r="DC46">
        <v>1.794</v>
      </c>
      <c r="DD46">
        <v>16.198</v>
      </c>
      <c r="DE46">
        <v>0.16300000000000001</v>
      </c>
      <c r="DF46">
        <v>212.82300000000001</v>
      </c>
      <c r="DG46">
        <v>0.61</v>
      </c>
      <c r="DH46">
        <v>1.6990000000000001</v>
      </c>
      <c r="DI46">
        <v>3.8029999999999999</v>
      </c>
      <c r="DJ46">
        <v>4.7149999999999999</v>
      </c>
      <c r="DK46">
        <v>6.5149999999999997</v>
      </c>
      <c r="DL46">
        <v>2.08</v>
      </c>
      <c r="DM46">
        <v>1.7709999999999999</v>
      </c>
      <c r="DN46">
        <v>0.66300000000000003</v>
      </c>
      <c r="DO46">
        <v>27.146000000000001</v>
      </c>
      <c r="DP46">
        <v>1.0760000000000001</v>
      </c>
      <c r="DQ46">
        <v>9.7379999999999995</v>
      </c>
      <c r="DR46">
        <v>10.965999999999999</v>
      </c>
      <c r="DS46">
        <v>3.948</v>
      </c>
      <c r="DT46">
        <v>8.2000000000000003E-2</v>
      </c>
      <c r="DU46">
        <v>4.7279999999999998</v>
      </c>
      <c r="DV46">
        <v>614.98500000000001</v>
      </c>
      <c r="DW46">
        <v>1.2809999999999999</v>
      </c>
      <c r="DX46">
        <v>6.0709999999999997</v>
      </c>
      <c r="DY46">
        <v>23.033999999999999</v>
      </c>
      <c r="DZ46">
        <v>6.7949999999999999</v>
      </c>
      <c r="EA46">
        <v>0.63600000000000001</v>
      </c>
      <c r="EB46">
        <v>1.9870000000000001</v>
      </c>
      <c r="EC46">
        <v>2.33</v>
      </c>
      <c r="ED46">
        <v>1.9590000000000001</v>
      </c>
      <c r="EE46">
        <v>5.8049999999999997</v>
      </c>
      <c r="EF46">
        <v>3.3050000000000002</v>
      </c>
      <c r="EG46">
        <v>2.544</v>
      </c>
      <c r="EH46">
        <v>49.616999999999997</v>
      </c>
      <c r="EI46">
        <v>32.4</v>
      </c>
      <c r="EJ46">
        <v>5.0650000000000004</v>
      </c>
      <c r="EK46">
        <v>6.56</v>
      </c>
      <c r="EL46">
        <v>27.49</v>
      </c>
      <c r="EM46">
        <v>9.3130000000000006</v>
      </c>
      <c r="EN46">
        <v>59.168999999999997</v>
      </c>
      <c r="EO46">
        <v>25.87</v>
      </c>
      <c r="EP46">
        <v>12.749000000000001</v>
      </c>
      <c r="EQ46">
        <v>3.3679999999999999</v>
      </c>
      <c r="ER46">
        <v>95.495999999999995</v>
      </c>
      <c r="ES46">
        <v>5.7119999999999997</v>
      </c>
      <c r="ET46">
        <v>14.718999999999999</v>
      </c>
      <c r="EU46">
        <v>2.1160000000000001</v>
      </c>
      <c r="EV46">
        <v>1.3120000000000001</v>
      </c>
      <c r="EW46">
        <v>62.790999999999997</v>
      </c>
      <c r="EX46">
        <v>342.20299999999997</v>
      </c>
      <c r="EY46">
        <v>4.5490000000000004</v>
      </c>
      <c r="EZ46">
        <v>2.2400000000000002</v>
      </c>
      <c r="FA46">
        <v>115.1</v>
      </c>
      <c r="FB46">
        <v>14.385</v>
      </c>
      <c r="FC46">
        <v>8.2550000000000008</v>
      </c>
      <c r="FD46">
        <v>13.282</v>
      </c>
      <c r="FE46">
        <v>13.282</v>
      </c>
      <c r="FF46">
        <v>0.435</v>
      </c>
      <c r="FG46">
        <v>9.1760000000000002</v>
      </c>
      <c r="FH46">
        <v>0.60799999999999998</v>
      </c>
      <c r="FI46">
        <v>1.143</v>
      </c>
      <c r="FJ46">
        <v>8.766</v>
      </c>
    </row>
    <row r="47" spans="1:166" x14ac:dyDescent="0.3">
      <c r="A47">
        <v>18021</v>
      </c>
      <c r="B47">
        <v>1</v>
      </c>
      <c r="C47" t="s">
        <v>38</v>
      </c>
      <c r="D47" t="s">
        <v>40</v>
      </c>
      <c r="E47">
        <v>21.789000000000001</v>
      </c>
      <c r="F47">
        <v>8.2230000000000008</v>
      </c>
      <c r="G47">
        <v>1.869</v>
      </c>
      <c r="H47">
        <v>0.33200000000000002</v>
      </c>
      <c r="I47">
        <v>123.72</v>
      </c>
      <c r="J47">
        <v>5.7889999999999997</v>
      </c>
      <c r="K47">
        <v>6.6660000000000004</v>
      </c>
      <c r="L47">
        <v>0.26800000000000002</v>
      </c>
      <c r="M47">
        <v>40.136000000000003</v>
      </c>
      <c r="N47">
        <v>22.824999999999999</v>
      </c>
      <c r="O47">
        <v>1758.367</v>
      </c>
      <c r="P47">
        <v>3.8959999999999999</v>
      </c>
      <c r="Q47">
        <v>1.45</v>
      </c>
      <c r="R47">
        <v>0.64300000000000002</v>
      </c>
      <c r="S47">
        <v>1.2709999999999999</v>
      </c>
      <c r="T47">
        <v>1.35</v>
      </c>
      <c r="U47">
        <v>1.0089999999999999</v>
      </c>
      <c r="V47">
        <v>12.15</v>
      </c>
      <c r="W47">
        <v>0.90400000000000003</v>
      </c>
      <c r="X47">
        <v>0.26100000000000001</v>
      </c>
      <c r="Y47">
        <v>0.13200000000000001</v>
      </c>
      <c r="Z47">
        <v>111.16200000000001</v>
      </c>
      <c r="AA47">
        <v>182.60400000000001</v>
      </c>
      <c r="AB47">
        <v>23.923999999999999</v>
      </c>
      <c r="AC47">
        <v>21.821999999999999</v>
      </c>
      <c r="AD47">
        <v>172.726</v>
      </c>
      <c r="AE47">
        <v>10.379</v>
      </c>
      <c r="AF47">
        <v>4.6050000000000004</v>
      </c>
      <c r="AG47">
        <v>8.1289999999999996</v>
      </c>
      <c r="AH47">
        <v>40.750999999999998</v>
      </c>
      <c r="AI47">
        <v>44.7</v>
      </c>
      <c r="AJ47">
        <v>3.5609999999999999</v>
      </c>
      <c r="AK47">
        <v>108.331</v>
      </c>
      <c r="AL47">
        <v>10.324999999999999</v>
      </c>
      <c r="AM47">
        <v>514.61500000000001</v>
      </c>
      <c r="AN47">
        <v>372.58300000000003</v>
      </c>
      <c r="AO47">
        <v>13.614000000000001</v>
      </c>
      <c r="AP47">
        <v>53.811999999999998</v>
      </c>
      <c r="AQ47">
        <v>171.75800000000001</v>
      </c>
      <c r="AR47">
        <v>503.387</v>
      </c>
      <c r="AS47">
        <v>77.498999999999995</v>
      </c>
      <c r="AT47">
        <v>112.074</v>
      </c>
      <c r="AU47">
        <v>392.01600000000002</v>
      </c>
      <c r="AV47">
        <v>139.965</v>
      </c>
      <c r="AW47">
        <v>0.80700000000000005</v>
      </c>
      <c r="AX47">
        <v>10.343999999999999</v>
      </c>
      <c r="AY47">
        <v>1.5189999999999999</v>
      </c>
      <c r="AZ47">
        <v>1.8240000000000001</v>
      </c>
      <c r="BA47">
        <v>20.391999999999999</v>
      </c>
      <c r="BB47">
        <v>14.111000000000001</v>
      </c>
      <c r="BC47">
        <v>3.5310000000000001</v>
      </c>
      <c r="BD47">
        <v>7.3970000000000002</v>
      </c>
      <c r="BE47">
        <v>22.401</v>
      </c>
      <c r="BF47">
        <v>4.0389999999999997</v>
      </c>
      <c r="BG47">
        <v>1.036</v>
      </c>
      <c r="BH47">
        <v>6.4619999999999997</v>
      </c>
      <c r="BI47">
        <v>146.27099999999999</v>
      </c>
      <c r="BJ47">
        <v>3.3029999999999999</v>
      </c>
      <c r="BK47">
        <v>13.784000000000001</v>
      </c>
      <c r="BL47">
        <v>2.0369999999999999</v>
      </c>
      <c r="BM47">
        <v>1.8180000000000001</v>
      </c>
      <c r="BN47">
        <v>41.713999999999999</v>
      </c>
      <c r="BO47">
        <v>150.62700000000001</v>
      </c>
      <c r="BP47">
        <v>18.728999999999999</v>
      </c>
      <c r="BQ47">
        <v>77.594999999999999</v>
      </c>
      <c r="BR47">
        <v>24.285</v>
      </c>
      <c r="BS47">
        <v>57.246000000000002</v>
      </c>
      <c r="BT47">
        <v>65.628</v>
      </c>
      <c r="BU47">
        <v>6.7750000000000004</v>
      </c>
      <c r="BV47">
        <v>539.85799999999995</v>
      </c>
      <c r="BW47">
        <v>23.763999999999999</v>
      </c>
      <c r="BX47">
        <v>755.57600000000002</v>
      </c>
      <c r="BY47">
        <v>337.59100000000001</v>
      </c>
      <c r="BZ47">
        <v>6655.2939999999999</v>
      </c>
      <c r="CA47">
        <v>197.298</v>
      </c>
      <c r="CB47">
        <v>20.72</v>
      </c>
      <c r="CC47">
        <v>319.53800000000001</v>
      </c>
      <c r="CD47">
        <v>223.922</v>
      </c>
      <c r="CE47">
        <v>3496.2359999999999</v>
      </c>
      <c r="CF47">
        <v>29.635000000000002</v>
      </c>
      <c r="CG47">
        <v>7.72</v>
      </c>
      <c r="CH47">
        <v>60.412999999999997</v>
      </c>
      <c r="CI47">
        <v>74.706999999999994</v>
      </c>
      <c r="CJ47">
        <v>114.926</v>
      </c>
      <c r="CK47">
        <v>807.28599999999994</v>
      </c>
      <c r="CL47">
        <v>20.501000000000001</v>
      </c>
      <c r="CM47">
        <v>105.21899999999999</v>
      </c>
      <c r="CN47">
        <v>61.735999999999997</v>
      </c>
      <c r="CO47">
        <v>4.4269999999999996</v>
      </c>
      <c r="CP47">
        <v>1.786</v>
      </c>
      <c r="CQ47">
        <v>20.288</v>
      </c>
      <c r="CR47">
        <v>18.347999999999999</v>
      </c>
      <c r="CS47">
        <v>7.069</v>
      </c>
      <c r="CT47">
        <v>0.95299999999999996</v>
      </c>
      <c r="CU47">
        <v>13.372999999999999</v>
      </c>
      <c r="CV47">
        <v>13.605</v>
      </c>
      <c r="CW47">
        <v>83.793000000000006</v>
      </c>
      <c r="CX47">
        <v>0.24</v>
      </c>
      <c r="CY47">
        <v>2.7429999999999999</v>
      </c>
      <c r="CZ47">
        <v>2.2240000000000002</v>
      </c>
      <c r="DA47">
        <v>125.815</v>
      </c>
      <c r="DB47">
        <v>9.2230000000000008</v>
      </c>
      <c r="DC47">
        <v>0.39200000000000002</v>
      </c>
      <c r="DD47">
        <v>15.173</v>
      </c>
      <c r="DE47">
        <v>0.13200000000000001</v>
      </c>
      <c r="DF47">
        <v>243.36500000000001</v>
      </c>
      <c r="DG47">
        <v>1.575</v>
      </c>
      <c r="DH47">
        <v>1.883</v>
      </c>
      <c r="DI47">
        <v>1.2509999999999999</v>
      </c>
      <c r="DJ47">
        <v>2.8279999999999998</v>
      </c>
      <c r="DK47">
        <v>2.218</v>
      </c>
      <c r="DL47">
        <v>0.32800000000000001</v>
      </c>
      <c r="DM47">
        <v>0.436</v>
      </c>
      <c r="DN47">
        <v>0.44</v>
      </c>
      <c r="DO47">
        <v>9.1170000000000009</v>
      </c>
      <c r="DP47">
        <v>1.1539999999999999</v>
      </c>
      <c r="DQ47">
        <v>3.7250000000000001</v>
      </c>
      <c r="DR47">
        <v>2.3879999999999999</v>
      </c>
      <c r="DS47">
        <v>4.8099999999999996</v>
      </c>
      <c r="DT47">
        <v>0.19500000000000001</v>
      </c>
      <c r="DU47">
        <v>5.67</v>
      </c>
      <c r="DV47">
        <v>576.10900000000004</v>
      </c>
      <c r="DW47">
        <v>1.2330000000000001</v>
      </c>
      <c r="DX47">
        <v>4.8630000000000004</v>
      </c>
      <c r="DY47">
        <v>7.1760000000000002</v>
      </c>
      <c r="DZ47">
        <v>2.7480000000000002</v>
      </c>
      <c r="EA47">
        <v>0.28000000000000003</v>
      </c>
      <c r="EB47">
        <v>1.726</v>
      </c>
      <c r="EC47">
        <v>2.629</v>
      </c>
      <c r="ED47">
        <v>1.03</v>
      </c>
      <c r="EE47">
        <v>5.5910000000000002</v>
      </c>
      <c r="EF47">
        <v>2.2669999999999999</v>
      </c>
      <c r="EG47">
        <v>2.2349999999999999</v>
      </c>
      <c r="EH47">
        <v>53.54</v>
      </c>
      <c r="EI47">
        <v>44.307000000000002</v>
      </c>
      <c r="EJ47">
        <v>5.1379999999999999</v>
      </c>
      <c r="EK47">
        <v>10.944000000000001</v>
      </c>
      <c r="EL47">
        <v>12.08</v>
      </c>
      <c r="EM47">
        <v>2.7679999999999998</v>
      </c>
      <c r="EN47">
        <v>58.353000000000002</v>
      </c>
      <c r="EO47">
        <v>17.675999999999998</v>
      </c>
      <c r="EP47">
        <v>7.3049999999999997</v>
      </c>
      <c r="EQ47">
        <v>1.347</v>
      </c>
      <c r="ER47">
        <v>76.474000000000004</v>
      </c>
      <c r="ES47">
        <v>2.6789999999999998</v>
      </c>
      <c r="ET47">
        <v>17.52</v>
      </c>
      <c r="EU47">
        <v>0.72099999999999997</v>
      </c>
      <c r="EV47">
        <v>0.66900000000000004</v>
      </c>
      <c r="EW47">
        <v>61.807000000000002</v>
      </c>
      <c r="EX47">
        <v>303.72399999999999</v>
      </c>
      <c r="EY47">
        <v>6.3470000000000004</v>
      </c>
      <c r="EZ47">
        <v>6.0469999999999997</v>
      </c>
      <c r="FA47">
        <v>123.379</v>
      </c>
      <c r="FB47">
        <v>24.718</v>
      </c>
      <c r="FC47">
        <v>5.1749999999999998</v>
      </c>
      <c r="FD47">
        <v>14.244999999999999</v>
      </c>
      <c r="FE47">
        <v>14.244999999999999</v>
      </c>
      <c r="FF47">
        <v>2.0030000000000001</v>
      </c>
      <c r="FG47">
        <v>9.6980000000000004</v>
      </c>
      <c r="FH47">
        <v>0.81</v>
      </c>
      <c r="FI47">
        <v>1.0740000000000001</v>
      </c>
      <c r="FJ47">
        <v>4.8810000000000002</v>
      </c>
    </row>
    <row r="48" spans="1:166" x14ac:dyDescent="0.3">
      <c r="A48">
        <v>18082</v>
      </c>
      <c r="B48">
        <v>1</v>
      </c>
      <c r="C48" t="s">
        <v>1</v>
      </c>
      <c r="D48" t="s">
        <v>14</v>
      </c>
      <c r="E48">
        <v>10.91</v>
      </c>
      <c r="F48">
        <v>13.13</v>
      </c>
      <c r="G48">
        <v>4.2729999999999997</v>
      </c>
      <c r="H48">
        <v>0.40100000000000002</v>
      </c>
      <c r="I48">
        <v>175.64699999999999</v>
      </c>
      <c r="J48">
        <v>13.502000000000001</v>
      </c>
      <c r="K48">
        <v>13.282999999999999</v>
      </c>
      <c r="L48">
        <v>1.893</v>
      </c>
      <c r="M48">
        <v>32.337000000000003</v>
      </c>
      <c r="N48">
        <v>10.667999999999999</v>
      </c>
      <c r="O48">
        <v>1613.027</v>
      </c>
      <c r="P48">
        <v>2.254</v>
      </c>
      <c r="Q48">
        <v>1.1559999999999999</v>
      </c>
      <c r="R48">
        <v>2.403</v>
      </c>
      <c r="S48">
        <v>1.9410000000000001</v>
      </c>
      <c r="T48">
        <v>1.623</v>
      </c>
      <c r="U48">
        <v>1.698</v>
      </c>
      <c r="V48">
        <v>28.113</v>
      </c>
      <c r="W48">
        <v>2.944</v>
      </c>
      <c r="X48">
        <v>0.27700000000000002</v>
      </c>
      <c r="Y48">
        <v>0.311</v>
      </c>
      <c r="Z48">
        <v>193.76599999999999</v>
      </c>
      <c r="AA48">
        <v>284.06599999999997</v>
      </c>
      <c r="AB48">
        <v>53.027999999999999</v>
      </c>
      <c r="AC48">
        <v>38.116</v>
      </c>
      <c r="AD48">
        <v>237.345</v>
      </c>
      <c r="AE48">
        <v>13.734</v>
      </c>
      <c r="AF48">
        <v>1.7929999999999999</v>
      </c>
      <c r="AG48">
        <v>9.1489999999999991</v>
      </c>
      <c r="AH48">
        <v>62.597000000000001</v>
      </c>
      <c r="AI48">
        <v>39.091999999999999</v>
      </c>
      <c r="AJ48">
        <v>3.448</v>
      </c>
      <c r="AK48">
        <v>66.009</v>
      </c>
      <c r="AL48">
        <v>8.5329999999999995</v>
      </c>
      <c r="AM48">
        <v>741.03300000000002</v>
      </c>
      <c r="AN48">
        <v>690.851</v>
      </c>
      <c r="AO48">
        <v>15.412000000000001</v>
      </c>
      <c r="AP48">
        <v>139.81200000000001</v>
      </c>
      <c r="AQ48">
        <v>191.017</v>
      </c>
      <c r="AR48">
        <v>1013.771</v>
      </c>
      <c r="AS48">
        <v>98.063000000000002</v>
      </c>
      <c r="AT48">
        <v>165.321</v>
      </c>
      <c r="AU48">
        <v>559.71100000000001</v>
      </c>
      <c r="AV48">
        <v>201.61500000000001</v>
      </c>
      <c r="AW48">
        <v>31.084</v>
      </c>
      <c r="AX48">
        <v>187.61199999999999</v>
      </c>
      <c r="AY48">
        <v>6.6509999999999998</v>
      </c>
      <c r="AZ48">
        <v>3.5110000000000001</v>
      </c>
      <c r="BA48">
        <v>39.631</v>
      </c>
      <c r="BB48">
        <v>14.686999999999999</v>
      </c>
      <c r="BC48">
        <v>7.7830000000000004</v>
      </c>
      <c r="BD48">
        <v>8.5749999999999993</v>
      </c>
      <c r="BE48">
        <v>24.969000000000001</v>
      </c>
      <c r="BF48">
        <v>6.4009999999999998</v>
      </c>
      <c r="BG48">
        <v>0.80200000000000005</v>
      </c>
      <c r="BH48">
        <v>1.946</v>
      </c>
      <c r="BI48">
        <v>232.03700000000001</v>
      </c>
      <c r="BJ48">
        <v>5.6769999999999996</v>
      </c>
      <c r="BK48">
        <v>12.295</v>
      </c>
      <c r="BL48">
        <v>2.5289999999999999</v>
      </c>
      <c r="BM48">
        <v>1.9039999999999999</v>
      </c>
      <c r="BN48">
        <v>68.066000000000003</v>
      </c>
      <c r="BO48">
        <v>148.09399999999999</v>
      </c>
      <c r="BP48">
        <v>31.259</v>
      </c>
      <c r="BQ48">
        <v>143.471</v>
      </c>
      <c r="BR48">
        <v>28.346</v>
      </c>
      <c r="BS48">
        <v>66.921000000000006</v>
      </c>
      <c r="BT48">
        <v>58.533000000000001</v>
      </c>
      <c r="BU48">
        <v>6.93</v>
      </c>
      <c r="BV48">
        <v>718.51499999999999</v>
      </c>
      <c r="BW48">
        <v>50.98</v>
      </c>
      <c r="BX48">
        <v>1100.079</v>
      </c>
      <c r="BY48">
        <v>458.27800000000002</v>
      </c>
      <c r="BZ48">
        <v>8850.7579999999998</v>
      </c>
      <c r="CA48">
        <v>302.17</v>
      </c>
      <c r="CB48">
        <v>33.128</v>
      </c>
      <c r="CC48">
        <v>503.97300000000001</v>
      </c>
      <c r="CD48">
        <v>263.54700000000003</v>
      </c>
      <c r="CE48">
        <v>5458.3580000000002</v>
      </c>
      <c r="CF48">
        <v>52.064999999999998</v>
      </c>
      <c r="CG48">
        <v>10.691000000000001</v>
      </c>
      <c r="CH48">
        <v>99.103999999999999</v>
      </c>
      <c r="CI48">
        <v>133.77000000000001</v>
      </c>
      <c r="CJ48">
        <v>134.744</v>
      </c>
      <c r="CK48">
        <v>1358.183</v>
      </c>
      <c r="CL48">
        <v>370.30399999999997</v>
      </c>
      <c r="CM48">
        <v>301.36399999999998</v>
      </c>
      <c r="CN48">
        <v>99.89</v>
      </c>
      <c r="CO48">
        <v>1.6439999999999999</v>
      </c>
      <c r="CP48">
        <v>15.125</v>
      </c>
      <c r="CQ48">
        <v>88.635999999999996</v>
      </c>
      <c r="CR48">
        <v>18.36</v>
      </c>
      <c r="CS48">
        <v>8.7330000000000005</v>
      </c>
      <c r="CT48">
        <v>3.222</v>
      </c>
      <c r="CU48">
        <v>14.523999999999999</v>
      </c>
      <c r="CV48">
        <v>50.08</v>
      </c>
      <c r="CW48">
        <v>71.337000000000003</v>
      </c>
      <c r="CX48">
        <v>1.982</v>
      </c>
      <c r="CY48">
        <v>8.08</v>
      </c>
      <c r="CZ48">
        <v>5.0609999999999999</v>
      </c>
      <c r="DA48">
        <v>113.239</v>
      </c>
      <c r="DB48">
        <v>12.407</v>
      </c>
      <c r="DC48">
        <v>1.506</v>
      </c>
      <c r="DD48">
        <v>21.265000000000001</v>
      </c>
      <c r="DE48">
        <v>0.311</v>
      </c>
      <c r="DF48">
        <v>139.03</v>
      </c>
      <c r="DG48">
        <v>0.84399999999999997</v>
      </c>
      <c r="DH48">
        <v>1.6459999999999999</v>
      </c>
      <c r="DI48">
        <v>4.2830000000000004</v>
      </c>
      <c r="DJ48">
        <v>8.4969999999999999</v>
      </c>
      <c r="DK48">
        <v>8.5000000000000006E-2</v>
      </c>
      <c r="DL48">
        <v>3.0579999999999998</v>
      </c>
      <c r="DM48">
        <v>3.1240000000000001</v>
      </c>
      <c r="DN48">
        <v>18.084</v>
      </c>
      <c r="DO48">
        <v>7.9370000000000003</v>
      </c>
      <c r="DP48">
        <v>0.76700000000000002</v>
      </c>
      <c r="DQ48">
        <v>7.1319999999999997</v>
      </c>
      <c r="DR48">
        <v>3.2679999999999998</v>
      </c>
      <c r="DS48">
        <v>1.7929999999999999</v>
      </c>
      <c r="DT48">
        <v>0.71599999999999997</v>
      </c>
      <c r="DU48">
        <v>1.712</v>
      </c>
      <c r="DV48">
        <v>257.08300000000003</v>
      </c>
      <c r="DW48">
        <v>0.52100000000000002</v>
      </c>
      <c r="DX48">
        <v>8.2240000000000002</v>
      </c>
      <c r="DY48">
        <v>21.238</v>
      </c>
      <c r="DZ48">
        <v>8.8640000000000008</v>
      </c>
      <c r="EA48">
        <v>0.28299999999999997</v>
      </c>
      <c r="EB48">
        <v>2.4169999999999998</v>
      </c>
      <c r="EC48">
        <v>4.9210000000000003</v>
      </c>
      <c r="ED48">
        <v>2.7120000000000002</v>
      </c>
      <c r="EE48">
        <v>8.125</v>
      </c>
      <c r="EF48">
        <v>5.3940000000000001</v>
      </c>
      <c r="EG48">
        <v>5.2530000000000001</v>
      </c>
      <c r="EH48">
        <v>73.103999999999999</v>
      </c>
      <c r="EI48">
        <v>55.9</v>
      </c>
      <c r="EJ48">
        <v>7.8010000000000002</v>
      </c>
      <c r="EK48">
        <v>14.122</v>
      </c>
      <c r="EL48">
        <v>203.39699999999999</v>
      </c>
      <c r="EM48">
        <v>67.042000000000002</v>
      </c>
      <c r="EN48">
        <v>181.11500000000001</v>
      </c>
      <c r="EO48">
        <v>59.353999999999999</v>
      </c>
      <c r="EP48">
        <v>39.692</v>
      </c>
      <c r="EQ48">
        <v>16.87</v>
      </c>
      <c r="ER48">
        <v>161.90600000000001</v>
      </c>
      <c r="ES48">
        <v>23.986999999999998</v>
      </c>
      <c r="ET48">
        <v>16.157</v>
      </c>
      <c r="EU48">
        <v>2.6059999999999999</v>
      </c>
      <c r="EV48">
        <v>2.3279999999999998</v>
      </c>
      <c r="EW48">
        <v>101.523</v>
      </c>
      <c r="EX48">
        <v>288.77</v>
      </c>
      <c r="EY48">
        <v>4.08</v>
      </c>
      <c r="EZ48">
        <v>5.0359999999999996</v>
      </c>
      <c r="FA48">
        <v>105.111</v>
      </c>
      <c r="FB48">
        <v>15.753</v>
      </c>
      <c r="FC48">
        <v>6.28</v>
      </c>
      <c r="FD48">
        <v>19.861000000000001</v>
      </c>
      <c r="FE48">
        <v>19.861000000000001</v>
      </c>
      <c r="FF48">
        <v>1.8560000000000001</v>
      </c>
      <c r="FG48">
        <v>34.969000000000001</v>
      </c>
      <c r="FH48">
        <v>0.71799999999999997</v>
      </c>
      <c r="FI48">
        <v>4.617</v>
      </c>
      <c r="FJ48">
        <v>15.103</v>
      </c>
    </row>
    <row r="49" spans="1:166" x14ac:dyDescent="0.3">
      <c r="A49">
        <v>18133</v>
      </c>
      <c r="B49">
        <v>2</v>
      </c>
      <c r="C49" t="s">
        <v>38</v>
      </c>
      <c r="D49" t="s">
        <v>39</v>
      </c>
      <c r="E49">
        <v>18.132000000000001</v>
      </c>
      <c r="F49">
        <v>4.2910000000000004</v>
      </c>
      <c r="G49">
        <v>0.91300000000000003</v>
      </c>
      <c r="H49">
        <v>0.16200000000000001</v>
      </c>
      <c r="I49">
        <v>157.161</v>
      </c>
      <c r="J49">
        <v>2.9319999999999999</v>
      </c>
      <c r="K49">
        <v>5.2759999999999998</v>
      </c>
      <c r="L49">
        <v>0.25900000000000001</v>
      </c>
      <c r="M49">
        <v>18.757000000000001</v>
      </c>
      <c r="N49">
        <v>17.213999999999999</v>
      </c>
      <c r="O49">
        <v>1805.297</v>
      </c>
      <c r="P49">
        <v>3.056</v>
      </c>
      <c r="Q49">
        <v>0.91600000000000004</v>
      </c>
      <c r="R49">
        <v>0.29199999999999998</v>
      </c>
      <c r="S49">
        <v>0.70799999999999996</v>
      </c>
      <c r="T49">
        <v>1.681</v>
      </c>
      <c r="U49">
        <v>0.74199999999999999</v>
      </c>
      <c r="V49">
        <v>2.78</v>
      </c>
      <c r="W49">
        <v>0.33400000000000002</v>
      </c>
      <c r="X49">
        <v>0.38400000000000001</v>
      </c>
      <c r="Y49">
        <v>6.4000000000000001E-2</v>
      </c>
      <c r="Z49">
        <v>132.75</v>
      </c>
      <c r="AA49">
        <v>163.22399999999999</v>
      </c>
      <c r="AB49">
        <v>25.645</v>
      </c>
      <c r="AC49">
        <v>15.206</v>
      </c>
      <c r="AD49">
        <v>118.72</v>
      </c>
      <c r="AE49">
        <v>9.66</v>
      </c>
      <c r="AF49">
        <v>2.4260000000000002</v>
      </c>
      <c r="AG49">
        <v>6.1470000000000002</v>
      </c>
      <c r="AH49">
        <v>47.774000000000001</v>
      </c>
      <c r="AI49">
        <v>32.585999999999999</v>
      </c>
      <c r="AJ49">
        <v>2.5049999999999999</v>
      </c>
      <c r="AK49">
        <v>72.203000000000003</v>
      </c>
      <c r="AL49">
        <v>6.9279999999999999</v>
      </c>
      <c r="AM49">
        <v>410.53199999999998</v>
      </c>
      <c r="AN49">
        <v>2.5339999999999998</v>
      </c>
      <c r="AO49">
        <v>6.0170000000000003</v>
      </c>
      <c r="AP49">
        <v>11.802</v>
      </c>
      <c r="AQ49">
        <v>308.185</v>
      </c>
      <c r="AR49">
        <v>320.18099999999998</v>
      </c>
      <c r="AS49">
        <v>123.505</v>
      </c>
      <c r="AT49">
        <v>32.103000000000002</v>
      </c>
      <c r="AU49">
        <v>355.22199999999998</v>
      </c>
      <c r="AV49">
        <v>57.139000000000003</v>
      </c>
      <c r="AW49">
        <v>1.0999999999999999E-2</v>
      </c>
      <c r="AX49">
        <v>4.9530000000000003</v>
      </c>
      <c r="AY49">
        <v>5.2830000000000004</v>
      </c>
      <c r="AZ49">
        <v>2.0270000000000001</v>
      </c>
      <c r="BA49">
        <v>2.1469999999999998</v>
      </c>
      <c r="BB49">
        <v>27.140999999999998</v>
      </c>
      <c r="BC49">
        <v>5.3620000000000001</v>
      </c>
      <c r="BD49">
        <v>5.5529999999999999</v>
      </c>
      <c r="BE49">
        <v>27.609000000000002</v>
      </c>
      <c r="BF49">
        <v>4.9260000000000002</v>
      </c>
      <c r="BG49">
        <v>2.101</v>
      </c>
      <c r="BH49">
        <v>1.407</v>
      </c>
      <c r="BI49">
        <v>223.28800000000001</v>
      </c>
      <c r="BJ49">
        <v>1.948</v>
      </c>
      <c r="BK49">
        <v>12.191000000000001</v>
      </c>
      <c r="BL49">
        <v>4.1429999999999998</v>
      </c>
      <c r="BM49">
        <v>1.9630000000000001</v>
      </c>
      <c r="BN49">
        <v>41.731999999999999</v>
      </c>
      <c r="BO49">
        <v>57.613</v>
      </c>
      <c r="BP49">
        <v>19.138000000000002</v>
      </c>
      <c r="BQ49">
        <v>81.799000000000007</v>
      </c>
      <c r="BR49">
        <v>14.462999999999999</v>
      </c>
      <c r="BS49">
        <v>32.869999999999997</v>
      </c>
      <c r="BT49">
        <v>56.646000000000001</v>
      </c>
      <c r="BU49">
        <v>4.7750000000000004</v>
      </c>
      <c r="BV49">
        <v>689.73699999999997</v>
      </c>
      <c r="BW49">
        <v>44.780999999999999</v>
      </c>
      <c r="BX49">
        <v>937.67</v>
      </c>
      <c r="BY49">
        <v>509.91199999999998</v>
      </c>
      <c r="BZ49">
        <v>8014.0240000000003</v>
      </c>
      <c r="CA49">
        <v>263.46499999999997</v>
      </c>
      <c r="CB49">
        <v>38.725000000000001</v>
      </c>
      <c r="CC49">
        <v>425.03399999999999</v>
      </c>
      <c r="CD49">
        <v>373.78100000000001</v>
      </c>
      <c r="CE49">
        <v>5058.3440000000001</v>
      </c>
      <c r="CF49">
        <v>54.502000000000002</v>
      </c>
      <c r="CG49">
        <v>14.727</v>
      </c>
      <c r="CH49">
        <v>107.06699999999999</v>
      </c>
      <c r="CI49">
        <v>163.155</v>
      </c>
      <c r="CJ49">
        <v>179.267</v>
      </c>
      <c r="CK49">
        <v>1273.634</v>
      </c>
      <c r="CL49">
        <v>79.105999999999995</v>
      </c>
      <c r="CM49">
        <v>204.88</v>
      </c>
      <c r="CN49">
        <v>106.76300000000001</v>
      </c>
      <c r="CO49">
        <v>2.4340000000000002</v>
      </c>
      <c r="CP49">
        <v>4.984</v>
      </c>
      <c r="CQ49">
        <v>42.262</v>
      </c>
      <c r="CR49">
        <v>9.3339999999999996</v>
      </c>
      <c r="CS49">
        <v>24.73</v>
      </c>
      <c r="CT49">
        <v>1.595</v>
      </c>
      <c r="CU49">
        <v>25.898</v>
      </c>
      <c r="CV49">
        <v>11.869</v>
      </c>
      <c r="CW49">
        <v>86.951999999999998</v>
      </c>
      <c r="CX49">
        <v>1.8149999999999999</v>
      </c>
      <c r="CY49">
        <v>3.613</v>
      </c>
      <c r="CZ49">
        <v>2.38</v>
      </c>
      <c r="DA49">
        <v>79.917000000000002</v>
      </c>
      <c r="DB49">
        <v>9.2409999999999997</v>
      </c>
      <c r="DC49">
        <v>2.3620000000000001</v>
      </c>
      <c r="DD49">
        <v>18.193999999999999</v>
      </c>
      <c r="DE49">
        <v>6.4000000000000001E-2</v>
      </c>
      <c r="DF49">
        <v>148.80500000000001</v>
      </c>
      <c r="DG49">
        <v>0.72199999999999998</v>
      </c>
      <c r="DH49">
        <v>5.2759999999999998</v>
      </c>
      <c r="DI49">
        <v>3</v>
      </c>
      <c r="DJ49">
        <v>0.372</v>
      </c>
      <c r="DK49">
        <v>4.41</v>
      </c>
      <c r="DL49">
        <v>1.022</v>
      </c>
      <c r="DM49">
        <v>2.222</v>
      </c>
      <c r="DN49">
        <v>0.22500000000000001</v>
      </c>
      <c r="DO49">
        <v>5.9509999999999996</v>
      </c>
      <c r="DP49">
        <v>0.61099999999999999</v>
      </c>
      <c r="DQ49">
        <v>0.10299999999999999</v>
      </c>
      <c r="DR49">
        <v>2.4369999999999998</v>
      </c>
      <c r="DS49">
        <v>2.4809999999999999</v>
      </c>
      <c r="DT49">
        <v>0.308</v>
      </c>
      <c r="DU49">
        <v>3.8239999999999998</v>
      </c>
      <c r="DV49">
        <v>504.92599999999999</v>
      </c>
      <c r="DW49">
        <v>2.2719999999999998</v>
      </c>
      <c r="DX49">
        <v>5.298</v>
      </c>
      <c r="DY49">
        <v>3.895</v>
      </c>
      <c r="DZ49">
        <v>3.621</v>
      </c>
      <c r="EA49">
        <v>0.158</v>
      </c>
      <c r="EB49">
        <v>1.627</v>
      </c>
      <c r="EC49">
        <v>1.097</v>
      </c>
      <c r="ED49">
        <v>1.2629999999999999</v>
      </c>
      <c r="EE49">
        <v>2.8119999999999998</v>
      </c>
      <c r="EF49">
        <v>2.0489999999999999</v>
      </c>
      <c r="EG49">
        <v>1.9319999999999999</v>
      </c>
      <c r="EH49">
        <v>37.619999999999997</v>
      </c>
      <c r="EI49">
        <v>31.393000000000001</v>
      </c>
      <c r="EJ49">
        <v>5.3689999999999998</v>
      </c>
      <c r="EK49">
        <v>6.351</v>
      </c>
      <c r="EL49">
        <v>40.856999999999999</v>
      </c>
      <c r="EM49">
        <v>14.685</v>
      </c>
      <c r="EN49">
        <v>115.10299999999999</v>
      </c>
      <c r="EO49">
        <v>45.295000000000002</v>
      </c>
      <c r="EP49">
        <v>4.0330000000000004</v>
      </c>
      <c r="EQ49">
        <v>2.7549999999999999</v>
      </c>
      <c r="ER49">
        <v>104.941</v>
      </c>
      <c r="ES49">
        <v>5.5780000000000003</v>
      </c>
      <c r="ET49">
        <v>18.838999999999999</v>
      </c>
      <c r="EU49">
        <v>9.7000000000000003E-2</v>
      </c>
      <c r="EV49">
        <v>2.4569999999999999</v>
      </c>
      <c r="EW49">
        <v>106.148</v>
      </c>
      <c r="EX49">
        <v>295.20400000000001</v>
      </c>
      <c r="EY49">
        <v>5.0659999999999998</v>
      </c>
      <c r="EZ49">
        <v>2.0720000000000001</v>
      </c>
      <c r="FA49">
        <v>110.41500000000001</v>
      </c>
      <c r="FB49">
        <v>6.2919999999999998</v>
      </c>
      <c r="FC49">
        <v>3.5110000000000001</v>
      </c>
      <c r="FD49">
        <v>12.260999999999999</v>
      </c>
      <c r="FE49">
        <v>12.260999999999999</v>
      </c>
      <c r="FF49">
        <v>0.34499999999999997</v>
      </c>
      <c r="FG49">
        <v>22.91</v>
      </c>
      <c r="FH49">
        <v>1.4259999999999999</v>
      </c>
      <c r="FI49">
        <v>3.968</v>
      </c>
      <c r="FJ49">
        <v>15.122999999999999</v>
      </c>
    </row>
    <row r="50" spans="1:166" x14ac:dyDescent="0.3">
      <c r="A50">
        <v>18069</v>
      </c>
      <c r="B50">
        <v>1</v>
      </c>
      <c r="C50" t="s">
        <v>1</v>
      </c>
      <c r="D50" t="s">
        <v>15</v>
      </c>
      <c r="E50">
        <v>18.120999999999999</v>
      </c>
      <c r="F50">
        <v>7.2610000000000001</v>
      </c>
      <c r="G50">
        <v>2.64</v>
      </c>
      <c r="H50">
        <v>0.36399999999999999</v>
      </c>
      <c r="I50">
        <v>177.75700000000001</v>
      </c>
      <c r="J50">
        <v>8.3109999999999999</v>
      </c>
      <c r="K50">
        <v>8.8680000000000003</v>
      </c>
      <c r="L50">
        <v>1.1930000000000001</v>
      </c>
      <c r="M50">
        <v>23.123000000000001</v>
      </c>
      <c r="N50">
        <v>11.749000000000001</v>
      </c>
      <c r="O50">
        <v>1555.2819999999999</v>
      </c>
      <c r="P50">
        <v>2.8130000000000002</v>
      </c>
      <c r="Q50">
        <v>0.95399999999999996</v>
      </c>
      <c r="R50">
        <v>0.95699999999999996</v>
      </c>
      <c r="S50">
        <v>2.2210000000000001</v>
      </c>
      <c r="T50">
        <v>1.6639999999999999</v>
      </c>
      <c r="U50">
        <v>1.1439999999999999</v>
      </c>
      <c r="V50">
        <v>12.164</v>
      </c>
      <c r="W50">
        <v>1.1519999999999999</v>
      </c>
      <c r="X50">
        <v>0.26</v>
      </c>
      <c r="Y50">
        <v>0.183</v>
      </c>
      <c r="Z50">
        <v>149.815</v>
      </c>
      <c r="AA50">
        <v>231.61500000000001</v>
      </c>
      <c r="AB50">
        <v>33.540999999999997</v>
      </c>
      <c r="AC50">
        <v>22.312999999999999</v>
      </c>
      <c r="AD50">
        <v>171.40299999999999</v>
      </c>
      <c r="AE50">
        <v>9.8889999999999993</v>
      </c>
      <c r="AF50">
        <v>4.8239999999999998</v>
      </c>
      <c r="AG50">
        <v>5.1319999999999997</v>
      </c>
      <c r="AH50">
        <v>34.164000000000001</v>
      </c>
      <c r="AI50">
        <v>39.996000000000002</v>
      </c>
      <c r="AJ50">
        <v>2.5710000000000002</v>
      </c>
      <c r="AK50">
        <v>94.308000000000007</v>
      </c>
      <c r="AL50">
        <v>6.0369999999999999</v>
      </c>
      <c r="AM50">
        <v>476.976</v>
      </c>
      <c r="AN50">
        <v>232.928</v>
      </c>
      <c r="AO50">
        <v>10.867000000000001</v>
      </c>
      <c r="AP50">
        <v>22.04</v>
      </c>
      <c r="AQ50">
        <v>228.90100000000001</v>
      </c>
      <c r="AR50">
        <v>739.35500000000002</v>
      </c>
      <c r="AS50">
        <v>97.106999999999999</v>
      </c>
      <c r="AT50">
        <v>104.093</v>
      </c>
      <c r="AU50">
        <v>392.53800000000001</v>
      </c>
      <c r="AV50">
        <v>107.569</v>
      </c>
      <c r="AW50">
        <v>0.121</v>
      </c>
      <c r="AX50">
        <v>15.263</v>
      </c>
      <c r="AY50">
        <v>4.4790000000000001</v>
      </c>
      <c r="AZ50">
        <v>2.6059999999999999</v>
      </c>
      <c r="BA50">
        <v>12.467000000000001</v>
      </c>
      <c r="BB50">
        <v>13.629</v>
      </c>
      <c r="BC50">
        <v>5.6029999999999998</v>
      </c>
      <c r="BD50">
        <v>3.73</v>
      </c>
      <c r="BE50">
        <v>15.81</v>
      </c>
      <c r="BF50">
        <v>2.4500000000000002</v>
      </c>
      <c r="BG50">
        <v>1.0509999999999999</v>
      </c>
      <c r="BH50">
        <v>2.6469999999999998</v>
      </c>
      <c r="BI50">
        <v>259.31400000000002</v>
      </c>
      <c r="BJ50">
        <v>2.8159999999999998</v>
      </c>
      <c r="BK50">
        <v>8.6519999999999992</v>
      </c>
      <c r="BL50">
        <v>1.863</v>
      </c>
      <c r="BM50">
        <v>2.17</v>
      </c>
      <c r="BN50">
        <v>55.347999999999999</v>
      </c>
      <c r="BO50">
        <v>131.078</v>
      </c>
      <c r="BP50">
        <v>20.097000000000001</v>
      </c>
      <c r="BQ50">
        <v>108.054</v>
      </c>
      <c r="BR50">
        <v>16.202999999999999</v>
      </c>
      <c r="BS50">
        <v>41.204999999999998</v>
      </c>
      <c r="BT50">
        <v>59.389000000000003</v>
      </c>
      <c r="BU50">
        <v>6.2119999999999997</v>
      </c>
      <c r="BV50">
        <v>794.57</v>
      </c>
      <c r="BW50">
        <v>43.984000000000002</v>
      </c>
      <c r="BX50">
        <v>1133.789</v>
      </c>
      <c r="BY50">
        <v>449.25900000000001</v>
      </c>
      <c r="BZ50">
        <v>8711.64</v>
      </c>
      <c r="CA50">
        <v>299.81799999999998</v>
      </c>
      <c r="CB50">
        <v>35.018000000000001</v>
      </c>
      <c r="CC50">
        <v>480.19499999999999</v>
      </c>
      <c r="CD50">
        <v>265.827</v>
      </c>
      <c r="CE50">
        <v>4671.5320000000002</v>
      </c>
      <c r="CF50">
        <v>42.741999999999997</v>
      </c>
      <c r="CG50">
        <v>9.766</v>
      </c>
      <c r="CH50">
        <v>96.141999999999996</v>
      </c>
      <c r="CI50">
        <v>208.845</v>
      </c>
      <c r="CJ50">
        <v>116.999</v>
      </c>
      <c r="CK50">
        <v>974.22199999999998</v>
      </c>
      <c r="CL50">
        <v>146.065</v>
      </c>
      <c r="CM50">
        <v>244.447</v>
      </c>
      <c r="CN50">
        <v>96.141999999999996</v>
      </c>
      <c r="CO50">
        <v>1.8360000000000001</v>
      </c>
      <c r="CP50">
        <v>8.0709999999999997</v>
      </c>
      <c r="CQ50">
        <v>59.863999999999997</v>
      </c>
      <c r="CR50">
        <v>17.253</v>
      </c>
      <c r="CS50">
        <v>13.381</v>
      </c>
      <c r="CT50">
        <v>2.1139999999999999</v>
      </c>
      <c r="CU50">
        <v>12.744</v>
      </c>
      <c r="CV50">
        <v>55.52</v>
      </c>
      <c r="CW50">
        <v>86.899000000000001</v>
      </c>
      <c r="CX50">
        <v>1.363</v>
      </c>
      <c r="CY50">
        <v>4.6280000000000001</v>
      </c>
      <c r="CZ50">
        <v>3.444</v>
      </c>
      <c r="DA50">
        <v>123.84399999999999</v>
      </c>
      <c r="DB50">
        <v>9.0030000000000001</v>
      </c>
      <c r="DC50">
        <v>1.4430000000000001</v>
      </c>
      <c r="DD50">
        <v>17.007999999999999</v>
      </c>
      <c r="DE50">
        <v>0.183</v>
      </c>
      <c r="DF50">
        <v>257.90300000000002</v>
      </c>
      <c r="DG50">
        <v>0.56299999999999994</v>
      </c>
      <c r="DH50">
        <v>1.6339999999999999</v>
      </c>
      <c r="DI50">
        <v>4.6950000000000003</v>
      </c>
      <c r="DJ50">
        <v>3.9609999999999999</v>
      </c>
      <c r="DK50">
        <v>1.59</v>
      </c>
      <c r="DL50">
        <v>1.835</v>
      </c>
      <c r="DM50">
        <v>2.4279999999999999</v>
      </c>
      <c r="DN50">
        <v>10.291</v>
      </c>
      <c r="DO50">
        <v>7.24</v>
      </c>
      <c r="DP50">
        <v>0.38300000000000001</v>
      </c>
      <c r="DQ50">
        <v>1.651</v>
      </c>
      <c r="DR50">
        <v>2.1379999999999999</v>
      </c>
      <c r="DS50">
        <v>0.215</v>
      </c>
      <c r="DT50">
        <v>0.629</v>
      </c>
      <c r="DU50">
        <v>1.306</v>
      </c>
      <c r="DV50">
        <v>368.65899999999999</v>
      </c>
      <c r="DW50">
        <v>1.1910000000000001</v>
      </c>
      <c r="DX50">
        <v>7.7809999999999997</v>
      </c>
      <c r="DY50">
        <v>16.422000000000001</v>
      </c>
      <c r="DZ50">
        <v>8.6340000000000003</v>
      </c>
      <c r="EA50">
        <v>0.16900000000000001</v>
      </c>
      <c r="EB50">
        <v>1.0549999999999999</v>
      </c>
      <c r="EC50">
        <v>2.9220000000000002</v>
      </c>
      <c r="ED50">
        <v>1.121</v>
      </c>
      <c r="EE50">
        <v>4.1660000000000004</v>
      </c>
      <c r="EF50">
        <v>2.89</v>
      </c>
      <c r="EG50">
        <v>0.15</v>
      </c>
      <c r="EH50">
        <v>41.865000000000002</v>
      </c>
      <c r="EI50">
        <v>36.744</v>
      </c>
      <c r="EJ50">
        <v>6.649</v>
      </c>
      <c r="EK50">
        <v>7.6710000000000003</v>
      </c>
      <c r="EL50">
        <v>62.473999999999997</v>
      </c>
      <c r="EM50">
        <v>16.52</v>
      </c>
      <c r="EN50">
        <v>139.91999999999999</v>
      </c>
      <c r="EO50">
        <v>40.658999999999999</v>
      </c>
      <c r="EP50">
        <v>23.699000000000002</v>
      </c>
      <c r="EQ50">
        <v>5.694</v>
      </c>
      <c r="ER50">
        <v>131.77600000000001</v>
      </c>
      <c r="ES50">
        <v>6.992</v>
      </c>
      <c r="ET50">
        <v>31.838000000000001</v>
      </c>
      <c r="EU50">
        <v>2.08</v>
      </c>
      <c r="EV50">
        <v>3.5289999999999999</v>
      </c>
      <c r="EW50">
        <v>95.486999999999995</v>
      </c>
      <c r="EX50">
        <v>291.25599999999997</v>
      </c>
      <c r="EY50">
        <v>4.7380000000000004</v>
      </c>
      <c r="EZ50">
        <v>4.9610000000000003</v>
      </c>
      <c r="FA50">
        <v>105.36</v>
      </c>
      <c r="FB50">
        <v>8.5280000000000005</v>
      </c>
      <c r="FC50">
        <v>4.2619999999999996</v>
      </c>
      <c r="FD50">
        <v>16.265999999999998</v>
      </c>
      <c r="FE50">
        <v>16.181000000000001</v>
      </c>
      <c r="FF50">
        <v>3.7589999999999999</v>
      </c>
      <c r="FG50">
        <v>27.626999999999999</v>
      </c>
      <c r="FH50">
        <v>0.90700000000000003</v>
      </c>
      <c r="FI50">
        <v>5.2320000000000002</v>
      </c>
      <c r="FJ50">
        <v>14.624000000000001</v>
      </c>
    </row>
    <row r="51" spans="1:166" x14ac:dyDescent="0.3">
      <c r="A51">
        <v>18129</v>
      </c>
      <c r="B51">
        <v>1</v>
      </c>
      <c r="C51" t="s">
        <v>38</v>
      </c>
      <c r="D51" t="s">
        <v>39</v>
      </c>
      <c r="E51">
        <v>16.561</v>
      </c>
      <c r="F51">
        <v>12.888</v>
      </c>
      <c r="G51">
        <v>2.6160000000000001</v>
      </c>
      <c r="H51">
        <v>0.309</v>
      </c>
      <c r="I51">
        <v>153.27099999999999</v>
      </c>
      <c r="J51">
        <v>9.4350000000000005</v>
      </c>
      <c r="K51">
        <v>10.029999999999999</v>
      </c>
      <c r="L51">
        <v>1.125</v>
      </c>
      <c r="M51">
        <v>52.125</v>
      </c>
      <c r="N51">
        <v>22.155000000000001</v>
      </c>
      <c r="O51">
        <v>1712.9</v>
      </c>
      <c r="P51">
        <v>4.375</v>
      </c>
      <c r="Q51">
        <v>1.4490000000000001</v>
      </c>
      <c r="R51">
        <v>1.0960000000000001</v>
      </c>
      <c r="S51">
        <v>1.325</v>
      </c>
      <c r="T51">
        <v>1.601</v>
      </c>
      <c r="U51">
        <v>1.127</v>
      </c>
      <c r="V51">
        <v>4.9550000000000001</v>
      </c>
      <c r="W51">
        <v>1.4890000000000001</v>
      </c>
      <c r="X51">
        <v>0.245</v>
      </c>
      <c r="Y51">
        <v>0.19400000000000001</v>
      </c>
      <c r="Z51">
        <v>108.685</v>
      </c>
      <c r="AA51">
        <v>182.37700000000001</v>
      </c>
      <c r="AB51">
        <v>21.17</v>
      </c>
      <c r="AC51">
        <v>17.363</v>
      </c>
      <c r="AD51">
        <v>149.982</v>
      </c>
      <c r="AE51">
        <v>8.34</v>
      </c>
      <c r="AF51">
        <v>4.8760000000000003</v>
      </c>
      <c r="AG51">
        <v>5.7110000000000003</v>
      </c>
      <c r="AH51">
        <v>30.25</v>
      </c>
      <c r="AI51">
        <v>55.511000000000003</v>
      </c>
      <c r="AJ51">
        <v>2.7679999999999998</v>
      </c>
      <c r="AK51">
        <v>129.29900000000001</v>
      </c>
      <c r="AL51">
        <v>10.981</v>
      </c>
      <c r="AM51">
        <v>236.31700000000001</v>
      </c>
      <c r="AN51">
        <v>23.131</v>
      </c>
      <c r="AO51">
        <v>4.2450000000000001</v>
      </c>
      <c r="AP51">
        <v>7.798</v>
      </c>
      <c r="AQ51">
        <v>225.57599999999999</v>
      </c>
      <c r="AR51">
        <v>237.11600000000001</v>
      </c>
      <c r="AS51">
        <v>5.59</v>
      </c>
      <c r="AT51">
        <v>35.848999999999997</v>
      </c>
      <c r="AU51">
        <v>16.148</v>
      </c>
      <c r="AV51">
        <v>30.946999999999999</v>
      </c>
      <c r="AW51">
        <v>3.2000000000000001E-2</v>
      </c>
      <c r="AX51">
        <v>0.41099999999999998</v>
      </c>
      <c r="AY51">
        <v>3.7690000000000001</v>
      </c>
      <c r="AZ51">
        <v>1.873</v>
      </c>
      <c r="BA51">
        <v>1.4530000000000001</v>
      </c>
      <c r="BB51">
        <v>13.048</v>
      </c>
      <c r="BC51">
        <v>4.5419999999999998</v>
      </c>
      <c r="BD51">
        <v>4.76</v>
      </c>
      <c r="BE51">
        <v>13.843</v>
      </c>
      <c r="BF51">
        <v>2.782</v>
      </c>
      <c r="BG51">
        <v>0.67200000000000004</v>
      </c>
      <c r="BH51">
        <v>3.7029999999999998</v>
      </c>
      <c r="BI51">
        <v>168.82599999999999</v>
      </c>
      <c r="BJ51">
        <v>2.391</v>
      </c>
      <c r="BK51">
        <v>14.872</v>
      </c>
      <c r="BL51">
        <v>1.5980000000000001</v>
      </c>
      <c r="BM51">
        <v>0.97799999999999998</v>
      </c>
      <c r="BN51">
        <v>44.027999999999999</v>
      </c>
      <c r="BO51">
        <v>68.628</v>
      </c>
      <c r="BP51">
        <v>15.744999999999999</v>
      </c>
      <c r="BQ51">
        <v>91.72</v>
      </c>
      <c r="BR51">
        <v>14.944000000000001</v>
      </c>
      <c r="BS51">
        <v>41.722999999999999</v>
      </c>
      <c r="BT51">
        <v>51.328000000000003</v>
      </c>
      <c r="BU51">
        <v>5.4569999999999999</v>
      </c>
      <c r="BV51">
        <v>372.28100000000001</v>
      </c>
      <c r="BW51">
        <v>10.782</v>
      </c>
      <c r="BX51">
        <v>603.73299999999995</v>
      </c>
      <c r="BY51">
        <v>203.416</v>
      </c>
      <c r="BZ51">
        <v>7042.6819999999998</v>
      </c>
      <c r="CA51">
        <v>127.16500000000001</v>
      </c>
      <c r="CB51">
        <v>8.1489999999999991</v>
      </c>
      <c r="CC51">
        <v>237.178</v>
      </c>
      <c r="CD51">
        <v>162.99100000000001</v>
      </c>
      <c r="CE51">
        <v>4003.4450000000002</v>
      </c>
      <c r="CF51">
        <v>26.414000000000001</v>
      </c>
      <c r="CG51">
        <v>4.2850000000000001</v>
      </c>
      <c r="CH51">
        <v>53.771000000000001</v>
      </c>
      <c r="CI51">
        <v>112.803</v>
      </c>
      <c r="CJ51">
        <v>80.432000000000002</v>
      </c>
      <c r="CK51">
        <v>951.65899999999999</v>
      </c>
      <c r="CL51">
        <v>69.938999999999993</v>
      </c>
      <c r="CM51">
        <v>183.47800000000001</v>
      </c>
      <c r="CN51">
        <v>53.771000000000001</v>
      </c>
      <c r="CO51">
        <v>1.958</v>
      </c>
      <c r="CP51">
        <v>4.4470000000000001</v>
      </c>
      <c r="CQ51">
        <v>46.301000000000002</v>
      </c>
      <c r="CR51">
        <v>20.585999999999999</v>
      </c>
      <c r="CS51">
        <v>13.542</v>
      </c>
      <c r="CT51">
        <v>2.1190000000000002</v>
      </c>
      <c r="CU51">
        <v>11.667999999999999</v>
      </c>
      <c r="CV51">
        <v>3.972</v>
      </c>
      <c r="CW51">
        <v>83.923000000000002</v>
      </c>
      <c r="CX51">
        <v>0.745</v>
      </c>
      <c r="CY51">
        <v>2.9169999999999998</v>
      </c>
      <c r="CZ51">
        <v>2.9910000000000001</v>
      </c>
      <c r="DA51">
        <v>146.81200000000001</v>
      </c>
      <c r="DB51">
        <v>9.6280000000000001</v>
      </c>
      <c r="DC51">
        <v>2.06</v>
      </c>
      <c r="DD51">
        <v>13.305</v>
      </c>
      <c r="DE51">
        <v>0.19400000000000001</v>
      </c>
      <c r="DF51">
        <v>321.69499999999999</v>
      </c>
      <c r="DG51">
        <v>1.3049999999999999</v>
      </c>
      <c r="DH51">
        <v>2.2290000000000001</v>
      </c>
      <c r="DI51">
        <v>2.0219999999999998</v>
      </c>
      <c r="DJ51">
        <v>0.752</v>
      </c>
      <c r="DK51">
        <v>8.9380000000000006</v>
      </c>
      <c r="DL51">
        <v>0.54900000000000004</v>
      </c>
      <c r="DM51">
        <v>0.98099999999999998</v>
      </c>
      <c r="DN51">
        <v>4.2999999999999997E-2</v>
      </c>
      <c r="DO51">
        <v>8.1449999999999996</v>
      </c>
      <c r="DP51">
        <v>1.4770000000000001</v>
      </c>
      <c r="DQ51">
        <v>0.29199999999999998</v>
      </c>
      <c r="DR51">
        <v>1.3049999999999999</v>
      </c>
      <c r="DS51">
        <v>1.883</v>
      </c>
      <c r="DU51">
        <v>3.2919999999999998</v>
      </c>
      <c r="DV51">
        <v>348.91199999999998</v>
      </c>
      <c r="DW51">
        <v>0.57199999999999995</v>
      </c>
      <c r="DX51">
        <v>8.25</v>
      </c>
      <c r="DY51">
        <v>6.5570000000000004</v>
      </c>
      <c r="DZ51">
        <v>4.4139999999999997</v>
      </c>
      <c r="EA51">
        <v>0.68400000000000005</v>
      </c>
      <c r="EB51">
        <v>1.2929999999999999</v>
      </c>
      <c r="EC51">
        <v>2.5099999999999998</v>
      </c>
      <c r="ED51">
        <v>1.5169999999999999</v>
      </c>
      <c r="EE51">
        <v>4.3440000000000003</v>
      </c>
      <c r="EF51">
        <v>2.84</v>
      </c>
      <c r="EG51">
        <v>1.33</v>
      </c>
      <c r="EH51">
        <v>42.258000000000003</v>
      </c>
      <c r="EI51">
        <v>35.073</v>
      </c>
      <c r="EJ51">
        <v>4.7160000000000002</v>
      </c>
      <c r="EK51">
        <v>7.2039999999999997</v>
      </c>
      <c r="EL51">
        <v>32.154000000000003</v>
      </c>
      <c r="EM51">
        <v>10.175000000000001</v>
      </c>
      <c r="EN51">
        <v>96.698999999999998</v>
      </c>
      <c r="EO51">
        <v>33.430999999999997</v>
      </c>
      <c r="EP51">
        <v>5.2320000000000002</v>
      </c>
      <c r="EQ51">
        <v>1.9179999999999999</v>
      </c>
      <c r="ER51">
        <v>95.29</v>
      </c>
      <c r="ES51">
        <v>3.6829999999999998</v>
      </c>
      <c r="ET51">
        <v>29.879000000000001</v>
      </c>
      <c r="EU51">
        <v>0.23499999999999999</v>
      </c>
      <c r="EV51">
        <v>1.2070000000000001</v>
      </c>
      <c r="EW51">
        <v>53.598999999999997</v>
      </c>
      <c r="EX51">
        <v>283.88400000000001</v>
      </c>
      <c r="EY51">
        <v>5.2690000000000001</v>
      </c>
      <c r="EZ51">
        <v>6.1020000000000003</v>
      </c>
      <c r="FA51">
        <v>119.746</v>
      </c>
      <c r="FB51">
        <v>6.3449999999999998</v>
      </c>
      <c r="FC51">
        <v>2.8929999999999998</v>
      </c>
      <c r="FD51">
        <v>11.714</v>
      </c>
      <c r="FE51">
        <v>11.547000000000001</v>
      </c>
      <c r="FF51">
        <v>1.383</v>
      </c>
      <c r="FG51">
        <v>14.44</v>
      </c>
      <c r="FH51">
        <v>2.5979999999999999</v>
      </c>
      <c r="FI51">
        <v>1.94</v>
      </c>
      <c r="FJ51">
        <v>7.06</v>
      </c>
    </row>
    <row r="52" spans="1:166" x14ac:dyDescent="0.3">
      <c r="A52">
        <v>18076</v>
      </c>
      <c r="B52">
        <v>2</v>
      </c>
      <c r="C52" t="s">
        <v>1</v>
      </c>
      <c r="D52" t="s">
        <v>15</v>
      </c>
      <c r="E52">
        <v>11.893000000000001</v>
      </c>
      <c r="F52">
        <v>8.2100000000000009</v>
      </c>
      <c r="G52">
        <v>2.7879999999999998</v>
      </c>
      <c r="H52">
        <v>0.436</v>
      </c>
      <c r="I52">
        <v>148.375</v>
      </c>
      <c r="J52">
        <v>7.4420000000000002</v>
      </c>
      <c r="K52">
        <v>9.6620000000000008</v>
      </c>
      <c r="L52">
        <v>1.405</v>
      </c>
      <c r="M52">
        <v>32.182000000000002</v>
      </c>
      <c r="N52">
        <v>10.977</v>
      </c>
      <c r="O52">
        <v>1614.0429999999999</v>
      </c>
      <c r="P52">
        <v>2.1320000000000001</v>
      </c>
      <c r="Q52">
        <v>0.95</v>
      </c>
      <c r="R52">
        <v>1.1499999999999999</v>
      </c>
      <c r="S52">
        <v>1.9339999999999999</v>
      </c>
      <c r="T52">
        <v>1.9990000000000001</v>
      </c>
      <c r="U52">
        <v>1.0940000000000001</v>
      </c>
      <c r="V52">
        <v>15.315</v>
      </c>
      <c r="W52">
        <v>1.2450000000000001</v>
      </c>
      <c r="X52">
        <v>0.25</v>
      </c>
      <c r="Y52">
        <v>0.13300000000000001</v>
      </c>
      <c r="Z52">
        <v>101.08799999999999</v>
      </c>
      <c r="AA52">
        <v>221.22499999999999</v>
      </c>
      <c r="AB52">
        <v>31.149000000000001</v>
      </c>
      <c r="AC52">
        <v>28.760999999999999</v>
      </c>
      <c r="AD52">
        <v>240.971</v>
      </c>
      <c r="AE52">
        <v>13.984</v>
      </c>
      <c r="AF52">
        <v>1.786</v>
      </c>
      <c r="AG52">
        <v>9.5</v>
      </c>
      <c r="AH52">
        <v>48.055</v>
      </c>
      <c r="AI52">
        <v>32.316000000000003</v>
      </c>
      <c r="AJ52">
        <v>3.343</v>
      </c>
      <c r="AK52">
        <v>67.081000000000003</v>
      </c>
      <c r="AL52">
        <v>7.0289999999999999</v>
      </c>
      <c r="AM52">
        <v>846.64099999999996</v>
      </c>
      <c r="AN52">
        <v>875.14599999999996</v>
      </c>
      <c r="AO52">
        <v>19.337</v>
      </c>
      <c r="AP52">
        <v>132.01400000000001</v>
      </c>
      <c r="AQ52">
        <v>220.179</v>
      </c>
      <c r="AR52">
        <v>964.30399999999997</v>
      </c>
      <c r="AS52">
        <v>185.08799999999999</v>
      </c>
      <c r="AT52">
        <v>222.66499999999999</v>
      </c>
      <c r="AU52">
        <v>816.52300000000002</v>
      </c>
      <c r="AV52">
        <v>286.05099999999999</v>
      </c>
      <c r="AW52">
        <v>5.2089999999999996</v>
      </c>
      <c r="AX52">
        <v>291.23399999999998</v>
      </c>
      <c r="AY52">
        <v>8.1859999999999999</v>
      </c>
      <c r="AZ52">
        <v>3.9790000000000001</v>
      </c>
      <c r="BA52">
        <v>52.472999999999999</v>
      </c>
      <c r="BB52">
        <v>12.791</v>
      </c>
      <c r="BC52">
        <v>5.915</v>
      </c>
      <c r="BD52">
        <v>5.8129999999999997</v>
      </c>
      <c r="BE52">
        <v>23.135999999999999</v>
      </c>
      <c r="BF52">
        <v>3.1629999999999998</v>
      </c>
      <c r="BG52">
        <v>1.7330000000000001</v>
      </c>
      <c r="BH52">
        <v>3.01</v>
      </c>
      <c r="BI52">
        <v>240.505</v>
      </c>
      <c r="BJ52">
        <v>5.5170000000000003</v>
      </c>
      <c r="BK52">
        <v>9.4909999999999997</v>
      </c>
      <c r="BL52">
        <v>1.454</v>
      </c>
      <c r="BM52">
        <v>2.4510000000000001</v>
      </c>
      <c r="BN52">
        <v>62.192999999999998</v>
      </c>
      <c r="BO52">
        <v>97.912999999999997</v>
      </c>
      <c r="BP52">
        <v>30.09</v>
      </c>
      <c r="BQ52">
        <v>122.749</v>
      </c>
      <c r="BR52">
        <v>21.323</v>
      </c>
      <c r="BS52">
        <v>68.447999999999993</v>
      </c>
      <c r="BT52">
        <v>72.537999999999997</v>
      </c>
      <c r="BU52">
        <v>9.4920000000000009</v>
      </c>
      <c r="BV52">
        <v>732.88199999999995</v>
      </c>
      <c r="BW52">
        <v>37.527000000000001</v>
      </c>
      <c r="BX52">
        <v>1085.931</v>
      </c>
      <c r="BY52">
        <v>408.18900000000002</v>
      </c>
      <c r="BZ52">
        <v>8617.2710000000006</v>
      </c>
      <c r="CA52">
        <v>302.31</v>
      </c>
      <c r="CB52">
        <v>34.118000000000002</v>
      </c>
      <c r="CC52">
        <v>524.12300000000005</v>
      </c>
      <c r="CD52">
        <v>303.363</v>
      </c>
      <c r="CE52">
        <v>5615.7089999999998</v>
      </c>
      <c r="CF52">
        <v>51.204999999999998</v>
      </c>
      <c r="CG52">
        <v>11.846</v>
      </c>
      <c r="CH52">
        <v>119.021</v>
      </c>
      <c r="CI52">
        <v>221.15799999999999</v>
      </c>
      <c r="CJ52">
        <v>169.09800000000001</v>
      </c>
      <c r="CK52">
        <v>1442.556</v>
      </c>
      <c r="CL52">
        <v>166.73400000000001</v>
      </c>
      <c r="CM52">
        <v>244.34200000000001</v>
      </c>
      <c r="CN52">
        <v>119.021</v>
      </c>
      <c r="CO52">
        <v>1.84</v>
      </c>
      <c r="CP52">
        <v>9.26</v>
      </c>
      <c r="CQ52">
        <v>60.378999999999998</v>
      </c>
      <c r="CR52">
        <v>17.689</v>
      </c>
      <c r="CS52">
        <v>12.226000000000001</v>
      </c>
      <c r="CT52">
        <v>2.9750000000000001</v>
      </c>
      <c r="CU52">
        <v>12.236000000000001</v>
      </c>
      <c r="CV52">
        <v>42.845999999999997</v>
      </c>
      <c r="CW52">
        <v>80.319999999999993</v>
      </c>
      <c r="CX52">
        <v>0.80900000000000005</v>
      </c>
      <c r="CY52">
        <v>4.9390000000000001</v>
      </c>
      <c r="CZ52">
        <v>3.7850000000000001</v>
      </c>
      <c r="DA52">
        <v>140.90799999999999</v>
      </c>
      <c r="DB52">
        <v>10.444000000000001</v>
      </c>
      <c r="DC52">
        <v>1.3819999999999999</v>
      </c>
      <c r="DD52">
        <v>20.905999999999999</v>
      </c>
      <c r="DE52">
        <v>0.13300000000000001</v>
      </c>
      <c r="DF52">
        <v>245.42099999999999</v>
      </c>
      <c r="DG52">
        <v>0.70699999999999996</v>
      </c>
      <c r="DH52">
        <v>1.5389999999999999</v>
      </c>
      <c r="DI52">
        <v>1.837</v>
      </c>
      <c r="DJ52">
        <v>4.6189999999999998</v>
      </c>
      <c r="DK52">
        <v>0.192</v>
      </c>
      <c r="DL52">
        <v>1.3180000000000001</v>
      </c>
      <c r="DM52">
        <v>1.0489999999999999</v>
      </c>
      <c r="DN52">
        <v>10.041</v>
      </c>
      <c r="DO52">
        <v>5.9809999999999999</v>
      </c>
      <c r="DP52">
        <v>0.55300000000000005</v>
      </c>
      <c r="DQ52">
        <v>7.2190000000000003</v>
      </c>
      <c r="DR52">
        <v>2.0710000000000002</v>
      </c>
      <c r="DS52">
        <v>2.0990000000000002</v>
      </c>
      <c r="DT52">
        <v>0.05</v>
      </c>
      <c r="DU52">
        <v>2.3730000000000002</v>
      </c>
      <c r="DV52">
        <v>396.50200000000001</v>
      </c>
      <c r="DW52">
        <v>2.008</v>
      </c>
      <c r="DX52">
        <v>6.2709999999999999</v>
      </c>
      <c r="DY52">
        <v>14.856999999999999</v>
      </c>
      <c r="DZ52">
        <v>6.0490000000000004</v>
      </c>
      <c r="EA52">
        <v>0.17899999999999999</v>
      </c>
      <c r="EB52">
        <v>1.56</v>
      </c>
      <c r="EC52">
        <v>5.87</v>
      </c>
      <c r="ED52">
        <v>3.1869999999999998</v>
      </c>
      <c r="EE52">
        <v>6.726</v>
      </c>
      <c r="EF52">
        <v>4.1609999999999996</v>
      </c>
      <c r="EG52">
        <v>2.3479999999999999</v>
      </c>
      <c r="EH52">
        <v>74.183999999999997</v>
      </c>
      <c r="EI52">
        <v>63.335999999999999</v>
      </c>
      <c r="EJ52">
        <v>4.4580000000000002</v>
      </c>
      <c r="EK52">
        <v>12.895</v>
      </c>
      <c r="EL52">
        <v>94.248999999999995</v>
      </c>
      <c r="EM52">
        <v>30.768999999999998</v>
      </c>
      <c r="EN52">
        <v>156.36099999999999</v>
      </c>
      <c r="EO52">
        <v>54.246000000000002</v>
      </c>
      <c r="EP52">
        <v>26.530999999999999</v>
      </c>
      <c r="EQ52">
        <v>7.56</v>
      </c>
      <c r="ER52">
        <v>126.28100000000001</v>
      </c>
      <c r="ES52">
        <v>10.824999999999999</v>
      </c>
      <c r="ET52">
        <v>48.738</v>
      </c>
      <c r="EU52">
        <v>0.84699999999999998</v>
      </c>
      <c r="EV52">
        <v>2.3919999999999999</v>
      </c>
      <c r="EW52">
        <v>118.88200000000001</v>
      </c>
      <c r="EX52">
        <v>289.07</v>
      </c>
      <c r="EY52">
        <v>4.4359999999999999</v>
      </c>
      <c r="EZ52">
        <v>7.7050000000000001</v>
      </c>
      <c r="FA52">
        <v>108.88200000000001</v>
      </c>
      <c r="FB52">
        <v>22.378</v>
      </c>
      <c r="FC52">
        <v>5.72</v>
      </c>
      <c r="FD52">
        <v>18.521000000000001</v>
      </c>
      <c r="FE52">
        <v>18.53</v>
      </c>
      <c r="FF52">
        <v>2.9359999999999999</v>
      </c>
      <c r="FG52">
        <v>27.306999999999999</v>
      </c>
      <c r="FH52">
        <v>1.3620000000000001</v>
      </c>
      <c r="FI52">
        <v>2.6579999999999999</v>
      </c>
      <c r="FJ52">
        <v>7.49</v>
      </c>
    </row>
    <row r="53" spans="1:166" x14ac:dyDescent="0.3">
      <c r="A53">
        <v>18110</v>
      </c>
      <c r="B53">
        <v>1</v>
      </c>
      <c r="C53" t="s">
        <v>1</v>
      </c>
      <c r="D53" t="s">
        <v>14</v>
      </c>
      <c r="E53">
        <v>10.634</v>
      </c>
      <c r="F53">
        <v>5.5279999999999996</v>
      </c>
      <c r="G53">
        <v>1.885</v>
      </c>
      <c r="H53">
        <v>0.20200000000000001</v>
      </c>
      <c r="I53">
        <v>159.96199999999999</v>
      </c>
      <c r="J53">
        <v>5.9619999999999997</v>
      </c>
      <c r="K53">
        <v>8.5570000000000004</v>
      </c>
      <c r="L53">
        <v>0.91400000000000003</v>
      </c>
      <c r="M53">
        <v>40.569000000000003</v>
      </c>
      <c r="N53">
        <v>13.696999999999999</v>
      </c>
      <c r="O53">
        <v>1718.934</v>
      </c>
      <c r="P53">
        <v>2.6840000000000002</v>
      </c>
      <c r="Q53">
        <v>1.4470000000000001</v>
      </c>
      <c r="R53">
        <v>0.69199999999999995</v>
      </c>
      <c r="S53">
        <v>1.589</v>
      </c>
      <c r="T53">
        <v>1.905</v>
      </c>
      <c r="U53">
        <v>1.1839999999999999</v>
      </c>
      <c r="V53">
        <v>18.873999999999999</v>
      </c>
      <c r="W53">
        <v>0.65300000000000002</v>
      </c>
      <c r="X53">
        <v>0.249</v>
      </c>
      <c r="Y53">
        <v>9.7000000000000003E-2</v>
      </c>
      <c r="Z53">
        <v>64.819000000000003</v>
      </c>
      <c r="AA53">
        <v>123.13500000000001</v>
      </c>
      <c r="AB53">
        <v>17.628</v>
      </c>
      <c r="AC53">
        <v>12.519</v>
      </c>
      <c r="AD53">
        <v>131.27199999999999</v>
      </c>
      <c r="AE53">
        <v>10.577</v>
      </c>
      <c r="AF53">
        <v>2.645</v>
      </c>
      <c r="AG53">
        <v>7.3339999999999996</v>
      </c>
      <c r="AH53">
        <v>36.651000000000003</v>
      </c>
      <c r="AI53">
        <v>25.753</v>
      </c>
      <c r="AJ53">
        <v>2.827</v>
      </c>
      <c r="AK53">
        <v>68.471000000000004</v>
      </c>
      <c r="AL53">
        <v>5.58</v>
      </c>
      <c r="AM53">
        <v>622.78599999999994</v>
      </c>
      <c r="AN53">
        <v>862.60900000000004</v>
      </c>
      <c r="AO53">
        <v>14.622999999999999</v>
      </c>
      <c r="AP53">
        <v>155.739</v>
      </c>
      <c r="AQ53">
        <v>150.755</v>
      </c>
      <c r="AR53">
        <v>1037.442</v>
      </c>
      <c r="AS53">
        <v>105.947</v>
      </c>
      <c r="AT53">
        <v>258.11099999999999</v>
      </c>
      <c r="AU53">
        <v>441.94299999999998</v>
      </c>
      <c r="AV53">
        <v>198.46299999999999</v>
      </c>
      <c r="AW53">
        <v>22.454999999999998</v>
      </c>
      <c r="AX53">
        <v>113.55500000000001</v>
      </c>
      <c r="AY53">
        <v>5.657</v>
      </c>
      <c r="AZ53">
        <v>2.3639999999999999</v>
      </c>
      <c r="BA53">
        <v>51.11</v>
      </c>
      <c r="BB53">
        <v>12.281000000000001</v>
      </c>
      <c r="BC53">
        <v>5.8410000000000002</v>
      </c>
      <c r="BD53">
        <v>3.35</v>
      </c>
      <c r="BE53">
        <v>9.3239999999999998</v>
      </c>
      <c r="BF53">
        <v>2.4900000000000002</v>
      </c>
      <c r="BG53">
        <v>0.98</v>
      </c>
      <c r="BH53">
        <v>3.4060000000000001</v>
      </c>
      <c r="BI53">
        <v>268.86599999999999</v>
      </c>
      <c r="BJ53">
        <v>2.516</v>
      </c>
      <c r="BK53">
        <v>7.5739999999999998</v>
      </c>
      <c r="BL53">
        <v>0.36499999999999999</v>
      </c>
      <c r="BM53">
        <v>1.4830000000000001</v>
      </c>
      <c r="BN53">
        <v>39.155000000000001</v>
      </c>
      <c r="BO53">
        <v>71.685000000000002</v>
      </c>
      <c r="BP53">
        <v>19.760000000000002</v>
      </c>
      <c r="BQ53">
        <v>66.234999999999999</v>
      </c>
      <c r="BR53">
        <v>13.743</v>
      </c>
      <c r="BS53">
        <v>36.384</v>
      </c>
      <c r="BT53">
        <v>32.465000000000003</v>
      </c>
      <c r="BU53">
        <v>5.5449999999999999</v>
      </c>
      <c r="BV53">
        <v>499.21499999999997</v>
      </c>
      <c r="BW53">
        <v>15.901</v>
      </c>
      <c r="BX53">
        <v>830.62</v>
      </c>
      <c r="BY53">
        <v>277.32299999999998</v>
      </c>
      <c r="BZ53">
        <v>8116.7240000000002</v>
      </c>
      <c r="CA53">
        <v>242.37700000000001</v>
      </c>
      <c r="CB53">
        <v>19.981999999999999</v>
      </c>
      <c r="CC53">
        <v>431.93200000000002</v>
      </c>
      <c r="CD53">
        <v>241.46799999999999</v>
      </c>
      <c r="CE53">
        <v>5557.78</v>
      </c>
      <c r="CF53">
        <v>27.475999999999999</v>
      </c>
      <c r="CG53">
        <v>4.3140000000000001</v>
      </c>
      <c r="CH53">
        <v>67.501999999999995</v>
      </c>
      <c r="CI53">
        <v>156.077</v>
      </c>
      <c r="CJ53">
        <v>98.38</v>
      </c>
      <c r="CK53">
        <v>954.73099999999999</v>
      </c>
      <c r="CL53">
        <v>166.88800000000001</v>
      </c>
      <c r="CM53">
        <v>286.13</v>
      </c>
      <c r="CN53">
        <v>67.588999999999999</v>
      </c>
      <c r="CO53">
        <v>2.3860000000000001</v>
      </c>
      <c r="CP53">
        <v>9.1270000000000007</v>
      </c>
      <c r="CQ53">
        <v>55.67</v>
      </c>
      <c r="CR53">
        <v>17.599</v>
      </c>
      <c r="CS53">
        <v>7.6689999999999996</v>
      </c>
      <c r="CT53">
        <v>2.1320000000000001</v>
      </c>
      <c r="CU53">
        <v>12.157999999999999</v>
      </c>
      <c r="CV53">
        <v>54.478999999999999</v>
      </c>
      <c r="CW53">
        <v>81.47</v>
      </c>
      <c r="CX53">
        <v>1.5529999999999999</v>
      </c>
      <c r="CY53">
        <v>4.3620000000000001</v>
      </c>
      <c r="CZ53">
        <v>2.06</v>
      </c>
      <c r="DA53">
        <v>108.133</v>
      </c>
      <c r="DB53">
        <v>9.17</v>
      </c>
      <c r="DC53">
        <v>2.2269999999999999</v>
      </c>
      <c r="DD53">
        <v>21.361000000000001</v>
      </c>
      <c r="DE53">
        <v>9.7000000000000003E-2</v>
      </c>
      <c r="DF53">
        <v>112.81699999999999</v>
      </c>
      <c r="DG53">
        <v>0.58499999999999996</v>
      </c>
      <c r="DH53">
        <v>1.45</v>
      </c>
      <c r="DI53">
        <v>2.016</v>
      </c>
      <c r="DJ53">
        <v>3.1459999999999999</v>
      </c>
      <c r="DK53">
        <v>9.1999999999999998E-2</v>
      </c>
      <c r="DL53">
        <v>1.153</v>
      </c>
      <c r="DM53">
        <v>0.83399999999999996</v>
      </c>
      <c r="DN53">
        <v>2.5289999999999999</v>
      </c>
      <c r="DO53">
        <v>11.426</v>
      </c>
      <c r="DP53">
        <v>0.126</v>
      </c>
      <c r="DQ53">
        <v>5.0960000000000001</v>
      </c>
      <c r="DR53">
        <v>3.2440000000000002</v>
      </c>
      <c r="DS53">
        <v>0.9</v>
      </c>
      <c r="DU53">
        <v>1.7210000000000001</v>
      </c>
      <c r="DV53">
        <v>409.56700000000001</v>
      </c>
      <c r="DW53">
        <v>0.22800000000000001</v>
      </c>
      <c r="DX53">
        <v>5.3120000000000003</v>
      </c>
      <c r="DY53">
        <v>15.446</v>
      </c>
      <c r="DZ53">
        <v>7.7169999999999996</v>
      </c>
      <c r="EA53">
        <v>0.27800000000000002</v>
      </c>
      <c r="EB53">
        <v>1.821</v>
      </c>
      <c r="EC53">
        <v>2.4079999999999999</v>
      </c>
      <c r="ED53">
        <v>1.389</v>
      </c>
      <c r="EE53">
        <v>2.323</v>
      </c>
      <c r="EF53">
        <v>1.0649999999999999</v>
      </c>
      <c r="EG53">
        <v>0.92300000000000004</v>
      </c>
      <c r="EH53">
        <v>35.956000000000003</v>
      </c>
      <c r="EI53">
        <v>33.853999999999999</v>
      </c>
      <c r="EJ53">
        <v>2.7240000000000002</v>
      </c>
      <c r="EK53">
        <v>5.4009999999999998</v>
      </c>
      <c r="EL53">
        <v>98.114999999999995</v>
      </c>
      <c r="EM53">
        <v>22.952999999999999</v>
      </c>
      <c r="EN53">
        <v>197.28399999999999</v>
      </c>
      <c r="EO53">
        <v>54.521999999999998</v>
      </c>
      <c r="EP53">
        <v>10.539</v>
      </c>
      <c r="EQ53">
        <v>2.5230000000000001</v>
      </c>
      <c r="ER53">
        <v>120.72799999999999</v>
      </c>
      <c r="ES53">
        <v>3.4790000000000001</v>
      </c>
      <c r="ET53">
        <v>7.133</v>
      </c>
      <c r="EU53">
        <v>0.80700000000000005</v>
      </c>
      <c r="EV53">
        <v>1.9379999999999999</v>
      </c>
      <c r="EW53">
        <v>67.447999999999993</v>
      </c>
      <c r="EX53">
        <v>290.13299999999998</v>
      </c>
      <c r="EY53">
        <v>4.8819999999999997</v>
      </c>
      <c r="EZ53">
        <v>3.9279999999999999</v>
      </c>
      <c r="FA53">
        <v>116.098</v>
      </c>
      <c r="FB53">
        <v>8.5060000000000002</v>
      </c>
      <c r="FC53">
        <v>5.4210000000000003</v>
      </c>
      <c r="FD53">
        <v>22.913</v>
      </c>
      <c r="FE53">
        <v>22.913</v>
      </c>
      <c r="FF53">
        <v>2.8250000000000002</v>
      </c>
      <c r="FG53">
        <v>34.712000000000003</v>
      </c>
      <c r="FH53">
        <v>0.97199999999999998</v>
      </c>
      <c r="FI53">
        <v>1.206</v>
      </c>
      <c r="FJ53">
        <v>6.3380000000000001</v>
      </c>
    </row>
    <row r="54" spans="1:166" x14ac:dyDescent="0.3">
      <c r="A54">
        <v>18055</v>
      </c>
      <c r="B54">
        <v>3</v>
      </c>
      <c r="C54" t="s">
        <v>38</v>
      </c>
      <c r="D54" t="s">
        <v>39</v>
      </c>
      <c r="E54">
        <v>16.503</v>
      </c>
      <c r="F54">
        <v>12.948</v>
      </c>
      <c r="G54">
        <v>1.286</v>
      </c>
      <c r="H54">
        <v>0.23100000000000001</v>
      </c>
      <c r="I54">
        <v>128.03100000000001</v>
      </c>
      <c r="J54">
        <v>5.04</v>
      </c>
      <c r="K54">
        <v>8.3049999999999997</v>
      </c>
      <c r="L54">
        <v>0.59499999999999997</v>
      </c>
      <c r="M54">
        <v>64.507999999999996</v>
      </c>
      <c r="N54">
        <v>22.905000000000001</v>
      </c>
      <c r="O54">
        <v>1494.6869999999999</v>
      </c>
      <c r="P54">
        <v>5.65</v>
      </c>
      <c r="Q54">
        <v>1.595</v>
      </c>
      <c r="R54">
        <v>1.228</v>
      </c>
      <c r="S54">
        <v>3.089</v>
      </c>
      <c r="T54">
        <v>1.38</v>
      </c>
      <c r="U54">
        <v>1.524</v>
      </c>
      <c r="V54">
        <v>24.123999999999999</v>
      </c>
      <c r="W54">
        <v>0.89400000000000002</v>
      </c>
      <c r="X54">
        <v>0.23499999999999999</v>
      </c>
      <c r="Y54">
        <v>0.1</v>
      </c>
      <c r="Z54">
        <v>110.631</v>
      </c>
      <c r="AA54">
        <v>152.316</v>
      </c>
      <c r="AB54">
        <v>28.977</v>
      </c>
      <c r="AC54">
        <v>17.821000000000002</v>
      </c>
      <c r="AD54">
        <v>166.404</v>
      </c>
      <c r="AE54">
        <v>8.1709999999999994</v>
      </c>
      <c r="AF54">
        <v>1.819</v>
      </c>
      <c r="AG54">
        <v>8.1669999999999998</v>
      </c>
      <c r="AH54">
        <v>49.713000000000001</v>
      </c>
      <c r="AI54">
        <v>35.929000000000002</v>
      </c>
      <c r="AJ54">
        <v>3.347</v>
      </c>
      <c r="AK54">
        <v>64.231999999999999</v>
      </c>
      <c r="AL54">
        <v>12.249000000000001</v>
      </c>
      <c r="AM54">
        <v>335.69900000000001</v>
      </c>
      <c r="AN54">
        <v>84.316999999999993</v>
      </c>
      <c r="AO54">
        <v>7.8479999999999999</v>
      </c>
      <c r="AP54">
        <v>13.151999999999999</v>
      </c>
      <c r="AQ54">
        <v>239.64099999999999</v>
      </c>
      <c r="AR54">
        <v>280.15800000000002</v>
      </c>
      <c r="AS54">
        <v>126.69799999999999</v>
      </c>
      <c r="AT54">
        <v>46.905000000000001</v>
      </c>
      <c r="AU54">
        <v>541.85</v>
      </c>
      <c r="AV54">
        <v>33.225999999999999</v>
      </c>
      <c r="AW54">
        <v>8.5000000000000006E-2</v>
      </c>
      <c r="AX54">
        <v>97.108000000000004</v>
      </c>
      <c r="AY54">
        <v>0.93300000000000005</v>
      </c>
      <c r="AZ54">
        <v>2.448</v>
      </c>
      <c r="BA54">
        <v>2.6419999999999999</v>
      </c>
      <c r="BB54">
        <v>9.8379999999999992</v>
      </c>
      <c r="BC54">
        <v>2.8180000000000001</v>
      </c>
      <c r="BD54">
        <v>8.5530000000000008</v>
      </c>
      <c r="BE54">
        <v>19.044</v>
      </c>
      <c r="BF54">
        <v>3.5070000000000001</v>
      </c>
      <c r="BG54">
        <v>0.89100000000000001</v>
      </c>
      <c r="BH54">
        <v>7.5229999999999997</v>
      </c>
      <c r="BI54">
        <v>142.84399999999999</v>
      </c>
      <c r="BJ54">
        <v>2.984</v>
      </c>
      <c r="BK54">
        <v>14.417</v>
      </c>
      <c r="BL54">
        <v>1.234</v>
      </c>
      <c r="BM54">
        <v>2.3559999999999999</v>
      </c>
      <c r="BN54">
        <v>40.749000000000002</v>
      </c>
      <c r="BO54">
        <v>61.256</v>
      </c>
      <c r="BP54">
        <v>16.201000000000001</v>
      </c>
      <c r="BQ54">
        <v>73.486000000000004</v>
      </c>
      <c r="BR54">
        <v>15.096</v>
      </c>
      <c r="BS54">
        <v>39.384999999999998</v>
      </c>
      <c r="BT54">
        <v>50.741999999999997</v>
      </c>
      <c r="BU54">
        <v>7.0039999999999996</v>
      </c>
      <c r="BV54">
        <v>452.63799999999998</v>
      </c>
      <c r="BW54">
        <v>22.53</v>
      </c>
      <c r="BX54">
        <v>592.16099999999994</v>
      </c>
      <c r="BY54">
        <v>328.66899999999998</v>
      </c>
      <c r="BZ54">
        <v>7072.8220000000001</v>
      </c>
      <c r="CA54">
        <v>169.39400000000001</v>
      </c>
      <c r="CB54">
        <v>13.369</v>
      </c>
      <c r="CC54">
        <v>266.74900000000002</v>
      </c>
      <c r="CD54">
        <v>212.511</v>
      </c>
      <c r="CE54">
        <v>4084.45</v>
      </c>
      <c r="CF54">
        <v>32.112000000000002</v>
      </c>
      <c r="CG54">
        <v>7.5469999999999997</v>
      </c>
      <c r="CH54">
        <v>58.552999999999997</v>
      </c>
      <c r="CI54">
        <v>78.070999999999998</v>
      </c>
      <c r="CJ54">
        <v>131.83099999999999</v>
      </c>
      <c r="CK54">
        <v>1110.654</v>
      </c>
      <c r="CL54">
        <v>60.444000000000003</v>
      </c>
      <c r="CM54">
        <v>144.852</v>
      </c>
      <c r="CN54">
        <v>58.552999999999997</v>
      </c>
      <c r="CO54">
        <v>2.7120000000000002</v>
      </c>
      <c r="CP54">
        <v>3.5339999999999998</v>
      </c>
      <c r="CQ54">
        <v>21.553999999999998</v>
      </c>
      <c r="CR54">
        <v>10.750999999999999</v>
      </c>
      <c r="CS54">
        <v>13.231</v>
      </c>
      <c r="CT54">
        <v>1.9430000000000001</v>
      </c>
      <c r="CU54">
        <v>9.1869999999999994</v>
      </c>
      <c r="CV54">
        <v>8.92</v>
      </c>
      <c r="CW54">
        <v>75.853999999999999</v>
      </c>
      <c r="CX54">
        <v>0.48299999999999998</v>
      </c>
      <c r="CY54">
        <v>2.992</v>
      </c>
      <c r="CZ54">
        <v>2.004</v>
      </c>
      <c r="DA54">
        <v>97.709000000000003</v>
      </c>
      <c r="DB54">
        <v>10.523999999999999</v>
      </c>
      <c r="DC54">
        <v>1.1539999999999999</v>
      </c>
      <c r="DD54">
        <v>7.548</v>
      </c>
      <c r="DE54">
        <v>0.1</v>
      </c>
      <c r="DF54">
        <v>193.33199999999999</v>
      </c>
      <c r="DG54">
        <v>1.845</v>
      </c>
      <c r="DH54">
        <v>1.6459999999999999</v>
      </c>
      <c r="DI54">
        <v>0.53300000000000003</v>
      </c>
      <c r="DJ54">
        <v>3.6040000000000001</v>
      </c>
      <c r="DK54">
        <v>0.79</v>
      </c>
      <c r="DL54">
        <v>0.64900000000000002</v>
      </c>
      <c r="DM54">
        <v>0.82199999999999995</v>
      </c>
      <c r="DN54">
        <v>5.8999999999999997E-2</v>
      </c>
      <c r="DO54">
        <v>8.3109999999999999</v>
      </c>
      <c r="DP54">
        <v>0.70199999999999996</v>
      </c>
      <c r="DQ54">
        <v>0.34300000000000003</v>
      </c>
      <c r="DR54">
        <v>0.67800000000000005</v>
      </c>
      <c r="DS54">
        <v>2.7749999999999999</v>
      </c>
      <c r="DU54">
        <v>2.4159999999999999</v>
      </c>
      <c r="DV54">
        <v>618.72199999999998</v>
      </c>
      <c r="DW54">
        <v>0.79</v>
      </c>
      <c r="DX54">
        <v>7.718</v>
      </c>
      <c r="DY54">
        <v>6.9889999999999999</v>
      </c>
      <c r="DZ54">
        <v>3.1</v>
      </c>
      <c r="EA54">
        <v>0.318</v>
      </c>
      <c r="EB54">
        <v>1.766</v>
      </c>
      <c r="EC54">
        <v>2.8879999999999999</v>
      </c>
      <c r="ED54">
        <v>0.69399999999999995</v>
      </c>
      <c r="EE54">
        <v>3.952</v>
      </c>
      <c r="EF54">
        <v>2.5369999999999999</v>
      </c>
      <c r="EG54">
        <v>1.5309999999999999</v>
      </c>
      <c r="EH54">
        <v>48.628999999999998</v>
      </c>
      <c r="EI54">
        <v>36.438000000000002</v>
      </c>
      <c r="EJ54">
        <v>4.28</v>
      </c>
      <c r="EK54">
        <v>7.0730000000000004</v>
      </c>
      <c r="EL54">
        <v>31.292999999999999</v>
      </c>
      <c r="EM54">
        <v>9.298</v>
      </c>
      <c r="EN54">
        <v>88.409000000000006</v>
      </c>
      <c r="EO54">
        <v>30.556000000000001</v>
      </c>
      <c r="EP54">
        <v>5.274</v>
      </c>
      <c r="EQ54">
        <v>1.7509999999999999</v>
      </c>
      <c r="ER54">
        <v>109.88200000000001</v>
      </c>
      <c r="ES54">
        <v>4.7060000000000004</v>
      </c>
      <c r="ET54">
        <v>18.456</v>
      </c>
      <c r="EU54">
        <v>0.51400000000000001</v>
      </c>
      <c r="EV54">
        <v>0.63</v>
      </c>
      <c r="EW54">
        <v>58.246000000000002</v>
      </c>
      <c r="EX54">
        <v>286.04700000000003</v>
      </c>
      <c r="EY54">
        <v>8.7629999999999999</v>
      </c>
      <c r="EZ54">
        <v>4.18</v>
      </c>
      <c r="FA54">
        <v>110.69199999999999</v>
      </c>
      <c r="FB54">
        <v>17.277000000000001</v>
      </c>
      <c r="FC54">
        <v>4.9569999999999999</v>
      </c>
      <c r="FD54">
        <v>14.422000000000001</v>
      </c>
      <c r="FE54">
        <v>14.455</v>
      </c>
      <c r="FF54">
        <v>1.522</v>
      </c>
      <c r="FG54">
        <v>15.021000000000001</v>
      </c>
      <c r="FH54">
        <v>1.7070000000000001</v>
      </c>
      <c r="FI54">
        <v>0.99299999999999999</v>
      </c>
      <c r="FJ54">
        <v>7.8470000000000004</v>
      </c>
    </row>
    <row r="55" spans="1:166" x14ac:dyDescent="0.3">
      <c r="A55">
        <v>18098</v>
      </c>
      <c r="B55">
        <v>3</v>
      </c>
      <c r="C55" t="s">
        <v>1</v>
      </c>
      <c r="D55" t="s">
        <v>15</v>
      </c>
      <c r="E55">
        <v>9.6219999999999999</v>
      </c>
      <c r="F55">
        <v>2.593</v>
      </c>
      <c r="G55">
        <v>1.881</v>
      </c>
      <c r="H55">
        <v>0.21</v>
      </c>
      <c r="I55">
        <v>121.886</v>
      </c>
      <c r="J55">
        <v>6.351</v>
      </c>
      <c r="K55">
        <v>7.3470000000000004</v>
      </c>
      <c r="L55">
        <v>0.72599999999999998</v>
      </c>
      <c r="M55">
        <v>32.238</v>
      </c>
      <c r="N55">
        <v>21.576000000000001</v>
      </c>
      <c r="O55">
        <v>1744.2619999999999</v>
      </c>
      <c r="P55">
        <v>4.3460000000000001</v>
      </c>
      <c r="Q55">
        <v>0.77500000000000002</v>
      </c>
      <c r="R55">
        <v>0.65300000000000002</v>
      </c>
      <c r="S55">
        <v>2.056</v>
      </c>
      <c r="T55">
        <v>1.502</v>
      </c>
      <c r="U55">
        <v>1.5269999999999999</v>
      </c>
      <c r="V55">
        <v>13.593999999999999</v>
      </c>
      <c r="W55">
        <v>0.83399999999999996</v>
      </c>
      <c r="X55">
        <v>0.17</v>
      </c>
      <c r="Y55">
        <v>0.13300000000000001</v>
      </c>
      <c r="Z55">
        <v>117.803</v>
      </c>
      <c r="AA55">
        <v>162.62899999999999</v>
      </c>
      <c r="AB55">
        <v>29.190999999999999</v>
      </c>
      <c r="AC55">
        <v>20.670999999999999</v>
      </c>
      <c r="AD55">
        <v>150.441</v>
      </c>
      <c r="AE55">
        <v>9.2309999999999999</v>
      </c>
      <c r="AF55">
        <v>2.5640000000000001</v>
      </c>
      <c r="AG55">
        <v>7.7350000000000003</v>
      </c>
      <c r="AH55">
        <v>35.646999999999998</v>
      </c>
      <c r="AI55">
        <v>27.916</v>
      </c>
      <c r="AJ55">
        <v>2.8690000000000002</v>
      </c>
      <c r="AK55">
        <v>81.09</v>
      </c>
      <c r="AL55">
        <v>10.608000000000001</v>
      </c>
      <c r="AM55">
        <v>317.47300000000001</v>
      </c>
      <c r="AN55">
        <v>133.619</v>
      </c>
      <c r="AO55">
        <v>6.2220000000000004</v>
      </c>
      <c r="AP55">
        <v>13.505000000000001</v>
      </c>
      <c r="AQ55">
        <v>237.86799999999999</v>
      </c>
      <c r="AR55">
        <v>566.34699999999998</v>
      </c>
      <c r="AS55">
        <v>112.587</v>
      </c>
      <c r="AT55">
        <v>67.257999999999996</v>
      </c>
      <c r="AU55">
        <v>455.78300000000002</v>
      </c>
      <c r="AV55">
        <v>55.628999999999998</v>
      </c>
      <c r="AW55">
        <v>5.8000000000000003E-2</v>
      </c>
      <c r="AX55">
        <v>108.21299999999999</v>
      </c>
      <c r="AY55">
        <v>3.133</v>
      </c>
      <c r="AZ55">
        <v>2.0550000000000002</v>
      </c>
      <c r="BA55">
        <v>6.8230000000000004</v>
      </c>
      <c r="BB55">
        <v>14.731</v>
      </c>
      <c r="BC55">
        <v>3.6859999999999999</v>
      </c>
      <c r="BD55">
        <v>8.718</v>
      </c>
      <c r="BE55">
        <v>21.984999999999999</v>
      </c>
      <c r="BF55">
        <v>3.7879999999999998</v>
      </c>
      <c r="BG55">
        <v>0.95499999999999996</v>
      </c>
      <c r="BH55">
        <v>2.4430000000000001</v>
      </c>
      <c r="BI55">
        <v>176.851</v>
      </c>
      <c r="BJ55">
        <v>2.1760000000000002</v>
      </c>
      <c r="BK55">
        <v>12.865</v>
      </c>
      <c r="BL55">
        <v>2.161</v>
      </c>
      <c r="BM55">
        <v>1.3240000000000001</v>
      </c>
      <c r="BN55">
        <v>49.573999999999998</v>
      </c>
      <c r="BO55">
        <v>73.272000000000006</v>
      </c>
      <c r="BP55">
        <v>18.933</v>
      </c>
      <c r="BQ55">
        <v>93.373000000000005</v>
      </c>
      <c r="BR55">
        <v>17.832000000000001</v>
      </c>
      <c r="BS55">
        <v>43.156999999999996</v>
      </c>
      <c r="BT55">
        <v>26.606999999999999</v>
      </c>
      <c r="BU55">
        <v>5.5220000000000002</v>
      </c>
      <c r="BV55">
        <v>998.65700000000004</v>
      </c>
      <c r="BW55">
        <v>49.27</v>
      </c>
      <c r="BX55">
        <v>1356.375</v>
      </c>
      <c r="BY55">
        <v>380.26799999999997</v>
      </c>
      <c r="BZ55">
        <v>8051.2650000000003</v>
      </c>
      <c r="CA55">
        <v>471.92599999999999</v>
      </c>
      <c r="CB55">
        <v>48.819000000000003</v>
      </c>
      <c r="CC55">
        <v>623.60799999999995</v>
      </c>
      <c r="CD55">
        <v>260.98399999999998</v>
      </c>
      <c r="CE55">
        <v>4395.424</v>
      </c>
      <c r="CF55">
        <v>53.393999999999998</v>
      </c>
      <c r="CG55">
        <v>10.542</v>
      </c>
      <c r="CH55">
        <v>88.597999999999999</v>
      </c>
      <c r="CI55">
        <v>126.614</v>
      </c>
      <c r="CJ55">
        <v>93.350999999999999</v>
      </c>
      <c r="CK55">
        <v>859.73099999999999</v>
      </c>
      <c r="CL55">
        <v>56.731000000000002</v>
      </c>
      <c r="CM55">
        <v>216.364</v>
      </c>
      <c r="CN55">
        <v>88.694999999999993</v>
      </c>
      <c r="CO55">
        <v>2.1240000000000001</v>
      </c>
      <c r="CP55">
        <v>5.3929999999999998</v>
      </c>
      <c r="CQ55">
        <v>33.728000000000002</v>
      </c>
      <c r="CR55">
        <v>17.148</v>
      </c>
      <c r="CS55">
        <v>12.015000000000001</v>
      </c>
      <c r="CT55">
        <v>1.54</v>
      </c>
      <c r="CU55">
        <v>14.285</v>
      </c>
      <c r="CV55">
        <v>89.027000000000001</v>
      </c>
      <c r="CW55">
        <v>86.462000000000003</v>
      </c>
      <c r="CX55">
        <v>1.8620000000000001</v>
      </c>
      <c r="CY55">
        <v>3.4039999999999999</v>
      </c>
      <c r="CZ55">
        <v>2.798</v>
      </c>
      <c r="DA55">
        <v>139.26300000000001</v>
      </c>
      <c r="DB55">
        <v>7.3869999999999996</v>
      </c>
      <c r="DC55">
        <v>1.923</v>
      </c>
      <c r="DD55">
        <v>14.958</v>
      </c>
      <c r="DE55">
        <v>0.13300000000000001</v>
      </c>
      <c r="DF55">
        <v>153.643</v>
      </c>
      <c r="DG55">
        <v>0.23699999999999999</v>
      </c>
      <c r="DH55">
        <v>1.431</v>
      </c>
      <c r="DI55">
        <v>0.96399999999999997</v>
      </c>
      <c r="DJ55">
        <v>5.4489999999999998</v>
      </c>
      <c r="DK55">
        <v>8.3000000000000004E-2</v>
      </c>
      <c r="DL55">
        <v>0.878</v>
      </c>
      <c r="DM55">
        <v>0.93799999999999994</v>
      </c>
      <c r="DN55">
        <v>8.3859999999999992</v>
      </c>
      <c r="DO55">
        <v>3.8079999999999998</v>
      </c>
      <c r="DP55">
        <v>0.72899999999999998</v>
      </c>
      <c r="DQ55">
        <v>1.4790000000000001</v>
      </c>
      <c r="DR55">
        <v>1.615</v>
      </c>
      <c r="DS55">
        <v>1.72</v>
      </c>
      <c r="DT55">
        <v>6.7000000000000004E-2</v>
      </c>
      <c r="DU55">
        <v>2.8090000000000002</v>
      </c>
      <c r="DV55">
        <v>500.04899999999998</v>
      </c>
      <c r="DW55">
        <v>1.63</v>
      </c>
      <c r="DX55">
        <v>4.5220000000000002</v>
      </c>
      <c r="DY55">
        <v>22.411000000000001</v>
      </c>
      <c r="DZ55">
        <v>5.2270000000000003</v>
      </c>
      <c r="EA55">
        <v>0.223</v>
      </c>
      <c r="EB55">
        <v>2.0089999999999999</v>
      </c>
      <c r="EC55">
        <v>2.7869999999999999</v>
      </c>
      <c r="ED55">
        <v>0.41799999999999998</v>
      </c>
      <c r="EE55">
        <v>4.6689999999999996</v>
      </c>
      <c r="EF55">
        <v>3.0059999999999998</v>
      </c>
      <c r="EG55">
        <v>1.278</v>
      </c>
      <c r="EH55">
        <v>40.607999999999997</v>
      </c>
      <c r="EI55">
        <v>36.99</v>
      </c>
      <c r="EJ55">
        <v>4.6269999999999998</v>
      </c>
      <c r="EK55">
        <v>7.0110000000000001</v>
      </c>
      <c r="EL55">
        <v>27.667999999999999</v>
      </c>
      <c r="EM55">
        <v>6.8760000000000003</v>
      </c>
      <c r="EN55">
        <v>114.708</v>
      </c>
      <c r="EO55">
        <v>34.024000000000001</v>
      </c>
      <c r="EP55">
        <v>16.986000000000001</v>
      </c>
      <c r="EQ55">
        <v>5.2110000000000003</v>
      </c>
      <c r="ER55">
        <v>132.99600000000001</v>
      </c>
      <c r="ES55">
        <v>5.5949999999999998</v>
      </c>
      <c r="ET55">
        <v>12.135999999999999</v>
      </c>
      <c r="EU55">
        <v>0.79400000000000004</v>
      </c>
      <c r="EV55">
        <v>1.0069999999999999</v>
      </c>
      <c r="EW55">
        <v>88.524000000000001</v>
      </c>
      <c r="EX55">
        <v>280.834</v>
      </c>
      <c r="EY55">
        <v>6.24</v>
      </c>
      <c r="EZ55">
        <v>4.6470000000000002</v>
      </c>
      <c r="FA55">
        <v>111.657</v>
      </c>
      <c r="FB55">
        <v>10.396000000000001</v>
      </c>
      <c r="FC55">
        <v>4.2350000000000003</v>
      </c>
      <c r="FD55">
        <v>15.217000000000001</v>
      </c>
      <c r="FE55">
        <v>15.061999999999999</v>
      </c>
      <c r="FF55">
        <v>2.3540000000000001</v>
      </c>
      <c r="FG55">
        <v>21.018000000000001</v>
      </c>
      <c r="FH55">
        <v>0.90700000000000003</v>
      </c>
      <c r="FI55">
        <v>2.6909999999999998</v>
      </c>
      <c r="FJ55">
        <v>11.510999999999999</v>
      </c>
    </row>
    <row r="56" spans="1:166" x14ac:dyDescent="0.3">
      <c r="A56">
        <v>18096</v>
      </c>
      <c r="B56">
        <v>1</v>
      </c>
      <c r="C56" t="s">
        <v>38</v>
      </c>
      <c r="D56" t="s">
        <v>40</v>
      </c>
      <c r="E56">
        <v>13.43</v>
      </c>
      <c r="F56">
        <v>4.484</v>
      </c>
      <c r="G56">
        <v>1.6</v>
      </c>
      <c r="H56">
        <v>0.24099999999999999</v>
      </c>
      <c r="I56">
        <v>89.546999999999997</v>
      </c>
      <c r="J56">
        <v>5.649</v>
      </c>
      <c r="K56">
        <v>5.2569999999999997</v>
      </c>
      <c r="L56">
        <v>0.42499999999999999</v>
      </c>
      <c r="M56">
        <v>12.938000000000001</v>
      </c>
      <c r="N56">
        <v>11.026999999999999</v>
      </c>
      <c r="O56">
        <v>1100.6590000000001</v>
      </c>
      <c r="P56">
        <v>3.5009999999999999</v>
      </c>
      <c r="Q56">
        <v>2.61</v>
      </c>
      <c r="R56">
        <v>0.84499999999999997</v>
      </c>
      <c r="S56">
        <v>1.9159999999999999</v>
      </c>
      <c r="T56">
        <v>1.1160000000000001</v>
      </c>
      <c r="U56">
        <v>1.4219999999999999</v>
      </c>
      <c r="V56">
        <v>15.587</v>
      </c>
      <c r="W56">
        <v>0.98299999999999998</v>
      </c>
      <c r="X56">
        <v>0.105</v>
      </c>
      <c r="Y56">
        <v>7.0999999999999994E-2</v>
      </c>
      <c r="Z56">
        <v>86.89</v>
      </c>
      <c r="AA56">
        <v>135.892</v>
      </c>
      <c r="AB56">
        <v>25.562999999999999</v>
      </c>
      <c r="AC56">
        <v>18.434999999999999</v>
      </c>
      <c r="AD56">
        <v>162.73400000000001</v>
      </c>
      <c r="AE56">
        <v>13.318</v>
      </c>
      <c r="AF56">
        <v>5.0129999999999999</v>
      </c>
      <c r="AG56">
        <v>13.898</v>
      </c>
      <c r="AH56">
        <v>67.126000000000005</v>
      </c>
      <c r="AI56">
        <v>58.347999999999999</v>
      </c>
      <c r="AJ56">
        <v>3.75</v>
      </c>
      <c r="AK56">
        <v>185.39400000000001</v>
      </c>
      <c r="AL56">
        <v>7.9539999999999997</v>
      </c>
      <c r="AM56">
        <v>700.93200000000002</v>
      </c>
      <c r="AN56">
        <v>597.553</v>
      </c>
      <c r="AO56">
        <v>14.8</v>
      </c>
      <c r="AP56">
        <v>64.555000000000007</v>
      </c>
      <c r="AQ56">
        <v>264.95499999999998</v>
      </c>
      <c r="AR56">
        <v>897.36099999999999</v>
      </c>
      <c r="AS56">
        <v>201.923</v>
      </c>
      <c r="AT56">
        <v>157.16800000000001</v>
      </c>
      <c r="AU56">
        <v>863.99699999999996</v>
      </c>
      <c r="AV56">
        <v>261.81799999999998</v>
      </c>
      <c r="AW56">
        <v>0.27500000000000002</v>
      </c>
      <c r="AX56">
        <v>410.35199999999998</v>
      </c>
      <c r="AY56">
        <v>6.2069999999999999</v>
      </c>
      <c r="AZ56">
        <v>3.1120000000000001</v>
      </c>
      <c r="BA56">
        <v>43.734000000000002</v>
      </c>
      <c r="BB56">
        <v>14.409000000000001</v>
      </c>
      <c r="BC56">
        <v>5.266</v>
      </c>
      <c r="BD56">
        <v>21.867999999999999</v>
      </c>
      <c r="BE56">
        <v>99.256</v>
      </c>
      <c r="BF56">
        <v>10.648999999999999</v>
      </c>
      <c r="BG56">
        <v>1.4990000000000001</v>
      </c>
      <c r="BH56">
        <v>4.8929999999999998</v>
      </c>
      <c r="BI56">
        <v>145.28200000000001</v>
      </c>
      <c r="BJ56">
        <v>5.4580000000000002</v>
      </c>
      <c r="BK56">
        <v>9.6829999999999998</v>
      </c>
      <c r="BL56">
        <v>13.156000000000001</v>
      </c>
      <c r="BM56">
        <v>1.1619999999999999</v>
      </c>
      <c r="BN56">
        <v>45.793999999999997</v>
      </c>
      <c r="BO56">
        <v>37.143999999999998</v>
      </c>
      <c r="BP56">
        <v>27.654</v>
      </c>
      <c r="BQ56">
        <v>89.513000000000005</v>
      </c>
      <c r="BR56">
        <v>28.306000000000001</v>
      </c>
      <c r="BS56">
        <v>59.697000000000003</v>
      </c>
      <c r="BT56">
        <v>137.21299999999999</v>
      </c>
      <c r="BU56">
        <v>5.9619999999999997</v>
      </c>
      <c r="BV56">
        <v>1211.193</v>
      </c>
      <c r="BW56">
        <v>88.65</v>
      </c>
      <c r="BX56">
        <v>1939.7929999999999</v>
      </c>
      <c r="BY56">
        <v>642.61099999999999</v>
      </c>
      <c r="BZ56">
        <v>10215.712</v>
      </c>
      <c r="CA56">
        <v>470.017</v>
      </c>
      <c r="CB56">
        <v>68.411000000000001</v>
      </c>
      <c r="CC56">
        <v>760.78399999999999</v>
      </c>
      <c r="CD56">
        <v>416.50700000000001</v>
      </c>
      <c r="CE56">
        <v>4838.6220000000003</v>
      </c>
      <c r="CF56">
        <v>160.59100000000001</v>
      </c>
      <c r="CG56">
        <v>33.881999999999998</v>
      </c>
      <c r="CH56">
        <v>270.279</v>
      </c>
      <c r="CI56">
        <v>141.965</v>
      </c>
      <c r="CJ56">
        <v>292.01400000000001</v>
      </c>
      <c r="CK56">
        <v>1974.7909999999999</v>
      </c>
      <c r="CL56">
        <v>101.529</v>
      </c>
      <c r="CM56">
        <v>211.334</v>
      </c>
      <c r="CN56">
        <v>270.279</v>
      </c>
      <c r="CO56">
        <v>1.6459999999999999</v>
      </c>
      <c r="CP56">
        <v>4.5759999999999996</v>
      </c>
      <c r="CQ56">
        <v>35.442</v>
      </c>
      <c r="CR56">
        <v>18.878</v>
      </c>
      <c r="CS56">
        <v>11.641</v>
      </c>
      <c r="CT56">
        <v>0.96699999999999997</v>
      </c>
      <c r="CU56">
        <v>13.15</v>
      </c>
      <c r="CV56">
        <v>40.366999999999997</v>
      </c>
      <c r="CW56">
        <v>90.597999999999999</v>
      </c>
      <c r="CX56">
        <v>0.75600000000000001</v>
      </c>
      <c r="CY56">
        <v>4.3970000000000002</v>
      </c>
      <c r="CZ56">
        <v>2.4940000000000002</v>
      </c>
      <c r="DA56">
        <v>133.52799999999999</v>
      </c>
      <c r="DB56">
        <v>7.5970000000000004</v>
      </c>
      <c r="DC56">
        <v>2.0880000000000001</v>
      </c>
      <c r="DD56">
        <v>14.345000000000001</v>
      </c>
      <c r="DE56">
        <v>7.0999999999999994E-2</v>
      </c>
      <c r="DF56">
        <v>388.29300000000001</v>
      </c>
      <c r="DG56">
        <v>0.34200000000000003</v>
      </c>
      <c r="DH56">
        <v>1.577</v>
      </c>
      <c r="DI56">
        <v>0.35399999999999998</v>
      </c>
      <c r="DJ56">
        <v>3.0739999999999998</v>
      </c>
      <c r="DK56">
        <v>9.9000000000000005E-2</v>
      </c>
      <c r="DL56">
        <v>0.41299999999999998</v>
      </c>
      <c r="DM56">
        <v>0.52100000000000002</v>
      </c>
      <c r="DN56">
        <v>7.4180000000000001</v>
      </c>
      <c r="DO56">
        <v>4.4720000000000004</v>
      </c>
      <c r="DP56">
        <v>0.221</v>
      </c>
      <c r="DQ56">
        <v>7.9489999999999998</v>
      </c>
      <c r="DR56">
        <v>5.0540000000000003</v>
      </c>
      <c r="DS56">
        <v>2.4900000000000002</v>
      </c>
      <c r="DT56">
        <v>0.29199999999999998</v>
      </c>
      <c r="DU56">
        <v>3.2959999999999998</v>
      </c>
      <c r="DV56">
        <v>711.11699999999996</v>
      </c>
      <c r="DW56">
        <v>5.3620000000000001</v>
      </c>
      <c r="DX56">
        <v>5.524</v>
      </c>
      <c r="DY56">
        <v>16.509</v>
      </c>
      <c r="DZ56">
        <v>6.4320000000000004</v>
      </c>
      <c r="EA56">
        <v>9.8000000000000004E-2</v>
      </c>
      <c r="EB56">
        <v>3.1259999999999999</v>
      </c>
      <c r="EC56">
        <v>2</v>
      </c>
      <c r="ED56">
        <v>1.641</v>
      </c>
      <c r="EE56">
        <v>4.8529999999999998</v>
      </c>
      <c r="EF56">
        <v>2.669</v>
      </c>
      <c r="EG56">
        <v>1.673</v>
      </c>
      <c r="EH56">
        <v>57.948999999999998</v>
      </c>
      <c r="EI56">
        <v>35.276000000000003</v>
      </c>
      <c r="EJ56">
        <v>5.0289999999999999</v>
      </c>
      <c r="EK56">
        <v>9.8949999999999996</v>
      </c>
      <c r="EL56">
        <v>38.398000000000003</v>
      </c>
      <c r="EM56">
        <v>22.152000000000001</v>
      </c>
      <c r="EN56">
        <v>95.941999999999993</v>
      </c>
      <c r="EO56">
        <v>65.399000000000001</v>
      </c>
      <c r="EP56">
        <v>11.563000000000001</v>
      </c>
      <c r="EQ56">
        <v>6.0270000000000001</v>
      </c>
      <c r="ER56">
        <v>144.69900000000001</v>
      </c>
      <c r="ES56">
        <v>10.026999999999999</v>
      </c>
      <c r="ET56">
        <v>89.105999999999995</v>
      </c>
      <c r="EU56">
        <v>0.253</v>
      </c>
      <c r="EV56">
        <v>0.98699999999999999</v>
      </c>
      <c r="EW56">
        <v>272.52100000000002</v>
      </c>
      <c r="EX56">
        <v>282.41199999999998</v>
      </c>
      <c r="EY56">
        <v>5.5129999999999999</v>
      </c>
      <c r="EZ56">
        <v>6.1079999999999997</v>
      </c>
      <c r="FA56">
        <v>111.887</v>
      </c>
      <c r="FB56">
        <v>9.4670000000000005</v>
      </c>
      <c r="FC56">
        <v>10.034000000000001</v>
      </c>
      <c r="FD56">
        <v>10.78</v>
      </c>
      <c r="FE56">
        <v>11.215999999999999</v>
      </c>
      <c r="FF56">
        <v>2.31</v>
      </c>
      <c r="FG56">
        <v>16.702000000000002</v>
      </c>
      <c r="FH56">
        <v>0.45600000000000002</v>
      </c>
      <c r="FI56">
        <v>1.2490000000000001</v>
      </c>
      <c r="FJ56">
        <v>5.5250000000000004</v>
      </c>
    </row>
    <row r="57" spans="1:166" x14ac:dyDescent="0.3">
      <c r="A57">
        <v>18109</v>
      </c>
      <c r="B57">
        <v>3</v>
      </c>
      <c r="C57" t="s">
        <v>1</v>
      </c>
      <c r="D57" t="s">
        <v>15</v>
      </c>
      <c r="E57">
        <v>13.612</v>
      </c>
      <c r="F57">
        <v>6.1479999999999997</v>
      </c>
      <c r="G57">
        <v>2.052</v>
      </c>
      <c r="H57">
        <v>0.16600000000000001</v>
      </c>
      <c r="I57">
        <v>167.04</v>
      </c>
      <c r="J57">
        <v>5.867</v>
      </c>
      <c r="K57">
        <v>6.53</v>
      </c>
      <c r="L57">
        <v>0.73699999999999999</v>
      </c>
      <c r="M57">
        <v>14.897</v>
      </c>
      <c r="N57">
        <v>15.117000000000001</v>
      </c>
      <c r="O57">
        <v>1754.4459999999999</v>
      </c>
      <c r="P57">
        <v>2.4329999999999998</v>
      </c>
      <c r="Q57">
        <v>1.1240000000000001</v>
      </c>
      <c r="R57">
        <v>0.60799999999999998</v>
      </c>
      <c r="S57">
        <v>1.71</v>
      </c>
      <c r="T57">
        <v>1.6080000000000001</v>
      </c>
      <c r="U57">
        <v>1.0089999999999999</v>
      </c>
      <c r="V57">
        <v>12.159000000000001</v>
      </c>
      <c r="W57">
        <v>0.48799999999999999</v>
      </c>
      <c r="X57">
        <v>0.27400000000000002</v>
      </c>
      <c r="Y57">
        <v>8.1000000000000003E-2</v>
      </c>
      <c r="Z57">
        <v>122.28400000000001</v>
      </c>
      <c r="AA57">
        <v>169.81100000000001</v>
      </c>
      <c r="AB57">
        <v>26.785</v>
      </c>
      <c r="AC57">
        <v>17.062999999999999</v>
      </c>
      <c r="AD57">
        <v>140.49</v>
      </c>
      <c r="AE57">
        <v>10.657999999999999</v>
      </c>
      <c r="AF57">
        <v>3.1339999999999999</v>
      </c>
      <c r="AG57">
        <v>8.8789999999999996</v>
      </c>
      <c r="AH57">
        <v>47.183999999999997</v>
      </c>
      <c r="AI57">
        <v>29.427</v>
      </c>
      <c r="AJ57">
        <v>3.7549999999999999</v>
      </c>
      <c r="AK57">
        <v>90.887</v>
      </c>
      <c r="AL57">
        <v>9.0619999999999994</v>
      </c>
      <c r="AM57">
        <v>547.48400000000004</v>
      </c>
      <c r="AN57">
        <v>6.4729999999999999</v>
      </c>
      <c r="AO57">
        <v>8.2750000000000004</v>
      </c>
      <c r="AP57">
        <v>12.275</v>
      </c>
      <c r="AQ57">
        <v>429.74200000000002</v>
      </c>
      <c r="AR57">
        <v>500.154</v>
      </c>
      <c r="AS57">
        <v>328.44200000000001</v>
      </c>
      <c r="AT57">
        <v>41.92</v>
      </c>
      <c r="AU57">
        <v>865.56</v>
      </c>
      <c r="AV57">
        <v>62.107999999999997</v>
      </c>
      <c r="AW57">
        <v>5.8999999999999997E-2</v>
      </c>
      <c r="AX57">
        <v>212.49799999999999</v>
      </c>
      <c r="AY57">
        <v>8.1340000000000003</v>
      </c>
      <c r="AZ57">
        <v>2.4550000000000001</v>
      </c>
      <c r="BA57">
        <v>1.764</v>
      </c>
      <c r="BB57">
        <v>18.818999999999999</v>
      </c>
      <c r="BC57">
        <v>5.234</v>
      </c>
      <c r="BD57">
        <v>9.9169999999999998</v>
      </c>
      <c r="BE57">
        <v>27.483000000000001</v>
      </c>
      <c r="BF57">
        <v>4.4690000000000003</v>
      </c>
      <c r="BG57">
        <v>0.64800000000000002</v>
      </c>
      <c r="BH57">
        <v>2.4470000000000001</v>
      </c>
      <c r="BI57">
        <v>242.93100000000001</v>
      </c>
      <c r="BJ57">
        <v>3.298</v>
      </c>
      <c r="BK57">
        <v>12.12</v>
      </c>
      <c r="BL57">
        <v>2.3519999999999999</v>
      </c>
      <c r="BM57">
        <v>2.1970000000000001</v>
      </c>
      <c r="BN57">
        <v>41.561</v>
      </c>
      <c r="BO57">
        <v>58.814</v>
      </c>
      <c r="BP57">
        <v>21.417000000000002</v>
      </c>
      <c r="BQ57">
        <v>79.367000000000004</v>
      </c>
      <c r="BR57">
        <v>21.917000000000002</v>
      </c>
      <c r="BS57">
        <v>50.703000000000003</v>
      </c>
      <c r="BT57">
        <v>62.5</v>
      </c>
      <c r="BU57">
        <v>6.8719999999999999</v>
      </c>
      <c r="BV57">
        <v>807.83600000000001</v>
      </c>
      <c r="BW57">
        <v>35.558</v>
      </c>
      <c r="BX57">
        <v>1150.886</v>
      </c>
      <c r="BY57">
        <v>390.221</v>
      </c>
      <c r="BZ57">
        <v>8247.1039999999994</v>
      </c>
      <c r="CA57">
        <v>350.60399999999998</v>
      </c>
      <c r="CB57">
        <v>37.256</v>
      </c>
      <c r="CC57">
        <v>526.83000000000004</v>
      </c>
      <c r="CD57">
        <v>302.26</v>
      </c>
      <c r="CE57">
        <v>4686.2420000000002</v>
      </c>
      <c r="CF57">
        <v>65.816999999999993</v>
      </c>
      <c r="CG57">
        <v>12.026999999999999</v>
      </c>
      <c r="CH57">
        <v>122.379</v>
      </c>
      <c r="CI57">
        <v>156.99100000000001</v>
      </c>
      <c r="CJ57">
        <v>156.13900000000001</v>
      </c>
      <c r="CK57">
        <v>1205.8689999999999</v>
      </c>
      <c r="CL57">
        <v>78.239000000000004</v>
      </c>
      <c r="CM57">
        <v>207.16800000000001</v>
      </c>
      <c r="CN57">
        <v>121.274</v>
      </c>
      <c r="CO57">
        <v>2.7869999999999999</v>
      </c>
      <c r="CP57">
        <v>7.0179999999999998</v>
      </c>
      <c r="CQ57">
        <v>63.198</v>
      </c>
      <c r="CR57">
        <v>17.052</v>
      </c>
      <c r="CS57">
        <v>38.68</v>
      </c>
      <c r="CT57">
        <v>2.069</v>
      </c>
      <c r="CU57">
        <v>17.719000000000001</v>
      </c>
      <c r="CV57">
        <v>98.159000000000006</v>
      </c>
      <c r="CW57">
        <v>82.04</v>
      </c>
      <c r="CX57">
        <v>1.1599999999999999</v>
      </c>
      <c r="CY57">
        <v>5.8609999999999998</v>
      </c>
      <c r="CZ57">
        <v>2.4980000000000002</v>
      </c>
      <c r="DA57">
        <v>134.273</v>
      </c>
      <c r="DB57">
        <v>8.3379999999999992</v>
      </c>
      <c r="DC57">
        <v>1.843</v>
      </c>
      <c r="DD57">
        <v>14.032999999999999</v>
      </c>
      <c r="DE57">
        <v>8.1000000000000003E-2</v>
      </c>
      <c r="DF57">
        <v>226.54400000000001</v>
      </c>
      <c r="DG57">
        <v>0.46200000000000002</v>
      </c>
      <c r="DH57">
        <v>1.37</v>
      </c>
      <c r="DI57">
        <v>1.8460000000000001</v>
      </c>
      <c r="DJ57">
        <v>3.976</v>
      </c>
      <c r="DK57">
        <v>0.123</v>
      </c>
      <c r="DL57">
        <v>0.66200000000000003</v>
      </c>
      <c r="DM57">
        <v>0.84</v>
      </c>
      <c r="DN57">
        <v>8.5459999999999994</v>
      </c>
      <c r="DO57">
        <v>5.0119999999999996</v>
      </c>
      <c r="DP57">
        <v>0.41599999999999998</v>
      </c>
      <c r="DQ57">
        <v>0.44</v>
      </c>
      <c r="DR57">
        <v>4.5869999999999997</v>
      </c>
      <c r="DS57">
        <v>2.2549999999999999</v>
      </c>
      <c r="DT57">
        <v>0.17499999999999999</v>
      </c>
      <c r="DU57">
        <v>4.84</v>
      </c>
      <c r="DV57">
        <v>357.16300000000001</v>
      </c>
      <c r="DW57">
        <v>1.8779999999999999</v>
      </c>
      <c r="DX57">
        <v>5.5570000000000004</v>
      </c>
      <c r="DY57">
        <v>16.323</v>
      </c>
      <c r="DZ57">
        <v>4.9560000000000004</v>
      </c>
      <c r="EA57">
        <v>0.17799999999999999</v>
      </c>
      <c r="EB57">
        <v>1.6870000000000001</v>
      </c>
      <c r="EC57">
        <v>1.728</v>
      </c>
      <c r="ED57">
        <v>0.73399999999999999</v>
      </c>
      <c r="EE57">
        <v>2.3809999999999998</v>
      </c>
      <c r="EF57">
        <v>2.5910000000000002</v>
      </c>
      <c r="EG57">
        <v>2.3879999999999999</v>
      </c>
      <c r="EH57">
        <v>50.67</v>
      </c>
      <c r="EI57">
        <v>38.545000000000002</v>
      </c>
      <c r="EJ57">
        <v>5.6779999999999999</v>
      </c>
      <c r="EK57">
        <v>8.5239999999999991</v>
      </c>
      <c r="EL57">
        <v>39.46</v>
      </c>
      <c r="EM57">
        <v>13.226000000000001</v>
      </c>
      <c r="EN57">
        <v>127.253</v>
      </c>
      <c r="EO57">
        <v>42.421999999999997</v>
      </c>
      <c r="EP57">
        <v>9.0960000000000001</v>
      </c>
      <c r="EQ57">
        <v>3.3919999999999999</v>
      </c>
      <c r="ER57">
        <v>103.626</v>
      </c>
      <c r="ES57">
        <v>5.8049999999999997</v>
      </c>
      <c r="ET57">
        <v>26.111000000000001</v>
      </c>
      <c r="EU57">
        <v>0.89700000000000002</v>
      </c>
      <c r="EV57">
        <v>3.1230000000000002</v>
      </c>
      <c r="EW57">
        <v>122.84</v>
      </c>
      <c r="EX57">
        <v>331.09</v>
      </c>
      <c r="EY57">
        <v>5.5570000000000004</v>
      </c>
      <c r="EZ57">
        <v>5.8979999999999997</v>
      </c>
      <c r="FA57">
        <v>109.274</v>
      </c>
      <c r="FB57">
        <v>10.55</v>
      </c>
      <c r="FC57">
        <v>4.1790000000000003</v>
      </c>
      <c r="FD57">
        <v>14.539</v>
      </c>
      <c r="FE57">
        <v>14.7</v>
      </c>
      <c r="FF57">
        <v>1.5089999999999999</v>
      </c>
      <c r="FG57">
        <v>22.172000000000001</v>
      </c>
      <c r="FH57">
        <v>0.77300000000000002</v>
      </c>
      <c r="FI57">
        <v>3.2240000000000002</v>
      </c>
      <c r="FJ57">
        <v>11.965</v>
      </c>
    </row>
    <row r="58" spans="1:166" x14ac:dyDescent="0.3">
      <c r="A58">
        <v>18053</v>
      </c>
      <c r="B58">
        <v>1</v>
      </c>
      <c r="C58" t="s">
        <v>1</v>
      </c>
      <c r="D58" t="s">
        <v>15</v>
      </c>
      <c r="E58">
        <v>14.821999999999999</v>
      </c>
      <c r="F58">
        <v>12.635</v>
      </c>
      <c r="G58">
        <v>2.0129999999999999</v>
      </c>
      <c r="H58">
        <v>0.22700000000000001</v>
      </c>
      <c r="I58">
        <v>152.63399999999999</v>
      </c>
      <c r="J58">
        <v>6.5750000000000002</v>
      </c>
      <c r="K58">
        <v>8.2149999999999999</v>
      </c>
      <c r="L58">
        <v>0.96099999999999997</v>
      </c>
      <c r="M58">
        <v>15.503</v>
      </c>
      <c r="N58">
        <v>12.14</v>
      </c>
      <c r="O58">
        <v>1521.415</v>
      </c>
      <c r="P58">
        <v>3.5950000000000002</v>
      </c>
      <c r="Q58">
        <v>0.98599999999999999</v>
      </c>
      <c r="R58">
        <v>0.75900000000000001</v>
      </c>
      <c r="S58">
        <v>1.9570000000000001</v>
      </c>
      <c r="T58">
        <v>1.788</v>
      </c>
      <c r="U58">
        <v>1.181</v>
      </c>
      <c r="V58">
        <v>18.786999999999999</v>
      </c>
      <c r="W58">
        <v>0.59799999999999998</v>
      </c>
      <c r="X58">
        <v>0.21199999999999999</v>
      </c>
      <c r="Y58">
        <v>0.123</v>
      </c>
      <c r="Z58">
        <v>141.477</v>
      </c>
      <c r="AA58">
        <v>214.33699999999999</v>
      </c>
      <c r="AB58">
        <v>36.744</v>
      </c>
      <c r="AC58">
        <v>24.992999999999999</v>
      </c>
      <c r="AD58">
        <v>175.17</v>
      </c>
      <c r="AE58">
        <v>10.613</v>
      </c>
      <c r="AF58">
        <v>2.6970000000000001</v>
      </c>
      <c r="AG58">
        <v>9.468</v>
      </c>
      <c r="AH58">
        <v>48.097999999999999</v>
      </c>
      <c r="AI58">
        <v>39.448</v>
      </c>
      <c r="AJ58">
        <v>3.42</v>
      </c>
      <c r="AK58">
        <v>80.885000000000005</v>
      </c>
      <c r="AL58">
        <v>8.2479999999999993</v>
      </c>
      <c r="AM58">
        <v>348.86900000000003</v>
      </c>
      <c r="AN58">
        <v>2.7160000000000002</v>
      </c>
      <c r="AO58">
        <v>3.6560000000000001</v>
      </c>
      <c r="AP58">
        <v>5.383</v>
      </c>
      <c r="AQ58">
        <v>436.00099999999998</v>
      </c>
      <c r="AR58">
        <v>198.80099999999999</v>
      </c>
      <c r="AS58">
        <v>212.048</v>
      </c>
      <c r="AT58">
        <v>11.492000000000001</v>
      </c>
      <c r="AU58">
        <v>599.24199999999996</v>
      </c>
      <c r="AV58">
        <v>5.3040000000000003</v>
      </c>
      <c r="AW58">
        <v>3.2000000000000001E-2</v>
      </c>
      <c r="AX58">
        <v>120.197</v>
      </c>
      <c r="AY58">
        <v>7.3559999999999999</v>
      </c>
      <c r="AZ58">
        <v>2.87</v>
      </c>
      <c r="BA58">
        <v>0.10100000000000001</v>
      </c>
      <c r="BB58">
        <v>15.24</v>
      </c>
      <c r="BC58">
        <v>6.29</v>
      </c>
      <c r="BD58">
        <v>4.2039999999999997</v>
      </c>
      <c r="BE58">
        <v>22.318999999999999</v>
      </c>
      <c r="BF58">
        <v>3.4590000000000001</v>
      </c>
      <c r="BG58">
        <v>1.5109999999999999</v>
      </c>
      <c r="BH58">
        <v>2.5219999999999998</v>
      </c>
      <c r="BI58">
        <v>216.39</v>
      </c>
      <c r="BJ58">
        <v>3.391</v>
      </c>
      <c r="BK58">
        <v>10.72</v>
      </c>
      <c r="BL58">
        <v>2.0739999999999998</v>
      </c>
      <c r="BM58">
        <v>1.4910000000000001</v>
      </c>
      <c r="BN58">
        <v>47.822000000000003</v>
      </c>
      <c r="BO58">
        <v>78.096000000000004</v>
      </c>
      <c r="BP58">
        <v>22.577000000000002</v>
      </c>
      <c r="BQ58">
        <v>93.546999999999997</v>
      </c>
      <c r="BR58">
        <v>23.19</v>
      </c>
      <c r="BS58">
        <v>51.790999999999997</v>
      </c>
      <c r="BT58">
        <v>45.628999999999998</v>
      </c>
      <c r="BU58">
        <v>6.101</v>
      </c>
      <c r="BV58">
        <v>591.89599999999996</v>
      </c>
      <c r="BW58">
        <v>19.553000000000001</v>
      </c>
      <c r="BX58">
        <v>905.95799999999997</v>
      </c>
      <c r="BY58">
        <v>271.77699999999999</v>
      </c>
      <c r="BZ58">
        <v>7891.5259999999998</v>
      </c>
      <c r="CA58">
        <v>231.43100000000001</v>
      </c>
      <c r="CB58">
        <v>15.362</v>
      </c>
      <c r="CC58">
        <v>354.93099999999998</v>
      </c>
      <c r="CD58">
        <v>195.54499999999999</v>
      </c>
      <c r="CE58">
        <v>4506.0029999999997</v>
      </c>
      <c r="CF58">
        <v>46.834000000000003</v>
      </c>
      <c r="CG58">
        <v>7.5650000000000004</v>
      </c>
      <c r="CH58">
        <v>86.789000000000001</v>
      </c>
      <c r="CI58">
        <v>114.70399999999999</v>
      </c>
      <c r="CJ58">
        <v>101.679</v>
      </c>
      <c r="CK58">
        <v>1054.5519999999999</v>
      </c>
      <c r="CL58">
        <v>139.49299999999999</v>
      </c>
      <c r="CM58">
        <v>222.886</v>
      </c>
      <c r="CN58">
        <v>86.789000000000001</v>
      </c>
      <c r="CO58">
        <v>1.776</v>
      </c>
      <c r="CP58">
        <v>6.6420000000000003</v>
      </c>
      <c r="CQ58">
        <v>60.363</v>
      </c>
      <c r="CR58">
        <v>13.705</v>
      </c>
      <c r="CS58">
        <v>44.225999999999999</v>
      </c>
      <c r="CT58">
        <v>1.9690000000000001</v>
      </c>
      <c r="CU58">
        <v>14.744999999999999</v>
      </c>
      <c r="CV58">
        <v>61.287999999999997</v>
      </c>
      <c r="CW58">
        <v>77.141000000000005</v>
      </c>
      <c r="CX58">
        <v>1.75</v>
      </c>
      <c r="CY58">
        <v>6.3719999999999999</v>
      </c>
      <c r="CZ58">
        <v>2.9769999999999999</v>
      </c>
      <c r="DA58">
        <v>110.21599999999999</v>
      </c>
      <c r="DB58">
        <v>10.741</v>
      </c>
      <c r="DC58">
        <v>1.4219999999999999</v>
      </c>
      <c r="DD58">
        <v>12.742000000000001</v>
      </c>
      <c r="DE58">
        <v>0.123</v>
      </c>
      <c r="DF58">
        <v>260.86099999999999</v>
      </c>
      <c r="DG58">
        <v>0.59099999999999997</v>
      </c>
      <c r="DH58">
        <v>1.552</v>
      </c>
      <c r="DI58">
        <v>4.84</v>
      </c>
      <c r="DJ58">
        <v>4.077</v>
      </c>
      <c r="DK58">
        <v>0.36199999999999999</v>
      </c>
      <c r="DL58">
        <v>0.84199999999999997</v>
      </c>
      <c r="DM58">
        <v>1.2310000000000001</v>
      </c>
      <c r="DN58">
        <v>13.119</v>
      </c>
      <c r="DO58">
        <v>4.1920000000000002</v>
      </c>
      <c r="DP58">
        <v>0.28399999999999997</v>
      </c>
      <c r="DQ58">
        <v>0.104</v>
      </c>
      <c r="DR58">
        <v>0.45400000000000001</v>
      </c>
      <c r="DS58">
        <v>2.3439999999999999</v>
      </c>
      <c r="DT58">
        <v>0.50700000000000001</v>
      </c>
      <c r="DU58">
        <v>2.8650000000000002</v>
      </c>
      <c r="DV58">
        <v>369.322</v>
      </c>
      <c r="DW58">
        <v>1.252</v>
      </c>
      <c r="DX58">
        <v>7.3330000000000002</v>
      </c>
      <c r="DY58">
        <v>18.407</v>
      </c>
      <c r="DZ58">
        <v>6.7949999999999999</v>
      </c>
      <c r="EA58">
        <v>7.9000000000000001E-2</v>
      </c>
      <c r="EB58">
        <v>1.5609999999999999</v>
      </c>
      <c r="EC58">
        <v>3.3119999999999998</v>
      </c>
      <c r="ED58">
        <v>1.8069999999999999</v>
      </c>
      <c r="EE58">
        <v>3.887</v>
      </c>
      <c r="EF58">
        <v>2.6970000000000001</v>
      </c>
      <c r="EG58">
        <v>2.8929999999999998</v>
      </c>
      <c r="EH58">
        <v>53.23</v>
      </c>
      <c r="EI58">
        <v>38.945</v>
      </c>
      <c r="EJ58">
        <v>6.1120000000000001</v>
      </c>
      <c r="EK58">
        <v>8.4280000000000008</v>
      </c>
      <c r="EL58">
        <v>67.161000000000001</v>
      </c>
      <c r="EM58">
        <v>22.666</v>
      </c>
      <c r="EN58">
        <v>146.602</v>
      </c>
      <c r="EO58">
        <v>48.73</v>
      </c>
      <c r="EP58">
        <v>6.1379999999999999</v>
      </c>
      <c r="EQ58">
        <v>9.0540000000000003</v>
      </c>
      <c r="ER58">
        <v>123.657</v>
      </c>
      <c r="ES58">
        <v>11.183</v>
      </c>
      <c r="ET58">
        <v>37.994999999999997</v>
      </c>
      <c r="EU58">
        <v>0.78500000000000003</v>
      </c>
      <c r="EV58">
        <v>3.331</v>
      </c>
      <c r="EW58">
        <v>86.103999999999999</v>
      </c>
      <c r="EX58">
        <v>300.73599999999999</v>
      </c>
      <c r="EY58">
        <v>5.9530000000000003</v>
      </c>
      <c r="EZ58">
        <v>4.0069999999999997</v>
      </c>
      <c r="FA58">
        <v>116.79300000000001</v>
      </c>
      <c r="FB58">
        <v>21.49</v>
      </c>
      <c r="FC58">
        <v>5.6029999999999998</v>
      </c>
      <c r="FD58">
        <v>14.013999999999999</v>
      </c>
      <c r="FE58">
        <v>14.013999999999999</v>
      </c>
      <c r="FF58">
        <v>0.34399999999999997</v>
      </c>
      <c r="FG58">
        <v>27.498999999999999</v>
      </c>
      <c r="FH58">
        <v>2.306</v>
      </c>
      <c r="FI58">
        <v>3.4820000000000002</v>
      </c>
      <c r="FJ58">
        <v>12.455</v>
      </c>
    </row>
    <row r="59" spans="1:166" x14ac:dyDescent="0.3">
      <c r="A59">
        <v>18104</v>
      </c>
      <c r="B59">
        <v>2</v>
      </c>
      <c r="C59" t="s">
        <v>38</v>
      </c>
      <c r="D59" t="s">
        <v>40</v>
      </c>
      <c r="E59">
        <v>12.738</v>
      </c>
      <c r="F59">
        <v>3.5539999999999998</v>
      </c>
      <c r="G59">
        <v>1.8160000000000001</v>
      </c>
      <c r="H59">
        <v>0.185</v>
      </c>
      <c r="I59">
        <v>123.19499999999999</v>
      </c>
      <c r="J59">
        <v>5.2729999999999997</v>
      </c>
      <c r="K59">
        <v>7.9160000000000004</v>
      </c>
      <c r="L59">
        <v>0.59799999999999998</v>
      </c>
      <c r="M59">
        <v>59.241</v>
      </c>
      <c r="N59">
        <v>15.794</v>
      </c>
      <c r="O59">
        <v>1601.357</v>
      </c>
      <c r="P59">
        <v>3.8849999999999998</v>
      </c>
      <c r="Q59">
        <v>0.745</v>
      </c>
      <c r="R59">
        <v>0.35099999999999998</v>
      </c>
      <c r="S59">
        <v>1.63</v>
      </c>
      <c r="T59">
        <v>1.4079999999999999</v>
      </c>
      <c r="U59">
        <v>0.96599999999999997</v>
      </c>
      <c r="V59">
        <v>6.2240000000000002</v>
      </c>
      <c r="W59">
        <v>0.63200000000000001</v>
      </c>
      <c r="X59">
        <v>0.19800000000000001</v>
      </c>
      <c r="Y59">
        <v>0.13</v>
      </c>
      <c r="Z59">
        <v>95.003</v>
      </c>
      <c r="AA59">
        <v>146.536</v>
      </c>
      <c r="AB59">
        <v>25.216999999999999</v>
      </c>
      <c r="AC59">
        <v>17.329999999999998</v>
      </c>
      <c r="AD59">
        <v>149.77199999999999</v>
      </c>
      <c r="AE59">
        <v>9.3119999999999994</v>
      </c>
      <c r="AF59">
        <v>5.2359999999999998</v>
      </c>
      <c r="AG59">
        <v>7.7990000000000004</v>
      </c>
      <c r="AH59">
        <v>38.561999999999998</v>
      </c>
      <c r="AI59">
        <v>47.482999999999997</v>
      </c>
      <c r="AJ59">
        <v>3.0859999999999999</v>
      </c>
      <c r="AK59">
        <v>116.203</v>
      </c>
      <c r="AL59">
        <v>8.4109999999999996</v>
      </c>
      <c r="AM59">
        <v>360.94099999999997</v>
      </c>
      <c r="AN59">
        <v>340.05799999999999</v>
      </c>
      <c r="AO59">
        <v>7.66</v>
      </c>
      <c r="AP59">
        <v>43.103999999999999</v>
      </c>
      <c r="AQ59">
        <v>218.71299999999999</v>
      </c>
      <c r="AR59">
        <v>738.11199999999997</v>
      </c>
      <c r="AS59">
        <v>102.702</v>
      </c>
      <c r="AT59">
        <v>110.316</v>
      </c>
      <c r="AU59">
        <v>492.08499999999998</v>
      </c>
      <c r="AV59">
        <v>103.024</v>
      </c>
      <c r="AW59">
        <v>0.128</v>
      </c>
      <c r="AX59">
        <v>68.263000000000005</v>
      </c>
      <c r="AY59">
        <v>1.4259999999999999</v>
      </c>
      <c r="AZ59">
        <v>4.016</v>
      </c>
      <c r="BA59">
        <v>18.934000000000001</v>
      </c>
      <c r="BB59">
        <v>16.172000000000001</v>
      </c>
      <c r="BC59">
        <v>4.9509999999999996</v>
      </c>
      <c r="BD59">
        <v>11.489000000000001</v>
      </c>
      <c r="BE59">
        <v>21.550999999999998</v>
      </c>
      <c r="BF59">
        <v>4.09</v>
      </c>
      <c r="BG59">
        <v>1.3819999999999999</v>
      </c>
      <c r="BH59">
        <v>4.2119999999999997</v>
      </c>
      <c r="BI59">
        <v>230.03</v>
      </c>
      <c r="BJ59">
        <v>1.696</v>
      </c>
      <c r="BK59">
        <v>9.5030000000000001</v>
      </c>
      <c r="BL59">
        <v>2.7639999999999998</v>
      </c>
      <c r="BM59">
        <v>1.0780000000000001</v>
      </c>
      <c r="BN59">
        <v>48.914999999999999</v>
      </c>
      <c r="BO59">
        <v>64.64</v>
      </c>
      <c r="BP59">
        <v>19.209</v>
      </c>
      <c r="BQ59">
        <v>100.194</v>
      </c>
      <c r="BR59">
        <v>17.777000000000001</v>
      </c>
      <c r="BS59">
        <v>42.454999999999998</v>
      </c>
      <c r="BT59">
        <v>29.998000000000001</v>
      </c>
      <c r="BU59">
        <v>6.2930000000000001</v>
      </c>
      <c r="BV59">
        <v>649.49699999999996</v>
      </c>
      <c r="BW59">
        <v>23.678000000000001</v>
      </c>
      <c r="BX59">
        <v>1038.8009999999999</v>
      </c>
      <c r="BY59">
        <v>288.45999999999998</v>
      </c>
      <c r="BZ59">
        <v>8692.2569999999996</v>
      </c>
      <c r="CA59">
        <v>289.95100000000002</v>
      </c>
      <c r="CB59">
        <v>22.978000000000002</v>
      </c>
      <c r="CC59">
        <v>449.74400000000003</v>
      </c>
      <c r="CD59">
        <v>205.35499999999999</v>
      </c>
      <c r="CE59">
        <v>5186.0159999999996</v>
      </c>
      <c r="CF59">
        <v>35.956000000000003</v>
      </c>
      <c r="CG59">
        <v>5.9710000000000001</v>
      </c>
      <c r="CH59">
        <v>70.153999999999996</v>
      </c>
      <c r="CI59">
        <v>140.816</v>
      </c>
      <c r="CJ59">
        <v>81.322000000000003</v>
      </c>
      <c r="CK59">
        <v>903.53399999999999</v>
      </c>
      <c r="CL59">
        <v>48.598999999999997</v>
      </c>
      <c r="CM59">
        <v>219.095</v>
      </c>
      <c r="CN59">
        <v>72.572999999999993</v>
      </c>
      <c r="CO59">
        <v>2.1549999999999998</v>
      </c>
      <c r="CP59">
        <v>4.9189999999999996</v>
      </c>
      <c r="CQ59">
        <v>34.219000000000001</v>
      </c>
      <c r="CR59">
        <v>17.908000000000001</v>
      </c>
      <c r="CS59">
        <v>12.318</v>
      </c>
      <c r="CT59">
        <v>1.298</v>
      </c>
      <c r="CU59">
        <v>15.071</v>
      </c>
      <c r="CV59">
        <v>44.024999999999999</v>
      </c>
      <c r="CW59">
        <v>91.105000000000004</v>
      </c>
      <c r="CX59">
        <v>1.2909999999999999</v>
      </c>
      <c r="CY59">
        <v>4.165</v>
      </c>
      <c r="CZ59">
        <v>3.2029999999999998</v>
      </c>
      <c r="DA59">
        <v>114.90900000000001</v>
      </c>
      <c r="DB59">
        <v>8.282</v>
      </c>
      <c r="DC59">
        <v>1.61</v>
      </c>
      <c r="DD59">
        <v>10.942</v>
      </c>
      <c r="DE59">
        <v>0.13</v>
      </c>
      <c r="DF59">
        <v>195.71600000000001</v>
      </c>
      <c r="DG59">
        <v>0.63300000000000001</v>
      </c>
      <c r="DH59">
        <v>2.3119999999999998</v>
      </c>
      <c r="DI59">
        <v>1.3069999999999999</v>
      </c>
      <c r="DJ59">
        <v>1.8280000000000001</v>
      </c>
      <c r="DK59">
        <v>0.90600000000000003</v>
      </c>
      <c r="DL59">
        <v>1.2929999999999999</v>
      </c>
      <c r="DM59">
        <v>1.27</v>
      </c>
      <c r="DN59">
        <v>0.66900000000000004</v>
      </c>
      <c r="DO59">
        <v>3.7229999999999999</v>
      </c>
      <c r="DP59">
        <v>0.753</v>
      </c>
      <c r="DQ59">
        <v>3.2589999999999999</v>
      </c>
      <c r="DR59">
        <v>1.6040000000000001</v>
      </c>
      <c r="DS59">
        <v>0.70799999999999996</v>
      </c>
      <c r="DU59">
        <v>0.77</v>
      </c>
      <c r="DV59">
        <v>515.51800000000003</v>
      </c>
      <c r="DW59">
        <v>1.0389999999999999</v>
      </c>
      <c r="DX59">
        <v>4.6509999999999998</v>
      </c>
      <c r="DY59">
        <v>16.234999999999999</v>
      </c>
      <c r="DZ59">
        <v>6.1159999999999997</v>
      </c>
      <c r="EA59">
        <v>0.56699999999999995</v>
      </c>
      <c r="EB59">
        <v>2.7010000000000001</v>
      </c>
      <c r="EC59">
        <v>2.3759999999999999</v>
      </c>
      <c r="ED59">
        <v>1.173</v>
      </c>
      <c r="EE59">
        <v>3.44</v>
      </c>
      <c r="EF59">
        <v>2.3029999999999999</v>
      </c>
      <c r="EG59">
        <v>2.2280000000000002</v>
      </c>
      <c r="EH59">
        <v>42.317999999999998</v>
      </c>
      <c r="EI59">
        <v>36.584000000000003</v>
      </c>
      <c r="EJ59">
        <v>4.4829999999999997</v>
      </c>
      <c r="EK59">
        <v>7.4320000000000004</v>
      </c>
      <c r="EL59">
        <v>24.558</v>
      </c>
      <c r="EM59">
        <v>6.0090000000000003</v>
      </c>
      <c r="EN59">
        <v>140.74100000000001</v>
      </c>
      <c r="EO59">
        <v>38.587000000000003</v>
      </c>
      <c r="EP59">
        <v>8.7110000000000003</v>
      </c>
      <c r="EQ59">
        <v>2.0830000000000002</v>
      </c>
      <c r="ER59">
        <v>123.916</v>
      </c>
      <c r="ES59">
        <v>3.6240000000000001</v>
      </c>
      <c r="ET59">
        <v>19.632999999999999</v>
      </c>
      <c r="EU59">
        <v>5.7000000000000002E-2</v>
      </c>
      <c r="EV59">
        <v>1.091</v>
      </c>
      <c r="EW59">
        <v>70.652000000000001</v>
      </c>
      <c r="EX59">
        <v>282.012</v>
      </c>
      <c r="EY59">
        <v>5.4530000000000003</v>
      </c>
      <c r="EZ59">
        <v>3.923</v>
      </c>
      <c r="FA59">
        <v>122.324</v>
      </c>
      <c r="FB59">
        <v>12.625</v>
      </c>
      <c r="FC59">
        <v>4.4029999999999996</v>
      </c>
      <c r="FD59">
        <v>21.024000000000001</v>
      </c>
      <c r="FE59">
        <v>20.925000000000001</v>
      </c>
      <c r="FF59">
        <v>2.1829999999999998</v>
      </c>
      <c r="FG59">
        <v>24.93</v>
      </c>
      <c r="FH59">
        <v>0.56699999999999995</v>
      </c>
      <c r="FI59">
        <v>1.093</v>
      </c>
      <c r="FJ59">
        <v>7.3810000000000002</v>
      </c>
    </row>
    <row r="60" spans="1:166" x14ac:dyDescent="0.3">
      <c r="A60">
        <v>18129</v>
      </c>
      <c r="B60">
        <v>3</v>
      </c>
      <c r="C60" t="s">
        <v>38</v>
      </c>
      <c r="D60" t="s">
        <v>39</v>
      </c>
      <c r="E60">
        <v>15.185</v>
      </c>
      <c r="F60">
        <v>13.236000000000001</v>
      </c>
      <c r="G60">
        <v>2.137</v>
      </c>
      <c r="H60">
        <v>0.55300000000000005</v>
      </c>
      <c r="I60">
        <v>151.107</v>
      </c>
      <c r="J60">
        <v>9.1069999999999993</v>
      </c>
      <c r="K60">
        <v>9.5980000000000008</v>
      </c>
      <c r="L60">
        <v>1.115</v>
      </c>
      <c r="M60">
        <v>50.258000000000003</v>
      </c>
      <c r="N60">
        <v>21.538</v>
      </c>
      <c r="O60">
        <v>1764.96</v>
      </c>
      <c r="P60">
        <v>4.6829999999999998</v>
      </c>
      <c r="Q60">
        <v>1.2969999999999999</v>
      </c>
      <c r="R60">
        <v>1.0529999999999999</v>
      </c>
      <c r="S60">
        <v>1.1080000000000001</v>
      </c>
      <c r="T60">
        <v>1.8260000000000001</v>
      </c>
      <c r="U60">
        <v>0.96299999999999997</v>
      </c>
      <c r="V60">
        <v>4.976</v>
      </c>
      <c r="W60">
        <v>0.91</v>
      </c>
      <c r="X60">
        <v>0.27400000000000002</v>
      </c>
      <c r="Y60">
        <v>0.34399999999999997</v>
      </c>
      <c r="Z60">
        <v>105.996</v>
      </c>
      <c r="AA60">
        <v>174.71600000000001</v>
      </c>
      <c r="AB60">
        <v>23.579000000000001</v>
      </c>
      <c r="AC60">
        <v>15.644</v>
      </c>
      <c r="AD60">
        <v>160.62799999999999</v>
      </c>
      <c r="AE60">
        <v>8.875</v>
      </c>
      <c r="AF60">
        <v>5.9249999999999998</v>
      </c>
      <c r="AG60">
        <v>6.1950000000000003</v>
      </c>
      <c r="AH60">
        <v>31.064</v>
      </c>
      <c r="AI60">
        <v>55.750999999999998</v>
      </c>
      <c r="AJ60">
        <v>3.633</v>
      </c>
      <c r="AK60">
        <v>134.619</v>
      </c>
      <c r="AL60">
        <v>12.279</v>
      </c>
      <c r="AM60">
        <v>257.22399999999999</v>
      </c>
      <c r="AN60">
        <v>23.577999999999999</v>
      </c>
      <c r="AO60">
        <v>4.67</v>
      </c>
      <c r="AP60">
        <v>8.1910000000000007</v>
      </c>
      <c r="AQ60">
        <v>215.691</v>
      </c>
      <c r="AR60">
        <v>230.185</v>
      </c>
      <c r="AS60">
        <v>6.5140000000000002</v>
      </c>
      <c r="AT60">
        <v>34.15</v>
      </c>
      <c r="AU60">
        <v>27.100999999999999</v>
      </c>
      <c r="AV60">
        <v>30.946999999999999</v>
      </c>
      <c r="AW60">
        <v>0.157</v>
      </c>
      <c r="AX60">
        <v>1.008</v>
      </c>
      <c r="AY60">
        <v>3.1019999999999999</v>
      </c>
      <c r="AZ60">
        <v>1.819</v>
      </c>
      <c r="BA60">
        <v>1.5</v>
      </c>
      <c r="BB60">
        <v>12.268000000000001</v>
      </c>
      <c r="BC60">
        <v>3.863</v>
      </c>
      <c r="BD60">
        <v>5.0519999999999996</v>
      </c>
      <c r="BE60">
        <v>15.68</v>
      </c>
      <c r="BF60">
        <v>2.4990000000000001</v>
      </c>
      <c r="BG60">
        <v>0.22600000000000001</v>
      </c>
      <c r="BH60">
        <v>4.0140000000000002</v>
      </c>
      <c r="BI60">
        <v>203.852</v>
      </c>
      <c r="BJ60">
        <v>3.1019999999999999</v>
      </c>
      <c r="BK60">
        <v>14.355</v>
      </c>
      <c r="BL60">
        <v>1.5860000000000001</v>
      </c>
      <c r="BM60">
        <v>1.32</v>
      </c>
      <c r="BN60">
        <v>47.197000000000003</v>
      </c>
      <c r="BO60">
        <v>67.265000000000001</v>
      </c>
      <c r="BP60">
        <v>16.440999999999999</v>
      </c>
      <c r="BQ60">
        <v>93.46</v>
      </c>
      <c r="BR60">
        <v>17.001999999999999</v>
      </c>
      <c r="BS60">
        <v>47.085000000000001</v>
      </c>
      <c r="BT60">
        <v>52.713999999999999</v>
      </c>
      <c r="BU60">
        <v>6.0369999999999999</v>
      </c>
      <c r="BV60">
        <v>347.84500000000003</v>
      </c>
      <c r="BW60">
        <v>10.896000000000001</v>
      </c>
      <c r="BX60">
        <v>591.00300000000004</v>
      </c>
      <c r="BY60">
        <v>205.059</v>
      </c>
      <c r="BZ60">
        <v>7208.6080000000002</v>
      </c>
      <c r="CA60">
        <v>125.997</v>
      </c>
      <c r="CB60">
        <v>7.7640000000000002</v>
      </c>
      <c r="CC60">
        <v>216.22900000000001</v>
      </c>
      <c r="CD60">
        <v>153.90299999999999</v>
      </c>
      <c r="CE60">
        <v>3777.1410000000001</v>
      </c>
      <c r="CF60">
        <v>23.783999999999999</v>
      </c>
      <c r="CG60">
        <v>3.0310000000000001</v>
      </c>
      <c r="CH60">
        <v>50.606000000000002</v>
      </c>
      <c r="CI60">
        <v>104.98399999999999</v>
      </c>
      <c r="CJ60">
        <v>78.704999999999998</v>
      </c>
      <c r="CK60">
        <v>846.53300000000002</v>
      </c>
      <c r="CL60">
        <v>70.117999999999995</v>
      </c>
      <c r="CM60">
        <v>168.54400000000001</v>
      </c>
      <c r="CN60">
        <v>50.478999999999999</v>
      </c>
      <c r="CO60">
        <v>2.6379999999999999</v>
      </c>
      <c r="CP60">
        <v>4.5190000000000001</v>
      </c>
      <c r="CQ60">
        <v>43.679000000000002</v>
      </c>
      <c r="CR60">
        <v>19.88</v>
      </c>
      <c r="CS60">
        <v>13.323</v>
      </c>
      <c r="CT60">
        <v>1.978</v>
      </c>
      <c r="CU60">
        <v>11.627000000000001</v>
      </c>
      <c r="CV60">
        <v>3.21</v>
      </c>
      <c r="CW60">
        <v>81.817999999999998</v>
      </c>
      <c r="CX60">
        <v>0.79500000000000004</v>
      </c>
      <c r="CY60">
        <v>3.585</v>
      </c>
      <c r="CZ60">
        <v>2.9929999999999999</v>
      </c>
      <c r="DA60">
        <v>140.58699999999999</v>
      </c>
      <c r="DB60">
        <v>9.9960000000000004</v>
      </c>
      <c r="DC60">
        <v>2.5979999999999999</v>
      </c>
      <c r="DD60">
        <v>12.207000000000001</v>
      </c>
      <c r="DE60">
        <v>0.34399999999999997</v>
      </c>
      <c r="DF60">
        <v>289.923</v>
      </c>
      <c r="DG60">
        <v>1.1739999999999999</v>
      </c>
      <c r="DH60">
        <v>1.9850000000000001</v>
      </c>
      <c r="DI60">
        <v>3.1659999999999999</v>
      </c>
      <c r="DJ60">
        <v>1.0720000000000001</v>
      </c>
      <c r="DK60">
        <v>8.7899999999999991</v>
      </c>
      <c r="DL60">
        <v>0.57299999999999995</v>
      </c>
      <c r="DM60">
        <v>0.91900000000000004</v>
      </c>
      <c r="DN60">
        <v>2.1000000000000001E-2</v>
      </c>
      <c r="DO60">
        <v>8.6950000000000003</v>
      </c>
      <c r="DP60">
        <v>0.83399999999999996</v>
      </c>
      <c r="DQ60">
        <v>0.19</v>
      </c>
      <c r="DR60">
        <v>1.585</v>
      </c>
      <c r="DS60">
        <v>4.3289999999999997</v>
      </c>
      <c r="DT60">
        <v>0.188</v>
      </c>
      <c r="DU60">
        <v>4.9180000000000001</v>
      </c>
      <c r="DV60">
        <v>358.61799999999999</v>
      </c>
      <c r="DW60">
        <v>0.61699999999999999</v>
      </c>
      <c r="DX60">
        <v>8.4580000000000002</v>
      </c>
      <c r="DY60">
        <v>5.5410000000000004</v>
      </c>
      <c r="DZ60">
        <v>4.08</v>
      </c>
      <c r="EA60">
        <v>0.372</v>
      </c>
      <c r="EB60">
        <v>1.0389999999999999</v>
      </c>
      <c r="EC60">
        <v>2.41</v>
      </c>
      <c r="ED60">
        <v>1.8740000000000001</v>
      </c>
      <c r="EE60">
        <v>4.6369999999999996</v>
      </c>
      <c r="EF60">
        <v>2.855</v>
      </c>
      <c r="EG60">
        <v>1.976</v>
      </c>
      <c r="EH60">
        <v>46.497</v>
      </c>
      <c r="EI60">
        <v>38.786000000000001</v>
      </c>
      <c r="EJ60">
        <v>5.2539999999999996</v>
      </c>
      <c r="EK60">
        <v>7.3470000000000004</v>
      </c>
      <c r="EL60">
        <v>29.477</v>
      </c>
      <c r="EM60">
        <v>9.31</v>
      </c>
      <c r="EN60">
        <v>94.555999999999997</v>
      </c>
      <c r="EO60">
        <v>32.965000000000003</v>
      </c>
      <c r="EP60">
        <v>11.074</v>
      </c>
      <c r="EQ60">
        <v>1.714</v>
      </c>
      <c r="ER60">
        <v>72.304000000000002</v>
      </c>
      <c r="ES60">
        <v>3.9910000000000001</v>
      </c>
      <c r="ET60">
        <v>28.113</v>
      </c>
      <c r="EU60">
        <v>8.7999999999999995E-2</v>
      </c>
      <c r="EV60">
        <v>1.2330000000000001</v>
      </c>
      <c r="EW60">
        <v>49.826000000000001</v>
      </c>
      <c r="EX60">
        <v>284.37</v>
      </c>
      <c r="EY60">
        <v>4.673</v>
      </c>
      <c r="EZ60">
        <v>5.3390000000000004</v>
      </c>
      <c r="FA60">
        <v>111.003</v>
      </c>
      <c r="FB60">
        <v>5.17</v>
      </c>
      <c r="FC60">
        <v>2.8170000000000002</v>
      </c>
      <c r="FD60">
        <v>11.593</v>
      </c>
      <c r="FE60">
        <v>11.428000000000001</v>
      </c>
      <c r="FF60">
        <v>1.4239999999999999</v>
      </c>
      <c r="FG60">
        <v>15.016999999999999</v>
      </c>
      <c r="FH60">
        <v>3.05</v>
      </c>
      <c r="FI60">
        <v>1.71</v>
      </c>
      <c r="FJ60">
        <v>8.4450000000000003</v>
      </c>
    </row>
    <row r="61" spans="1:166" x14ac:dyDescent="0.3">
      <c r="A61">
        <v>18068</v>
      </c>
      <c r="B61">
        <v>2</v>
      </c>
      <c r="C61" t="s">
        <v>1</v>
      </c>
      <c r="D61" t="s">
        <v>15</v>
      </c>
      <c r="E61">
        <v>15.173999999999999</v>
      </c>
      <c r="F61">
        <v>7.4240000000000004</v>
      </c>
      <c r="G61">
        <v>1.673</v>
      </c>
      <c r="H61">
        <v>0.255</v>
      </c>
      <c r="I61">
        <v>141.36199999999999</v>
      </c>
      <c r="J61">
        <v>6.0119999999999996</v>
      </c>
      <c r="K61">
        <v>7.0369999999999999</v>
      </c>
      <c r="L61">
        <v>0.55100000000000005</v>
      </c>
      <c r="M61">
        <v>21.846</v>
      </c>
      <c r="N61">
        <v>18.635999999999999</v>
      </c>
      <c r="O61">
        <v>1578.5260000000001</v>
      </c>
      <c r="P61">
        <v>4.0919999999999996</v>
      </c>
      <c r="Q61">
        <v>0.85199999999999998</v>
      </c>
      <c r="R61">
        <v>0.86799999999999999</v>
      </c>
      <c r="S61">
        <v>1.911</v>
      </c>
      <c r="T61">
        <v>1.8540000000000001</v>
      </c>
      <c r="U61">
        <v>1.2689999999999999</v>
      </c>
      <c r="V61">
        <v>18.001000000000001</v>
      </c>
      <c r="W61">
        <v>1.256</v>
      </c>
      <c r="X61">
        <v>0.13300000000000001</v>
      </c>
      <c r="Y61">
        <v>9.7000000000000003E-2</v>
      </c>
      <c r="Z61">
        <v>101.968</v>
      </c>
      <c r="AA61">
        <v>170.00299999999999</v>
      </c>
      <c r="AB61">
        <v>23.103999999999999</v>
      </c>
      <c r="AC61">
        <v>17.105</v>
      </c>
      <c r="AD61">
        <v>142.96799999999999</v>
      </c>
      <c r="AE61">
        <v>9.9390000000000001</v>
      </c>
      <c r="AF61">
        <v>1.1279999999999999</v>
      </c>
      <c r="AG61">
        <v>7.5490000000000004</v>
      </c>
      <c r="AH61">
        <v>41.512999999999998</v>
      </c>
      <c r="AI61">
        <v>30.407</v>
      </c>
      <c r="AJ61">
        <v>3.0249999999999999</v>
      </c>
      <c r="AK61">
        <v>57.518999999999998</v>
      </c>
      <c r="AL61">
        <v>8.1739999999999995</v>
      </c>
      <c r="AM61">
        <v>759.92200000000003</v>
      </c>
      <c r="AN61">
        <v>849.56799999999998</v>
      </c>
      <c r="AO61">
        <v>18.488</v>
      </c>
      <c r="AP61">
        <v>150.226</v>
      </c>
      <c r="AQ61">
        <v>156.52500000000001</v>
      </c>
      <c r="AR61">
        <v>807.93600000000004</v>
      </c>
      <c r="AS61">
        <v>129.149</v>
      </c>
      <c r="AT61">
        <v>237.91499999999999</v>
      </c>
      <c r="AU61">
        <v>613.30899999999997</v>
      </c>
      <c r="AV61">
        <v>248.233</v>
      </c>
      <c r="AW61">
        <v>2.9550000000000001</v>
      </c>
      <c r="AX61">
        <v>199.28700000000001</v>
      </c>
      <c r="AY61">
        <v>4.2590000000000003</v>
      </c>
      <c r="AZ61">
        <v>2.4140000000000001</v>
      </c>
      <c r="BA61">
        <v>60.93</v>
      </c>
      <c r="BB61">
        <v>6.1509999999999998</v>
      </c>
      <c r="BC61">
        <v>5.3289999999999997</v>
      </c>
      <c r="BD61">
        <v>2.9350000000000001</v>
      </c>
      <c r="BE61">
        <v>14.178000000000001</v>
      </c>
      <c r="BF61">
        <v>1.92</v>
      </c>
      <c r="BG61">
        <v>1.306</v>
      </c>
      <c r="BH61">
        <v>1.2889999999999999</v>
      </c>
      <c r="BI61">
        <v>219.154</v>
      </c>
      <c r="BJ61">
        <v>2.5779999999999998</v>
      </c>
      <c r="BK61">
        <v>11.855</v>
      </c>
      <c r="BL61">
        <v>0.57099999999999995</v>
      </c>
      <c r="BM61">
        <v>2.2360000000000002</v>
      </c>
      <c r="BN61">
        <v>43.125999999999998</v>
      </c>
      <c r="BO61">
        <v>49.658999999999999</v>
      </c>
      <c r="BP61">
        <v>20.422000000000001</v>
      </c>
      <c r="BQ61">
        <v>89.093999999999994</v>
      </c>
      <c r="BR61">
        <v>16.773</v>
      </c>
      <c r="BS61">
        <v>52.947000000000003</v>
      </c>
      <c r="BT61">
        <v>70.093000000000004</v>
      </c>
      <c r="BU61">
        <v>6.3179999999999996</v>
      </c>
      <c r="BV61">
        <v>463.178</v>
      </c>
      <c r="BW61">
        <v>23.582999999999998</v>
      </c>
      <c r="BX61">
        <v>787.02599999999995</v>
      </c>
      <c r="BY61">
        <v>347.70800000000003</v>
      </c>
      <c r="BZ61">
        <v>7490.384</v>
      </c>
      <c r="CA61">
        <v>180.971</v>
      </c>
      <c r="CB61">
        <v>18.111999999999998</v>
      </c>
      <c r="CC61">
        <v>329.97899999999998</v>
      </c>
      <c r="CD61">
        <v>242.976</v>
      </c>
      <c r="CE61">
        <v>4556.9170000000004</v>
      </c>
      <c r="CF61">
        <v>39.979999999999997</v>
      </c>
      <c r="CG61">
        <v>10.028</v>
      </c>
      <c r="CH61">
        <v>94.495999999999995</v>
      </c>
      <c r="CI61">
        <v>171.303</v>
      </c>
      <c r="CJ61">
        <v>151.95500000000001</v>
      </c>
      <c r="CK61">
        <v>1260.9849999999999</v>
      </c>
      <c r="CL61">
        <v>223.239</v>
      </c>
      <c r="CM61">
        <v>202.85900000000001</v>
      </c>
      <c r="CN61">
        <v>95.399000000000001</v>
      </c>
      <c r="CO61">
        <v>1.696</v>
      </c>
      <c r="CP61">
        <v>7.1440000000000001</v>
      </c>
      <c r="CQ61">
        <v>55.628</v>
      </c>
      <c r="CR61">
        <v>10.842000000000001</v>
      </c>
      <c r="CS61">
        <v>8.6129999999999995</v>
      </c>
      <c r="CT61">
        <v>2.37</v>
      </c>
      <c r="CU61">
        <v>5.9669999999999996</v>
      </c>
      <c r="CV61">
        <v>14.305999999999999</v>
      </c>
      <c r="CW61">
        <v>81.995999999999995</v>
      </c>
      <c r="CX61">
        <v>1.806</v>
      </c>
      <c r="CY61">
        <v>3.157</v>
      </c>
      <c r="CZ61">
        <v>2.6749999999999998</v>
      </c>
      <c r="DA61">
        <v>126.63800000000001</v>
      </c>
      <c r="DB61">
        <v>8.8190000000000008</v>
      </c>
      <c r="DC61">
        <v>2.48</v>
      </c>
      <c r="DD61">
        <v>14.303000000000001</v>
      </c>
      <c r="DE61">
        <v>9.7000000000000003E-2</v>
      </c>
      <c r="DF61">
        <v>163.82300000000001</v>
      </c>
      <c r="DG61">
        <v>0.68</v>
      </c>
      <c r="DH61">
        <v>1.958</v>
      </c>
      <c r="DI61">
        <v>2.2930000000000001</v>
      </c>
      <c r="DJ61">
        <v>2.3479999999999999</v>
      </c>
      <c r="DK61">
        <v>0.247</v>
      </c>
      <c r="DL61">
        <v>1.177</v>
      </c>
      <c r="DM61">
        <v>1.5640000000000001</v>
      </c>
      <c r="DN61">
        <v>14.002000000000001</v>
      </c>
      <c r="DO61">
        <v>4.7519999999999998</v>
      </c>
      <c r="DP61">
        <v>0.32900000000000001</v>
      </c>
      <c r="DQ61">
        <v>10.202</v>
      </c>
      <c r="DR61">
        <v>3.47</v>
      </c>
      <c r="DS61">
        <v>3.39</v>
      </c>
      <c r="DT61">
        <v>7.4999999999999997E-2</v>
      </c>
      <c r="DU61">
        <v>5.5940000000000003</v>
      </c>
      <c r="DV61">
        <v>335.23399999999998</v>
      </c>
      <c r="DW61">
        <v>1.9810000000000001</v>
      </c>
      <c r="DX61">
        <v>5.4349999999999996</v>
      </c>
      <c r="DY61">
        <v>18.581</v>
      </c>
      <c r="DZ61">
        <v>4.4169999999999998</v>
      </c>
      <c r="EA61">
        <v>0.27300000000000002</v>
      </c>
      <c r="EB61">
        <v>1.9359999999999999</v>
      </c>
      <c r="EC61">
        <v>3.121</v>
      </c>
      <c r="ED61">
        <v>1.157</v>
      </c>
      <c r="EE61">
        <v>5.2930000000000001</v>
      </c>
      <c r="EF61">
        <v>3.6230000000000002</v>
      </c>
      <c r="EG61">
        <v>1.4470000000000001</v>
      </c>
      <c r="EH61">
        <v>54.15</v>
      </c>
      <c r="EI61">
        <v>42.954000000000001</v>
      </c>
      <c r="EJ61">
        <v>5.6230000000000002</v>
      </c>
      <c r="EK61">
        <v>8.1150000000000002</v>
      </c>
      <c r="EL61">
        <v>125.008</v>
      </c>
      <c r="EM61">
        <v>49.616</v>
      </c>
      <c r="EN61">
        <v>121.005</v>
      </c>
      <c r="EO61">
        <v>43.55</v>
      </c>
      <c r="EP61">
        <v>22.501999999999999</v>
      </c>
      <c r="EQ61">
        <v>6.4569999999999999</v>
      </c>
      <c r="ER61">
        <v>83.861000000000004</v>
      </c>
      <c r="ES61">
        <v>10.275</v>
      </c>
      <c r="ET61">
        <v>22.01</v>
      </c>
      <c r="EU61">
        <v>0.60199999999999998</v>
      </c>
      <c r="EV61">
        <v>1.806</v>
      </c>
      <c r="EW61">
        <v>95.340999999999994</v>
      </c>
      <c r="EX61">
        <v>274.91000000000003</v>
      </c>
      <c r="EY61">
        <v>9.6219999999999999</v>
      </c>
      <c r="EZ61">
        <v>4.0019999999999998</v>
      </c>
      <c r="FA61">
        <v>112.021</v>
      </c>
      <c r="FB61">
        <v>10.805999999999999</v>
      </c>
      <c r="FC61">
        <v>3.6280000000000001</v>
      </c>
      <c r="FD61">
        <v>14.041</v>
      </c>
      <c r="FE61">
        <v>14.003</v>
      </c>
      <c r="FF61">
        <v>2.0950000000000002</v>
      </c>
      <c r="FG61">
        <v>24.177</v>
      </c>
      <c r="FH61">
        <v>1.2849999999999999</v>
      </c>
      <c r="FI61">
        <v>2.984</v>
      </c>
      <c r="FJ61">
        <v>8.9659999999999993</v>
      </c>
    </row>
    <row r="62" spans="1:166" x14ac:dyDescent="0.3">
      <c r="A62">
        <v>18057</v>
      </c>
      <c r="B62">
        <v>2</v>
      </c>
      <c r="C62" t="s">
        <v>38</v>
      </c>
      <c r="D62" t="s">
        <v>39</v>
      </c>
      <c r="E62">
        <v>13.489000000000001</v>
      </c>
      <c r="F62">
        <v>15.252000000000001</v>
      </c>
      <c r="G62">
        <v>2.4140000000000001</v>
      </c>
      <c r="H62">
        <v>0.27200000000000002</v>
      </c>
      <c r="I62">
        <v>167.45599999999999</v>
      </c>
      <c r="J62">
        <v>7.9850000000000003</v>
      </c>
      <c r="K62">
        <v>8.4359999999999999</v>
      </c>
      <c r="L62">
        <v>1.2929999999999999</v>
      </c>
      <c r="M62">
        <v>13.361000000000001</v>
      </c>
      <c r="N62">
        <v>20.716999999999999</v>
      </c>
      <c r="O62">
        <v>1819.711</v>
      </c>
      <c r="P62">
        <v>3.8660000000000001</v>
      </c>
      <c r="Q62">
        <v>2.0880000000000001</v>
      </c>
      <c r="R62">
        <v>1.6719999999999999</v>
      </c>
      <c r="S62">
        <v>2.2389999999999999</v>
      </c>
      <c r="T62">
        <v>1.679</v>
      </c>
      <c r="U62">
        <v>2.6240000000000001</v>
      </c>
      <c r="V62">
        <v>41.540999999999997</v>
      </c>
      <c r="W62">
        <v>1.671</v>
      </c>
      <c r="X62">
        <v>0.23400000000000001</v>
      </c>
      <c r="Y62">
        <v>0.39400000000000002</v>
      </c>
      <c r="Z62">
        <v>123.40900000000001</v>
      </c>
      <c r="AA62">
        <v>156.90700000000001</v>
      </c>
      <c r="AB62">
        <v>28.332999999999998</v>
      </c>
      <c r="AC62">
        <v>18.609000000000002</v>
      </c>
      <c r="AD62">
        <v>157.137</v>
      </c>
      <c r="AE62">
        <v>10.417</v>
      </c>
      <c r="AF62">
        <v>3.15</v>
      </c>
      <c r="AG62">
        <v>10.593999999999999</v>
      </c>
      <c r="AH62">
        <v>50.14</v>
      </c>
      <c r="AI62">
        <v>23.952000000000002</v>
      </c>
      <c r="AJ62">
        <v>3.91</v>
      </c>
      <c r="AK62">
        <v>68.102000000000004</v>
      </c>
      <c r="AL62">
        <v>9.4410000000000007</v>
      </c>
      <c r="AM62">
        <v>576.91700000000003</v>
      </c>
      <c r="AN62">
        <v>21.251999999999999</v>
      </c>
      <c r="AO62">
        <v>13.866</v>
      </c>
      <c r="AP62">
        <v>7.968</v>
      </c>
      <c r="AQ62">
        <v>277.45499999999998</v>
      </c>
      <c r="AR62">
        <v>247.87299999999999</v>
      </c>
      <c r="AS62">
        <v>101.108</v>
      </c>
      <c r="AT62">
        <v>25.640999999999998</v>
      </c>
      <c r="AU62">
        <v>465.51600000000002</v>
      </c>
      <c r="AV62">
        <v>25.459</v>
      </c>
      <c r="AW62">
        <v>3.7999999999999999E-2</v>
      </c>
      <c r="AX62">
        <v>25.363</v>
      </c>
      <c r="AY62">
        <v>4.24</v>
      </c>
      <c r="AZ62">
        <v>2.0339999999999998</v>
      </c>
      <c r="BA62">
        <v>0.45800000000000002</v>
      </c>
      <c r="BB62">
        <v>10.635</v>
      </c>
      <c r="BC62">
        <v>5.6239999999999997</v>
      </c>
      <c r="BD62">
        <v>5.8540000000000001</v>
      </c>
      <c r="BE62">
        <v>31.015999999999998</v>
      </c>
      <c r="BF62">
        <v>3.661</v>
      </c>
      <c r="BG62">
        <v>0.34499999999999997</v>
      </c>
      <c r="BH62">
        <v>2.8610000000000002</v>
      </c>
      <c r="BI62">
        <v>208.88800000000001</v>
      </c>
      <c r="BJ62">
        <v>2.6880000000000002</v>
      </c>
      <c r="BK62">
        <v>10.611000000000001</v>
      </c>
      <c r="BL62">
        <v>0.79600000000000004</v>
      </c>
      <c r="BM62">
        <v>1.7689999999999999</v>
      </c>
      <c r="BN62">
        <v>39.825000000000003</v>
      </c>
      <c r="BO62">
        <v>70.647999999999996</v>
      </c>
      <c r="BP62">
        <v>18.651</v>
      </c>
      <c r="BQ62">
        <v>69.302000000000007</v>
      </c>
      <c r="BR62">
        <v>22.823</v>
      </c>
      <c r="BS62">
        <v>42.661000000000001</v>
      </c>
      <c r="BT62">
        <v>51.128999999999998</v>
      </c>
      <c r="BU62">
        <v>6.46</v>
      </c>
      <c r="BV62">
        <v>434.62599999999998</v>
      </c>
      <c r="BW62">
        <v>16.638999999999999</v>
      </c>
      <c r="BX62">
        <v>667.81899999999996</v>
      </c>
      <c r="BY62">
        <v>265.61099999999999</v>
      </c>
      <c r="BZ62">
        <v>7977.6670000000004</v>
      </c>
      <c r="CA62">
        <v>167.93700000000001</v>
      </c>
      <c r="CB62">
        <v>13.084</v>
      </c>
      <c r="CC62">
        <v>276.23700000000002</v>
      </c>
      <c r="CD62">
        <v>203.62899999999999</v>
      </c>
      <c r="CE62">
        <v>4617.2330000000002</v>
      </c>
      <c r="CF62">
        <v>35.170999999999999</v>
      </c>
      <c r="CG62">
        <v>6.8440000000000003</v>
      </c>
      <c r="CH62">
        <v>70.266000000000005</v>
      </c>
      <c r="CI62">
        <v>122.83499999999999</v>
      </c>
      <c r="CJ62">
        <v>120.429</v>
      </c>
      <c r="CK62">
        <v>1242.652</v>
      </c>
      <c r="CL62">
        <v>161.96799999999999</v>
      </c>
      <c r="CM62">
        <v>161.03800000000001</v>
      </c>
      <c r="CN62">
        <v>70.793999999999997</v>
      </c>
      <c r="CO62">
        <v>1.643</v>
      </c>
      <c r="CP62">
        <v>8.0399999999999991</v>
      </c>
      <c r="CQ62">
        <v>57.677</v>
      </c>
      <c r="CR62">
        <v>15.372999999999999</v>
      </c>
      <c r="CS62">
        <v>20.494</v>
      </c>
      <c r="CT62">
        <v>2.036</v>
      </c>
      <c r="CU62">
        <v>9.4990000000000006</v>
      </c>
      <c r="CV62">
        <v>42.381999999999998</v>
      </c>
      <c r="CW62">
        <v>76.62</v>
      </c>
      <c r="CX62">
        <v>1.0580000000000001</v>
      </c>
      <c r="CY62">
        <v>5.4370000000000003</v>
      </c>
      <c r="CZ62">
        <v>2.1059999999999999</v>
      </c>
      <c r="DA62">
        <v>95.989000000000004</v>
      </c>
      <c r="DB62">
        <v>12.622</v>
      </c>
      <c r="DC62">
        <v>1.766</v>
      </c>
      <c r="DD62">
        <v>13.968999999999999</v>
      </c>
      <c r="DE62">
        <v>0.39400000000000002</v>
      </c>
      <c r="DF62">
        <v>169.84399999999999</v>
      </c>
      <c r="DG62">
        <v>0.67400000000000004</v>
      </c>
      <c r="DH62">
        <v>0.97199999999999998</v>
      </c>
      <c r="DI62">
        <v>1.69</v>
      </c>
      <c r="DJ62">
        <v>6.9939999999999998</v>
      </c>
      <c r="DK62">
        <v>1.4770000000000001</v>
      </c>
      <c r="DL62">
        <v>1.1459999999999999</v>
      </c>
      <c r="DM62">
        <v>1.1819999999999999</v>
      </c>
      <c r="DN62">
        <v>7.07</v>
      </c>
      <c r="DO62">
        <v>9.5340000000000007</v>
      </c>
      <c r="DP62">
        <v>0.315</v>
      </c>
      <c r="DQ62">
        <v>0.46200000000000002</v>
      </c>
      <c r="DR62">
        <v>2.4710000000000001</v>
      </c>
      <c r="DS62">
        <v>2.0990000000000002</v>
      </c>
      <c r="DT62">
        <v>2.8000000000000001E-2</v>
      </c>
      <c r="DU62">
        <v>3.5569999999999999</v>
      </c>
      <c r="DV62">
        <v>328.68599999999998</v>
      </c>
      <c r="DW62">
        <v>1.389</v>
      </c>
      <c r="DX62">
        <v>10.141999999999999</v>
      </c>
      <c r="DY62">
        <v>11.771000000000001</v>
      </c>
      <c r="DZ62">
        <v>5.3449999999999998</v>
      </c>
      <c r="EA62">
        <v>0.13100000000000001</v>
      </c>
      <c r="EB62">
        <v>2.3260000000000001</v>
      </c>
      <c r="EC62">
        <v>1.508</v>
      </c>
      <c r="ED62">
        <v>0.60199999999999998</v>
      </c>
      <c r="EE62">
        <v>2.3290000000000002</v>
      </c>
      <c r="EF62">
        <v>2.42</v>
      </c>
      <c r="EG62">
        <v>1.234</v>
      </c>
      <c r="EH62">
        <v>43.21</v>
      </c>
      <c r="EI62">
        <v>33.954000000000001</v>
      </c>
      <c r="EJ62">
        <v>4.1219999999999999</v>
      </c>
      <c r="EK62">
        <v>7.0060000000000002</v>
      </c>
      <c r="EL62">
        <v>97.070999999999998</v>
      </c>
      <c r="EM62">
        <v>32.448</v>
      </c>
      <c r="EN62">
        <v>101.72799999999999</v>
      </c>
      <c r="EO62">
        <v>37.845999999999997</v>
      </c>
      <c r="EP62">
        <v>5.1280000000000001</v>
      </c>
      <c r="EQ62">
        <v>2.6190000000000002</v>
      </c>
      <c r="ER62">
        <v>79.649000000000001</v>
      </c>
      <c r="ES62">
        <v>5.6820000000000004</v>
      </c>
      <c r="ET62">
        <v>18.893000000000001</v>
      </c>
      <c r="EU62">
        <v>2.5129999999999999</v>
      </c>
      <c r="EV62">
        <v>2.9940000000000002</v>
      </c>
      <c r="EW62">
        <v>69.834000000000003</v>
      </c>
      <c r="EX62">
        <v>298.22500000000002</v>
      </c>
      <c r="EY62">
        <v>5.4089999999999998</v>
      </c>
      <c r="EZ62">
        <v>3.5680000000000001</v>
      </c>
      <c r="FA62">
        <v>119.453</v>
      </c>
      <c r="FB62">
        <v>33.630000000000003</v>
      </c>
      <c r="FC62">
        <v>4.8140000000000001</v>
      </c>
      <c r="FD62">
        <v>9.94</v>
      </c>
      <c r="FE62">
        <v>9.94</v>
      </c>
      <c r="FF62">
        <v>0.61899999999999999</v>
      </c>
      <c r="FG62">
        <v>20.323</v>
      </c>
      <c r="FH62">
        <v>2.0230000000000001</v>
      </c>
      <c r="FI62">
        <v>1.988</v>
      </c>
      <c r="FJ62">
        <v>11.285</v>
      </c>
    </row>
    <row r="63" spans="1:166" x14ac:dyDescent="0.3">
      <c r="A63">
        <v>18082</v>
      </c>
      <c r="B63">
        <v>3</v>
      </c>
      <c r="C63" t="s">
        <v>1</v>
      </c>
      <c r="D63" t="s">
        <v>14</v>
      </c>
      <c r="E63">
        <v>9.8919999999999995</v>
      </c>
      <c r="F63">
        <v>12.755000000000001</v>
      </c>
      <c r="G63">
        <v>4.4050000000000002</v>
      </c>
      <c r="H63">
        <v>0.50900000000000001</v>
      </c>
      <c r="I63">
        <v>176.26</v>
      </c>
      <c r="J63">
        <v>12.765000000000001</v>
      </c>
      <c r="K63">
        <v>12.56</v>
      </c>
      <c r="L63">
        <v>2.032</v>
      </c>
      <c r="M63">
        <v>33.878999999999998</v>
      </c>
      <c r="N63">
        <v>11.375</v>
      </c>
      <c r="O63">
        <v>1552.9059999999999</v>
      </c>
      <c r="P63">
        <v>2.3460000000000001</v>
      </c>
      <c r="Q63">
        <v>1.296</v>
      </c>
      <c r="R63">
        <v>1.9079999999999999</v>
      </c>
      <c r="S63">
        <v>2.08</v>
      </c>
      <c r="T63">
        <v>1.7070000000000001</v>
      </c>
      <c r="U63">
        <v>1.617</v>
      </c>
      <c r="V63">
        <v>29.853999999999999</v>
      </c>
      <c r="W63">
        <v>2.9609999999999999</v>
      </c>
      <c r="X63">
        <v>0.30299999999999999</v>
      </c>
      <c r="Y63">
        <v>0.39400000000000002</v>
      </c>
      <c r="Z63">
        <v>178.29900000000001</v>
      </c>
      <c r="AA63">
        <v>256.81700000000001</v>
      </c>
      <c r="AB63">
        <v>54.972999999999999</v>
      </c>
      <c r="AC63">
        <v>36.619</v>
      </c>
      <c r="AD63">
        <v>252.81</v>
      </c>
      <c r="AE63">
        <v>14.798</v>
      </c>
      <c r="AF63">
        <v>2.5459999999999998</v>
      </c>
      <c r="AG63">
        <v>11.542</v>
      </c>
      <c r="AH63">
        <v>68.799000000000007</v>
      </c>
      <c r="AI63">
        <v>36.066000000000003</v>
      </c>
      <c r="AJ63">
        <v>3.3570000000000002</v>
      </c>
      <c r="AK63">
        <v>66.591999999999999</v>
      </c>
      <c r="AL63">
        <v>9.1300000000000008</v>
      </c>
      <c r="AM63">
        <v>770.09900000000005</v>
      </c>
      <c r="AN63">
        <v>763.99</v>
      </c>
      <c r="AO63">
        <v>16.215</v>
      </c>
      <c r="AP63">
        <v>143.93700000000001</v>
      </c>
      <c r="AQ63">
        <v>179.892</v>
      </c>
      <c r="AR63">
        <v>1025.923</v>
      </c>
      <c r="AS63">
        <v>100.889</v>
      </c>
      <c r="AT63">
        <v>144.1</v>
      </c>
      <c r="AU63">
        <v>550.16700000000003</v>
      </c>
      <c r="AV63">
        <v>213.17599999999999</v>
      </c>
      <c r="AW63">
        <v>25.123999999999999</v>
      </c>
      <c r="AX63">
        <v>194.13800000000001</v>
      </c>
      <c r="AY63">
        <v>4.1660000000000004</v>
      </c>
      <c r="AZ63">
        <v>3.7549999999999999</v>
      </c>
      <c r="BA63">
        <v>51.241999999999997</v>
      </c>
      <c r="BB63">
        <v>17.649999999999999</v>
      </c>
      <c r="BC63">
        <v>7.4809999999999999</v>
      </c>
      <c r="BD63">
        <v>9.5429999999999993</v>
      </c>
      <c r="BE63">
        <v>29.004000000000001</v>
      </c>
      <c r="BF63">
        <v>6.056</v>
      </c>
      <c r="BG63">
        <v>0.70799999999999996</v>
      </c>
      <c r="BH63">
        <v>2.3479999999999999</v>
      </c>
      <c r="BI63">
        <v>294.52300000000002</v>
      </c>
      <c r="BJ63">
        <v>4.9969999999999999</v>
      </c>
      <c r="BK63">
        <v>11.273</v>
      </c>
      <c r="BL63">
        <v>2.5</v>
      </c>
      <c r="BM63">
        <v>2.2959999999999998</v>
      </c>
      <c r="BN63">
        <v>69.998999999999995</v>
      </c>
      <c r="BO63">
        <v>137.291</v>
      </c>
      <c r="BP63">
        <v>29.498999999999999</v>
      </c>
      <c r="BQ63">
        <v>145.261</v>
      </c>
      <c r="BR63">
        <v>30.100999999999999</v>
      </c>
      <c r="BS63">
        <v>71.096999999999994</v>
      </c>
      <c r="BT63">
        <v>57.731000000000002</v>
      </c>
      <c r="BU63">
        <v>7.22</v>
      </c>
      <c r="BV63">
        <v>749.74199999999996</v>
      </c>
      <c r="BW63">
        <v>53.915999999999997</v>
      </c>
      <c r="BX63">
        <v>1154.2</v>
      </c>
      <c r="BY63">
        <v>463.28399999999999</v>
      </c>
      <c r="BZ63">
        <v>9026.4840000000004</v>
      </c>
      <c r="CA63">
        <v>302.08100000000002</v>
      </c>
      <c r="CB63">
        <v>31.994</v>
      </c>
      <c r="CC63">
        <v>500.03100000000001</v>
      </c>
      <c r="CD63">
        <v>271.709</v>
      </c>
      <c r="CE63">
        <v>5546.1790000000001</v>
      </c>
      <c r="CF63">
        <v>53.543999999999997</v>
      </c>
      <c r="CG63">
        <v>10.067</v>
      </c>
      <c r="CH63">
        <v>106.621</v>
      </c>
      <c r="CI63">
        <v>137.96799999999999</v>
      </c>
      <c r="CJ63">
        <v>132.321</v>
      </c>
      <c r="CK63">
        <v>1312.1279999999999</v>
      </c>
      <c r="CL63">
        <v>400.096</v>
      </c>
      <c r="CM63">
        <v>282.55399999999997</v>
      </c>
      <c r="CN63">
        <v>98.620999999999995</v>
      </c>
      <c r="CO63">
        <v>1.6830000000000001</v>
      </c>
      <c r="CP63">
        <v>16.626000000000001</v>
      </c>
      <c r="CQ63">
        <v>91.131</v>
      </c>
      <c r="CR63">
        <v>19.864000000000001</v>
      </c>
      <c r="CS63">
        <v>9.8670000000000009</v>
      </c>
      <c r="CT63">
        <v>3.177</v>
      </c>
      <c r="CU63">
        <v>15.808</v>
      </c>
      <c r="CV63">
        <v>45.951999999999998</v>
      </c>
      <c r="CW63">
        <v>71.912000000000006</v>
      </c>
      <c r="CX63">
        <v>1.6220000000000001</v>
      </c>
      <c r="CY63">
        <v>9.4009999999999998</v>
      </c>
      <c r="CZ63">
        <v>5.4550000000000001</v>
      </c>
      <c r="DA63">
        <v>111.069</v>
      </c>
      <c r="DB63">
        <v>12.670999999999999</v>
      </c>
      <c r="DC63">
        <v>1.175</v>
      </c>
      <c r="DD63">
        <v>19.806000000000001</v>
      </c>
      <c r="DE63">
        <v>0.39400000000000002</v>
      </c>
      <c r="DF63">
        <v>146.96100000000001</v>
      </c>
      <c r="DG63">
        <v>0.83499999999999996</v>
      </c>
      <c r="DH63">
        <v>1.472</v>
      </c>
      <c r="DI63">
        <v>3.629</v>
      </c>
      <c r="DJ63">
        <v>7.548</v>
      </c>
      <c r="DK63">
        <v>5.8999999999999997E-2</v>
      </c>
      <c r="DL63">
        <v>2.8879999999999999</v>
      </c>
      <c r="DM63">
        <v>2.7450000000000001</v>
      </c>
      <c r="DN63">
        <v>20.803999999999998</v>
      </c>
      <c r="DO63">
        <v>6.9729999999999999</v>
      </c>
      <c r="DP63">
        <v>0.43099999999999999</v>
      </c>
      <c r="DQ63">
        <v>7.984</v>
      </c>
      <c r="DR63">
        <v>3.294</v>
      </c>
      <c r="DS63">
        <v>2.1850000000000001</v>
      </c>
      <c r="DT63">
        <v>0.158</v>
      </c>
      <c r="DU63">
        <v>2.6949999999999998</v>
      </c>
      <c r="DV63">
        <v>274.13</v>
      </c>
      <c r="DW63">
        <v>0.54400000000000004</v>
      </c>
      <c r="DX63">
        <v>8.9979999999999993</v>
      </c>
      <c r="DY63">
        <v>19.594000000000001</v>
      </c>
      <c r="DZ63">
        <v>8.5980000000000008</v>
      </c>
      <c r="EA63">
        <v>0.219</v>
      </c>
      <c r="EB63">
        <v>2.4809999999999999</v>
      </c>
      <c r="EC63">
        <v>5.3170000000000002</v>
      </c>
      <c r="ED63">
        <v>1.7490000000000001</v>
      </c>
      <c r="EE63">
        <v>8.702</v>
      </c>
      <c r="EF63">
        <v>5.1180000000000003</v>
      </c>
      <c r="EG63">
        <v>4.0190000000000001</v>
      </c>
      <c r="EH63">
        <v>78.347999999999999</v>
      </c>
      <c r="EI63">
        <v>59.98</v>
      </c>
      <c r="EJ63">
        <v>7.24</v>
      </c>
      <c r="EK63">
        <v>14.548</v>
      </c>
      <c r="EL63">
        <v>234.13499999999999</v>
      </c>
      <c r="EM63">
        <v>90.173000000000002</v>
      </c>
      <c r="EN63">
        <v>181.07599999999999</v>
      </c>
      <c r="EO63">
        <v>64.504000000000005</v>
      </c>
      <c r="EP63">
        <v>45.902999999999999</v>
      </c>
      <c r="EQ63">
        <v>21.861999999999998</v>
      </c>
      <c r="ER63">
        <v>123.604</v>
      </c>
      <c r="ES63">
        <v>25.277000000000001</v>
      </c>
      <c r="ET63">
        <v>15.555999999999999</v>
      </c>
      <c r="EU63">
        <v>1.8919999999999999</v>
      </c>
      <c r="EV63">
        <v>2.379</v>
      </c>
      <c r="EW63">
        <v>107.18899999999999</v>
      </c>
      <c r="EX63">
        <v>310.22399999999999</v>
      </c>
      <c r="EY63">
        <v>5.1929999999999996</v>
      </c>
      <c r="EZ63">
        <v>4.835</v>
      </c>
      <c r="FA63">
        <v>122.405</v>
      </c>
      <c r="FB63">
        <v>16.466999999999999</v>
      </c>
      <c r="FC63">
        <v>4.88</v>
      </c>
      <c r="FD63">
        <v>21.574000000000002</v>
      </c>
      <c r="FE63">
        <v>21.574000000000002</v>
      </c>
      <c r="FF63">
        <v>2.31</v>
      </c>
      <c r="FG63">
        <v>36.433</v>
      </c>
      <c r="FH63">
        <v>1.0029999999999999</v>
      </c>
      <c r="FI63">
        <v>4.2160000000000002</v>
      </c>
      <c r="FJ63">
        <v>15.340999999999999</v>
      </c>
    </row>
    <row r="64" spans="1:166" x14ac:dyDescent="0.3">
      <c r="A64">
        <v>18094</v>
      </c>
      <c r="B64">
        <v>2</v>
      </c>
      <c r="C64" t="s">
        <v>38</v>
      </c>
      <c r="D64" t="s">
        <v>39</v>
      </c>
      <c r="E64">
        <v>12.741</v>
      </c>
      <c r="F64">
        <v>6.7050000000000001</v>
      </c>
      <c r="G64">
        <v>1.264</v>
      </c>
      <c r="H64">
        <v>0.249</v>
      </c>
      <c r="I64">
        <v>112.67700000000001</v>
      </c>
      <c r="J64">
        <v>5.3280000000000003</v>
      </c>
      <c r="K64">
        <v>9.3309999999999995</v>
      </c>
      <c r="L64">
        <v>1.212</v>
      </c>
      <c r="M64">
        <v>118.426</v>
      </c>
      <c r="N64">
        <v>14.561</v>
      </c>
      <c r="O64">
        <v>1544.4639999999999</v>
      </c>
      <c r="P64">
        <v>4.508</v>
      </c>
      <c r="Q64">
        <v>1.502</v>
      </c>
      <c r="R64">
        <v>0.53800000000000003</v>
      </c>
      <c r="S64">
        <v>2.008</v>
      </c>
      <c r="T64">
        <v>1.456</v>
      </c>
      <c r="U64">
        <v>1.165</v>
      </c>
      <c r="V64">
        <v>16.177</v>
      </c>
      <c r="W64">
        <v>0.94899999999999995</v>
      </c>
      <c r="X64">
        <v>0.218</v>
      </c>
      <c r="Y64">
        <v>0.13200000000000001</v>
      </c>
      <c r="Z64">
        <v>81.320999999999998</v>
      </c>
      <c r="AA64">
        <v>127.633</v>
      </c>
      <c r="AB64">
        <v>25.640999999999998</v>
      </c>
      <c r="AC64">
        <v>14.491</v>
      </c>
      <c r="AD64">
        <v>161.465</v>
      </c>
      <c r="AE64">
        <v>9.8040000000000003</v>
      </c>
      <c r="AF64">
        <v>4.1790000000000003</v>
      </c>
      <c r="AG64">
        <v>8.9920000000000009</v>
      </c>
      <c r="AH64">
        <v>44.258000000000003</v>
      </c>
      <c r="AI64">
        <v>49.899000000000001</v>
      </c>
      <c r="AJ64">
        <v>3.8330000000000002</v>
      </c>
      <c r="AK64">
        <v>103.946</v>
      </c>
      <c r="AL64">
        <v>6.1950000000000003</v>
      </c>
      <c r="AM64">
        <v>198.41900000000001</v>
      </c>
      <c r="AN64">
        <v>0.55700000000000005</v>
      </c>
      <c r="AO64">
        <v>0.53900000000000003</v>
      </c>
      <c r="AP64">
        <v>1.1830000000000001</v>
      </c>
      <c r="AQ64">
        <v>466.45400000000001</v>
      </c>
      <c r="AR64">
        <v>6.6660000000000004</v>
      </c>
      <c r="AS64">
        <v>291.24799999999999</v>
      </c>
      <c r="AT64">
        <v>0.128</v>
      </c>
      <c r="AU64">
        <v>940.78899999999999</v>
      </c>
      <c r="AV64">
        <v>0.107</v>
      </c>
      <c r="AW64">
        <v>0.115</v>
      </c>
      <c r="AX64">
        <v>183.63499999999999</v>
      </c>
      <c r="AY64">
        <v>3.9209999999999998</v>
      </c>
      <c r="AZ64">
        <v>3.5870000000000002</v>
      </c>
      <c r="BA64">
        <v>0.10100000000000001</v>
      </c>
      <c r="BB64">
        <v>12.994</v>
      </c>
      <c r="BC64">
        <v>3.3580000000000001</v>
      </c>
      <c r="BD64">
        <v>14.676</v>
      </c>
      <c r="BE64">
        <v>4.9370000000000003</v>
      </c>
      <c r="BF64">
        <v>5.0999999999999996</v>
      </c>
      <c r="BG64">
        <v>0.08</v>
      </c>
      <c r="BH64">
        <v>8.9879999999999995</v>
      </c>
      <c r="BI64">
        <v>181.827</v>
      </c>
      <c r="BJ64">
        <v>4.7880000000000003</v>
      </c>
      <c r="BK64">
        <v>7.8140000000000001</v>
      </c>
      <c r="BL64">
        <v>0.41899999999999998</v>
      </c>
      <c r="BM64">
        <v>0.98199999999999998</v>
      </c>
      <c r="BN64">
        <v>48.615000000000002</v>
      </c>
      <c r="BO64">
        <v>52.692999999999998</v>
      </c>
      <c r="BP64">
        <v>18.178000000000001</v>
      </c>
      <c r="BQ64">
        <v>80.563000000000002</v>
      </c>
      <c r="BR64">
        <v>17.823</v>
      </c>
      <c r="BS64">
        <v>43.643000000000001</v>
      </c>
      <c r="BT64">
        <v>17.596</v>
      </c>
      <c r="BU64">
        <v>9.2040000000000006</v>
      </c>
      <c r="BV64">
        <v>897.84400000000005</v>
      </c>
      <c r="BW64">
        <v>32.235999999999997</v>
      </c>
      <c r="BX64">
        <v>1234.5650000000001</v>
      </c>
      <c r="BY64">
        <v>393.90199999999999</v>
      </c>
      <c r="BZ64">
        <v>10513.579</v>
      </c>
      <c r="CA64">
        <v>279.49700000000001</v>
      </c>
      <c r="CB64">
        <v>13.907999999999999</v>
      </c>
      <c r="CC64">
        <v>428.81200000000001</v>
      </c>
      <c r="CD64">
        <v>219.01300000000001</v>
      </c>
      <c r="CE64">
        <v>5470.1819999999998</v>
      </c>
      <c r="CF64">
        <v>65.805999999999997</v>
      </c>
      <c r="CG64">
        <v>9.2129999999999992</v>
      </c>
      <c r="CH64">
        <v>116.264</v>
      </c>
      <c r="CI64">
        <v>136.709</v>
      </c>
      <c r="CJ64">
        <v>169.471</v>
      </c>
      <c r="CK64">
        <v>1456.636</v>
      </c>
      <c r="CL64">
        <v>77.147000000000006</v>
      </c>
      <c r="CM64">
        <v>197.95099999999999</v>
      </c>
      <c r="CN64">
        <v>116.264</v>
      </c>
      <c r="CO64">
        <v>3.1890000000000001</v>
      </c>
      <c r="CP64">
        <v>4.383</v>
      </c>
      <c r="CQ64">
        <v>28.074999999999999</v>
      </c>
      <c r="CR64">
        <v>19.652000000000001</v>
      </c>
      <c r="CS64">
        <v>69.438999999999993</v>
      </c>
      <c r="CT64">
        <v>1.75</v>
      </c>
      <c r="CU64">
        <v>12.581</v>
      </c>
      <c r="CV64">
        <v>24.943999999999999</v>
      </c>
      <c r="CW64">
        <v>81.003</v>
      </c>
      <c r="CX64">
        <v>0.129</v>
      </c>
      <c r="CY64">
        <v>3.35</v>
      </c>
      <c r="CZ64">
        <v>1.9630000000000001</v>
      </c>
      <c r="DA64">
        <v>120.239</v>
      </c>
      <c r="DB64">
        <v>7.9109999999999996</v>
      </c>
      <c r="DC64">
        <v>1.6359999999999999</v>
      </c>
      <c r="DD64">
        <v>3.8929999999999998</v>
      </c>
      <c r="DE64">
        <v>0.13200000000000001</v>
      </c>
      <c r="DF64">
        <v>439.267</v>
      </c>
      <c r="DG64">
        <v>1.325</v>
      </c>
      <c r="DH64">
        <v>2.1709999999999998</v>
      </c>
      <c r="DI64">
        <v>0.40899999999999997</v>
      </c>
      <c r="DJ64">
        <v>2.794</v>
      </c>
      <c r="DK64">
        <v>0.72699999999999998</v>
      </c>
      <c r="DL64">
        <v>0.745</v>
      </c>
      <c r="DM64">
        <v>0.63200000000000001</v>
      </c>
      <c r="DN64">
        <v>2.9000000000000001E-2</v>
      </c>
      <c r="DO64">
        <v>4.4980000000000002</v>
      </c>
      <c r="DP64">
        <v>0.25900000000000001</v>
      </c>
      <c r="DQ64">
        <v>5.0999999999999997E-2</v>
      </c>
      <c r="DR64">
        <v>1.0049999999999999</v>
      </c>
      <c r="DS64">
        <v>1.8620000000000001</v>
      </c>
      <c r="DT64">
        <v>5.0999999999999997E-2</v>
      </c>
      <c r="DU64">
        <v>2.448</v>
      </c>
      <c r="DV64">
        <v>612.71100000000001</v>
      </c>
      <c r="DW64">
        <v>1.0469999999999999</v>
      </c>
      <c r="DX64">
        <v>5.4710000000000001</v>
      </c>
      <c r="DY64">
        <v>8.5180000000000007</v>
      </c>
      <c r="DZ64">
        <v>4.2709999999999999</v>
      </c>
      <c r="EA64">
        <v>0.60599999999999998</v>
      </c>
      <c r="EB64">
        <v>2.024</v>
      </c>
      <c r="EC64">
        <v>2.6070000000000002</v>
      </c>
      <c r="ED64">
        <v>1.052</v>
      </c>
      <c r="EE64">
        <v>3.8330000000000002</v>
      </c>
      <c r="EF64">
        <v>1.9990000000000001</v>
      </c>
      <c r="EG64">
        <v>1.377</v>
      </c>
      <c r="EH64">
        <v>53.332000000000001</v>
      </c>
      <c r="EI64">
        <v>42.841999999999999</v>
      </c>
      <c r="EJ64">
        <v>4.3559999999999999</v>
      </c>
      <c r="EK64">
        <v>9.9250000000000007</v>
      </c>
      <c r="EL64">
        <v>34.49</v>
      </c>
      <c r="EM64">
        <v>11.331</v>
      </c>
      <c r="EN64">
        <v>110.34099999999999</v>
      </c>
      <c r="EO64">
        <v>38.838000000000001</v>
      </c>
      <c r="EP64">
        <v>6.6269999999999998</v>
      </c>
      <c r="EQ64">
        <v>3.1909999999999998</v>
      </c>
      <c r="ER64">
        <v>114.483</v>
      </c>
      <c r="ES64">
        <v>5.1180000000000003</v>
      </c>
      <c r="ET64">
        <v>56.204000000000001</v>
      </c>
      <c r="EU64">
        <v>0.26800000000000002</v>
      </c>
      <c r="EV64">
        <v>0.64100000000000001</v>
      </c>
      <c r="EW64">
        <v>115.774</v>
      </c>
      <c r="EX64">
        <v>289.80700000000002</v>
      </c>
      <c r="EY64">
        <v>4.6980000000000004</v>
      </c>
      <c r="EZ64">
        <v>4.3780000000000001</v>
      </c>
      <c r="FA64">
        <v>111.352</v>
      </c>
      <c r="FB64">
        <v>11.709</v>
      </c>
      <c r="FC64">
        <v>4.1829999999999998</v>
      </c>
      <c r="FD64">
        <v>28.614000000000001</v>
      </c>
      <c r="FE64">
        <v>28.341000000000001</v>
      </c>
      <c r="FF64">
        <v>0.28599999999999998</v>
      </c>
      <c r="FG64">
        <v>18.274000000000001</v>
      </c>
      <c r="FH64">
        <v>3.0089999999999999</v>
      </c>
      <c r="FI64">
        <v>0.27800000000000002</v>
      </c>
      <c r="FJ64">
        <v>3.48</v>
      </c>
    </row>
    <row r="65" spans="1:166" x14ac:dyDescent="0.3">
      <c r="A65">
        <v>18136</v>
      </c>
      <c r="B65">
        <v>3</v>
      </c>
      <c r="C65" t="s">
        <v>1</v>
      </c>
      <c r="D65" t="s">
        <v>15</v>
      </c>
      <c r="E65">
        <v>8.4039999999999999</v>
      </c>
      <c r="F65">
        <v>5.1230000000000002</v>
      </c>
      <c r="G65">
        <v>2.653</v>
      </c>
      <c r="H65">
        <v>0.13900000000000001</v>
      </c>
      <c r="I65">
        <v>102.946</v>
      </c>
      <c r="J65">
        <v>6.8570000000000002</v>
      </c>
      <c r="K65">
        <v>7.3</v>
      </c>
      <c r="L65">
        <v>1.028</v>
      </c>
      <c r="M65">
        <v>28.582000000000001</v>
      </c>
      <c r="N65">
        <v>17.039000000000001</v>
      </c>
      <c r="O65">
        <v>1330.9870000000001</v>
      </c>
      <c r="P65">
        <v>3.4329999999999998</v>
      </c>
      <c r="Q65">
        <v>2.0150000000000001</v>
      </c>
      <c r="R65">
        <v>1.482</v>
      </c>
      <c r="S65">
        <v>1.74</v>
      </c>
      <c r="T65">
        <v>1.605</v>
      </c>
      <c r="U65">
        <v>0.47399999999999998</v>
      </c>
      <c r="V65">
        <v>45.789000000000001</v>
      </c>
      <c r="W65">
        <v>1.425</v>
      </c>
      <c r="X65">
        <v>0.182</v>
      </c>
      <c r="Y65">
        <v>0.158</v>
      </c>
      <c r="Z65">
        <v>57.003</v>
      </c>
      <c r="AA65">
        <v>99.096000000000004</v>
      </c>
      <c r="AB65">
        <v>15.568</v>
      </c>
      <c r="AC65">
        <v>12.346</v>
      </c>
      <c r="AD65">
        <v>108.589</v>
      </c>
      <c r="AE65">
        <v>6.6820000000000004</v>
      </c>
      <c r="AF65">
        <v>1.194</v>
      </c>
      <c r="AG65">
        <v>9.1709999999999994</v>
      </c>
      <c r="AH65">
        <v>48.863</v>
      </c>
      <c r="AI65">
        <v>18.443999999999999</v>
      </c>
      <c r="AJ65">
        <v>4.1710000000000003</v>
      </c>
      <c r="AK65">
        <v>45.558</v>
      </c>
      <c r="AL65">
        <v>9.2569999999999997</v>
      </c>
      <c r="AM65">
        <v>394.93200000000002</v>
      </c>
      <c r="AN65">
        <v>136.374</v>
      </c>
      <c r="AO65">
        <v>12.532999999999999</v>
      </c>
      <c r="AP65">
        <v>15.353999999999999</v>
      </c>
      <c r="AQ65">
        <v>208.893</v>
      </c>
      <c r="AR65">
        <v>267.762</v>
      </c>
      <c r="AS65">
        <v>102.663</v>
      </c>
      <c r="AT65">
        <v>93.106999999999999</v>
      </c>
      <c r="AU65">
        <v>531.08199999999999</v>
      </c>
      <c r="AV65">
        <v>54.698999999999998</v>
      </c>
      <c r="AW65">
        <v>0.26400000000000001</v>
      </c>
      <c r="AX65">
        <v>72.144000000000005</v>
      </c>
      <c r="AY65">
        <v>4.9729999999999999</v>
      </c>
      <c r="AZ65">
        <v>1.5329999999999999</v>
      </c>
      <c r="BA65">
        <v>6.4489999999999998</v>
      </c>
      <c r="BB65">
        <v>10.77</v>
      </c>
      <c r="BC65">
        <v>3.18</v>
      </c>
      <c r="BD65">
        <v>8.3209999999999997</v>
      </c>
      <c r="BE65">
        <v>29.942</v>
      </c>
      <c r="BF65">
        <v>3.9529999999999998</v>
      </c>
      <c r="BG65">
        <v>0.104</v>
      </c>
      <c r="BH65">
        <v>1.41</v>
      </c>
      <c r="BI65">
        <v>109.46</v>
      </c>
      <c r="BJ65">
        <v>2.8090000000000002</v>
      </c>
      <c r="BK65">
        <v>12.88</v>
      </c>
      <c r="BL65">
        <v>0.53200000000000003</v>
      </c>
      <c r="BM65">
        <v>2.2589999999999999</v>
      </c>
      <c r="BN65">
        <v>36.173000000000002</v>
      </c>
      <c r="BO65">
        <v>31.908999999999999</v>
      </c>
      <c r="BP65">
        <v>11.69</v>
      </c>
      <c r="BQ65">
        <v>76.048000000000002</v>
      </c>
      <c r="BR65">
        <v>12.167</v>
      </c>
      <c r="BS65">
        <v>39.637999999999998</v>
      </c>
      <c r="BT65">
        <v>34.07</v>
      </c>
      <c r="BU65">
        <v>8.1430000000000007</v>
      </c>
      <c r="BV65">
        <v>580.02599999999995</v>
      </c>
      <c r="BW65">
        <v>42.561999999999998</v>
      </c>
      <c r="BX65">
        <v>812.08399999999995</v>
      </c>
      <c r="BY65">
        <v>423.92700000000002</v>
      </c>
      <c r="BZ65">
        <v>5934.9309999999996</v>
      </c>
      <c r="CA65">
        <v>202.54499999999999</v>
      </c>
      <c r="CB65">
        <v>30.969000000000001</v>
      </c>
      <c r="CC65">
        <v>330.24200000000002</v>
      </c>
      <c r="CD65">
        <v>283.87599999999998</v>
      </c>
      <c r="CE65">
        <v>3387.5450000000001</v>
      </c>
      <c r="CF65">
        <v>43.581000000000003</v>
      </c>
      <c r="CG65">
        <v>13.92</v>
      </c>
      <c r="CH65">
        <v>71.597999999999999</v>
      </c>
      <c r="CI65">
        <v>52.93</v>
      </c>
      <c r="CJ65">
        <v>159.482</v>
      </c>
      <c r="CK65">
        <v>772.21199999999999</v>
      </c>
      <c r="CL65">
        <v>64.415000000000006</v>
      </c>
      <c r="CM65">
        <v>123.648</v>
      </c>
      <c r="CN65">
        <v>71.597999999999999</v>
      </c>
      <c r="CO65">
        <v>1.8640000000000001</v>
      </c>
      <c r="CP65">
        <v>2.7610000000000001</v>
      </c>
      <c r="CQ65">
        <v>18.306999999999999</v>
      </c>
      <c r="CR65">
        <v>10.648999999999999</v>
      </c>
      <c r="CS65">
        <v>14.573</v>
      </c>
      <c r="CT65">
        <v>2.456</v>
      </c>
      <c r="CU65">
        <v>10.074</v>
      </c>
      <c r="CV65">
        <v>59.786000000000001</v>
      </c>
      <c r="CW65">
        <v>76.73</v>
      </c>
      <c r="CX65">
        <v>1.3460000000000001</v>
      </c>
      <c r="CY65">
        <v>2.4079999999999999</v>
      </c>
      <c r="CZ65">
        <v>3.14</v>
      </c>
      <c r="DA65">
        <v>139.82400000000001</v>
      </c>
      <c r="DB65">
        <v>8.68</v>
      </c>
      <c r="DC65">
        <v>2.8919999999999999</v>
      </c>
      <c r="DD65">
        <v>16.329999999999998</v>
      </c>
      <c r="DE65">
        <v>6.4000000000000001E-2</v>
      </c>
      <c r="DF65">
        <v>89.745000000000005</v>
      </c>
      <c r="DG65">
        <v>0.39200000000000002</v>
      </c>
      <c r="DH65">
        <v>1.655</v>
      </c>
      <c r="DI65">
        <v>1.776</v>
      </c>
      <c r="DJ65">
        <v>3.9780000000000002</v>
      </c>
      <c r="DK65">
        <v>2.7160000000000002</v>
      </c>
      <c r="DL65">
        <v>1.514</v>
      </c>
      <c r="DM65">
        <v>1.222</v>
      </c>
      <c r="DN65">
        <v>5.6420000000000003</v>
      </c>
      <c r="DO65">
        <v>5.7270000000000003</v>
      </c>
      <c r="DP65">
        <v>0.29199999999999998</v>
      </c>
      <c r="DQ65">
        <v>3.2509999999999999</v>
      </c>
      <c r="DR65">
        <v>7.3719999999999999</v>
      </c>
      <c r="DS65">
        <v>2.0760000000000001</v>
      </c>
      <c r="DT65">
        <v>0.53500000000000003</v>
      </c>
      <c r="DU65">
        <v>3.5390000000000001</v>
      </c>
      <c r="DV65">
        <v>416.84899999999999</v>
      </c>
      <c r="DW65">
        <v>1.3240000000000001</v>
      </c>
      <c r="DX65">
        <v>4.1849999999999996</v>
      </c>
      <c r="DY65">
        <v>11.882</v>
      </c>
      <c r="DZ65">
        <v>2.7989999999999999</v>
      </c>
      <c r="EA65">
        <v>0.18099999999999999</v>
      </c>
      <c r="EB65">
        <v>2.7130000000000001</v>
      </c>
      <c r="EC65">
        <v>2.4540000000000002</v>
      </c>
      <c r="ED65">
        <v>1.7549999999999999</v>
      </c>
      <c r="EE65">
        <v>3.9390000000000001</v>
      </c>
      <c r="EF65">
        <v>2.79</v>
      </c>
      <c r="EG65">
        <v>1.1639999999999999</v>
      </c>
      <c r="EH65">
        <v>38.692</v>
      </c>
      <c r="EI65">
        <v>30.943999999999999</v>
      </c>
      <c r="EJ65">
        <v>3.5190000000000001</v>
      </c>
      <c r="EK65">
        <v>5.1929999999999996</v>
      </c>
      <c r="EL65">
        <v>35.152999999999999</v>
      </c>
      <c r="EM65">
        <v>9.2390000000000008</v>
      </c>
      <c r="EN65">
        <v>71.183000000000007</v>
      </c>
      <c r="EO65">
        <v>23.826000000000001</v>
      </c>
      <c r="EP65">
        <v>15.401999999999999</v>
      </c>
      <c r="EQ65">
        <v>21.027999999999999</v>
      </c>
      <c r="ER65">
        <v>96.459000000000003</v>
      </c>
      <c r="ES65">
        <v>5.7510000000000003</v>
      </c>
      <c r="ET65">
        <v>4.8760000000000003</v>
      </c>
      <c r="EU65">
        <v>1.8380000000000001</v>
      </c>
      <c r="EV65">
        <v>1.369</v>
      </c>
      <c r="EW65">
        <v>72.311999999999998</v>
      </c>
      <c r="EX65">
        <v>267.88499999999999</v>
      </c>
      <c r="EY65">
        <v>6.8550000000000004</v>
      </c>
      <c r="EZ65">
        <v>7.2590000000000003</v>
      </c>
      <c r="FA65">
        <v>123.26300000000001</v>
      </c>
      <c r="FB65">
        <v>4.726</v>
      </c>
      <c r="FC65">
        <v>4.8220000000000001</v>
      </c>
      <c r="FD65">
        <v>7.3170000000000002</v>
      </c>
      <c r="FE65">
        <v>7.3170000000000002</v>
      </c>
      <c r="FF65">
        <v>0.35699999999999998</v>
      </c>
      <c r="FG65">
        <v>8.4819999999999993</v>
      </c>
      <c r="FH65">
        <v>1.482</v>
      </c>
      <c r="FI65">
        <v>1.484</v>
      </c>
      <c r="FJ65">
        <v>6.3780000000000001</v>
      </c>
    </row>
    <row r="66" spans="1:166" x14ac:dyDescent="0.3">
      <c r="A66">
        <v>18018</v>
      </c>
      <c r="B66">
        <v>2</v>
      </c>
      <c r="C66" t="s">
        <v>38</v>
      </c>
      <c r="D66" t="s">
        <v>39</v>
      </c>
      <c r="E66">
        <v>17.606000000000002</v>
      </c>
      <c r="F66">
        <v>7.7030000000000003</v>
      </c>
      <c r="G66">
        <v>1.9610000000000001</v>
      </c>
      <c r="H66">
        <v>0.30399999999999999</v>
      </c>
      <c r="I66">
        <v>105.345</v>
      </c>
      <c r="J66">
        <v>6.8109999999999999</v>
      </c>
      <c r="K66">
        <v>6.7030000000000003</v>
      </c>
      <c r="L66">
        <v>0.69199999999999995</v>
      </c>
      <c r="M66">
        <v>99.956999999999994</v>
      </c>
      <c r="N66">
        <v>36.311999999999998</v>
      </c>
      <c r="O66">
        <v>1257.204</v>
      </c>
      <c r="P66">
        <v>6.2469999999999999</v>
      </c>
      <c r="Q66">
        <v>1.593</v>
      </c>
      <c r="R66">
        <v>0.86699999999999999</v>
      </c>
      <c r="S66">
        <v>2.5680000000000001</v>
      </c>
      <c r="T66">
        <v>1.4079999999999999</v>
      </c>
      <c r="U66">
        <v>2.1829999999999998</v>
      </c>
      <c r="V66">
        <v>24.065999999999999</v>
      </c>
      <c r="W66">
        <v>1.3740000000000001</v>
      </c>
      <c r="X66">
        <v>0.21</v>
      </c>
      <c r="Y66">
        <v>0.183</v>
      </c>
      <c r="Z66">
        <v>88.555999999999997</v>
      </c>
      <c r="AA66">
        <v>115.35599999999999</v>
      </c>
      <c r="AB66">
        <v>21.228999999999999</v>
      </c>
      <c r="AC66">
        <v>13.141</v>
      </c>
      <c r="AD66">
        <v>143.29300000000001</v>
      </c>
      <c r="AE66">
        <v>7.5670000000000002</v>
      </c>
      <c r="AF66">
        <v>1.0880000000000001</v>
      </c>
      <c r="AG66">
        <v>9.8369999999999997</v>
      </c>
      <c r="AH66">
        <v>52.311</v>
      </c>
      <c r="AI66">
        <v>25.303000000000001</v>
      </c>
      <c r="AJ66">
        <v>3.2890000000000001</v>
      </c>
      <c r="AK66">
        <v>42.131</v>
      </c>
      <c r="AL66">
        <v>14.948</v>
      </c>
      <c r="AM66">
        <v>130.98599999999999</v>
      </c>
      <c r="AN66">
        <v>0.91400000000000003</v>
      </c>
      <c r="AO66">
        <v>1.8180000000000001</v>
      </c>
      <c r="AP66">
        <v>4.6909999999999998</v>
      </c>
      <c r="AQ66">
        <v>160.98400000000001</v>
      </c>
      <c r="AR66">
        <v>44.247999999999998</v>
      </c>
      <c r="AS66">
        <v>27.084</v>
      </c>
      <c r="AT66">
        <v>2.702</v>
      </c>
      <c r="AU66">
        <v>179.91</v>
      </c>
      <c r="AV66">
        <v>0.90500000000000003</v>
      </c>
      <c r="AW66">
        <v>2.1000000000000001E-2</v>
      </c>
      <c r="AX66">
        <v>14.167</v>
      </c>
      <c r="AY66">
        <v>0.44500000000000001</v>
      </c>
      <c r="AZ66">
        <v>0.80100000000000005</v>
      </c>
      <c r="BA66">
        <v>4.9000000000000002E-2</v>
      </c>
      <c r="BB66">
        <v>10.295</v>
      </c>
      <c r="BC66">
        <v>2.82</v>
      </c>
      <c r="BD66">
        <v>13.586</v>
      </c>
      <c r="BE66">
        <v>19.882000000000001</v>
      </c>
      <c r="BF66">
        <v>4.1849999999999996</v>
      </c>
      <c r="BG66">
        <v>0.16500000000000001</v>
      </c>
      <c r="BH66">
        <v>3.8519999999999999</v>
      </c>
      <c r="BI66">
        <v>104.8</v>
      </c>
      <c r="BJ66">
        <v>1.595</v>
      </c>
      <c r="BK66">
        <v>17.027999999999999</v>
      </c>
      <c r="BL66">
        <v>0.71899999999999997</v>
      </c>
      <c r="BM66">
        <v>2.7349999999999999</v>
      </c>
      <c r="BN66">
        <v>31.456</v>
      </c>
      <c r="BO66">
        <v>30.08</v>
      </c>
      <c r="BP66">
        <v>15.013999999999999</v>
      </c>
      <c r="BQ66">
        <v>57.018000000000001</v>
      </c>
      <c r="BR66">
        <v>19.84</v>
      </c>
      <c r="BS66">
        <v>46.100999999999999</v>
      </c>
      <c r="BT66">
        <v>16.451000000000001</v>
      </c>
      <c r="BU66">
        <v>4.4969999999999999</v>
      </c>
      <c r="BV66">
        <v>584.63599999999997</v>
      </c>
      <c r="BW66">
        <v>27.681000000000001</v>
      </c>
      <c r="BX66">
        <v>711.43200000000002</v>
      </c>
      <c r="BY66">
        <v>354.98399999999998</v>
      </c>
      <c r="BZ66">
        <v>7584.1120000000001</v>
      </c>
      <c r="CA66">
        <v>219.18600000000001</v>
      </c>
      <c r="CB66">
        <v>18.481000000000002</v>
      </c>
      <c r="CC66">
        <v>302.09100000000001</v>
      </c>
      <c r="CD66">
        <v>186.87700000000001</v>
      </c>
      <c r="CE66">
        <v>4472.5119999999997</v>
      </c>
      <c r="CF66">
        <v>39.683999999999997</v>
      </c>
      <c r="CG66">
        <v>5.7469999999999999</v>
      </c>
      <c r="CH66">
        <v>62.564999999999998</v>
      </c>
      <c r="CI66">
        <v>81.42</v>
      </c>
      <c r="CJ66">
        <v>101.294</v>
      </c>
      <c r="CK66">
        <v>1010.35</v>
      </c>
      <c r="CL66">
        <v>33.249000000000002</v>
      </c>
      <c r="CM66">
        <v>78.855999999999995</v>
      </c>
      <c r="CN66">
        <v>63.381999999999998</v>
      </c>
      <c r="CO66">
        <v>2.4889999999999999</v>
      </c>
      <c r="CP66">
        <v>2.8090000000000002</v>
      </c>
      <c r="CQ66">
        <v>13.869</v>
      </c>
      <c r="CR66">
        <v>29.803999999999998</v>
      </c>
      <c r="CS66">
        <v>10.23</v>
      </c>
      <c r="CT66">
        <v>0.74299999999999999</v>
      </c>
      <c r="CU66">
        <v>9.1709999999999994</v>
      </c>
      <c r="CV66">
        <v>18.154</v>
      </c>
      <c r="CW66">
        <v>79.825000000000003</v>
      </c>
      <c r="CX66">
        <v>0.36099999999999999</v>
      </c>
      <c r="CY66">
        <v>2.1749999999999998</v>
      </c>
      <c r="CZ66">
        <v>1.399</v>
      </c>
      <c r="DA66">
        <v>172.721</v>
      </c>
      <c r="DB66">
        <v>9.4730000000000008</v>
      </c>
      <c r="DC66">
        <v>0.313</v>
      </c>
      <c r="DD66">
        <v>4.742</v>
      </c>
      <c r="DE66">
        <v>0.183</v>
      </c>
      <c r="DF66">
        <v>92.069000000000003</v>
      </c>
      <c r="DG66">
        <v>2.4780000000000002</v>
      </c>
      <c r="DH66">
        <v>2.9289999999999998</v>
      </c>
      <c r="DI66">
        <v>0.52300000000000002</v>
      </c>
      <c r="DJ66">
        <v>3.016</v>
      </c>
      <c r="DK66">
        <v>3.1779999999999999</v>
      </c>
      <c r="DL66">
        <v>0.80400000000000005</v>
      </c>
      <c r="DM66">
        <v>0.86099999999999999</v>
      </c>
      <c r="DN66">
        <v>0.26800000000000002</v>
      </c>
      <c r="DO66">
        <v>8.1869999999999994</v>
      </c>
      <c r="DP66">
        <v>0.499</v>
      </c>
      <c r="DQ66">
        <v>0.13300000000000001</v>
      </c>
      <c r="DR66">
        <v>0.11799999999999999</v>
      </c>
      <c r="DS66">
        <v>5.5129999999999999</v>
      </c>
      <c r="DT66">
        <v>3.5999999999999997E-2</v>
      </c>
      <c r="DU66">
        <v>8.6440000000000001</v>
      </c>
      <c r="DV66">
        <v>344.53800000000001</v>
      </c>
      <c r="DW66">
        <v>0.78</v>
      </c>
      <c r="DX66">
        <v>5.8620000000000001</v>
      </c>
      <c r="DY66">
        <v>10.769</v>
      </c>
      <c r="DZ66">
        <v>2.097</v>
      </c>
      <c r="EA66">
        <v>0.58899999999999997</v>
      </c>
      <c r="EB66">
        <v>1.042</v>
      </c>
      <c r="EC66">
        <v>2.097</v>
      </c>
      <c r="ED66">
        <v>0.80800000000000005</v>
      </c>
      <c r="EE66">
        <v>2.617</v>
      </c>
      <c r="EF66">
        <v>2.0990000000000002</v>
      </c>
      <c r="EG66">
        <v>1.004</v>
      </c>
      <c r="EH66">
        <v>45.984000000000002</v>
      </c>
      <c r="EI66">
        <v>44.151000000000003</v>
      </c>
      <c r="EJ66">
        <v>3.597</v>
      </c>
      <c r="EK66">
        <v>7.7939999999999996</v>
      </c>
      <c r="EL66">
        <v>18.695</v>
      </c>
      <c r="EM66">
        <v>4.6829999999999998</v>
      </c>
      <c r="EN66">
        <v>49.12</v>
      </c>
      <c r="EO66">
        <v>15.805</v>
      </c>
      <c r="EP66">
        <v>3.1930000000000001</v>
      </c>
      <c r="EQ66">
        <v>0.73299999999999998</v>
      </c>
      <c r="ER66">
        <v>83.790999999999997</v>
      </c>
      <c r="ES66">
        <v>1.2509999999999999</v>
      </c>
      <c r="ET66">
        <v>4.5949999999999998</v>
      </c>
      <c r="EU66">
        <v>1.117</v>
      </c>
      <c r="EV66">
        <v>5.8999999999999997E-2</v>
      </c>
      <c r="EW66">
        <v>62.887</v>
      </c>
      <c r="EX66">
        <v>280.51</v>
      </c>
      <c r="EY66">
        <v>6.2539999999999996</v>
      </c>
      <c r="EZ66">
        <v>2.1749999999999998</v>
      </c>
      <c r="FA66">
        <v>127.733</v>
      </c>
      <c r="FB66">
        <v>18.120999999999999</v>
      </c>
      <c r="FC66">
        <v>5.7439999999999998</v>
      </c>
      <c r="FD66">
        <v>6.843</v>
      </c>
      <c r="FE66">
        <v>6.843</v>
      </c>
      <c r="FF66">
        <v>0.40799999999999997</v>
      </c>
      <c r="FG66">
        <v>9.1140000000000008</v>
      </c>
      <c r="FH66">
        <v>2.4769999999999999</v>
      </c>
      <c r="FI66">
        <v>0.157</v>
      </c>
      <c r="FJ66">
        <v>5.0999999999999996</v>
      </c>
    </row>
    <row r="67" spans="1:166" x14ac:dyDescent="0.3">
      <c r="A67">
        <v>18089</v>
      </c>
      <c r="B67">
        <v>2</v>
      </c>
      <c r="C67" t="s">
        <v>1</v>
      </c>
      <c r="D67" t="s">
        <v>15</v>
      </c>
      <c r="E67">
        <v>12.16</v>
      </c>
      <c r="F67">
        <v>6.6870000000000003</v>
      </c>
      <c r="G67">
        <v>2.4950000000000001</v>
      </c>
      <c r="H67">
        <v>0.36199999999999999</v>
      </c>
      <c r="I67">
        <v>114.14100000000001</v>
      </c>
      <c r="J67">
        <v>8.9849999999999994</v>
      </c>
      <c r="K67">
        <v>8.7850000000000001</v>
      </c>
      <c r="L67">
        <v>0.94399999999999995</v>
      </c>
      <c r="M67">
        <v>33.962000000000003</v>
      </c>
      <c r="N67">
        <v>18.212</v>
      </c>
      <c r="O67">
        <v>1735.89</v>
      </c>
      <c r="P67">
        <v>2.4329999999999998</v>
      </c>
      <c r="Q67">
        <v>1.4139999999999999</v>
      </c>
      <c r="R67">
        <v>1.024</v>
      </c>
      <c r="S67">
        <v>2.339</v>
      </c>
      <c r="T67">
        <v>1.466</v>
      </c>
      <c r="U67">
        <v>1.764</v>
      </c>
      <c r="V67">
        <v>23.885999999999999</v>
      </c>
      <c r="W67">
        <v>1.0029999999999999</v>
      </c>
      <c r="X67">
        <v>0.17399999999999999</v>
      </c>
      <c r="Y67">
        <v>4.2999999999999997E-2</v>
      </c>
      <c r="Z67">
        <v>99.293999999999997</v>
      </c>
      <c r="AA67">
        <v>171.45</v>
      </c>
      <c r="AB67">
        <v>28.556999999999999</v>
      </c>
      <c r="AC67">
        <v>20.234000000000002</v>
      </c>
      <c r="AD67">
        <v>158.398</v>
      </c>
      <c r="AE67">
        <v>9.1769999999999996</v>
      </c>
      <c r="AF67">
        <v>4.1779999999999999</v>
      </c>
      <c r="AG67">
        <v>6.7990000000000004</v>
      </c>
      <c r="AH67">
        <v>37.258000000000003</v>
      </c>
      <c r="AI67">
        <v>42.295000000000002</v>
      </c>
      <c r="AJ67">
        <v>3.1240000000000001</v>
      </c>
      <c r="AK67">
        <v>115.13500000000001</v>
      </c>
      <c r="AL67">
        <v>11.047000000000001</v>
      </c>
      <c r="AM67">
        <v>333.88</v>
      </c>
      <c r="AN67">
        <v>104.782</v>
      </c>
      <c r="AO67">
        <v>7.2859999999999996</v>
      </c>
      <c r="AP67">
        <v>6.8810000000000002</v>
      </c>
      <c r="AQ67">
        <v>310.52499999999998</v>
      </c>
      <c r="AR67">
        <v>512.21100000000001</v>
      </c>
      <c r="AS67">
        <v>174.589</v>
      </c>
      <c r="AT67">
        <v>58.43</v>
      </c>
      <c r="AU67">
        <v>634.42600000000004</v>
      </c>
      <c r="AV67">
        <v>58.642000000000003</v>
      </c>
      <c r="AW67">
        <v>7.4999999999999997E-2</v>
      </c>
      <c r="AX67">
        <v>166.411</v>
      </c>
      <c r="AY67">
        <v>4.569</v>
      </c>
      <c r="AZ67">
        <v>2.339</v>
      </c>
      <c r="BA67">
        <v>4.625</v>
      </c>
      <c r="BB67">
        <v>15.483000000000001</v>
      </c>
      <c r="BC67">
        <v>4.2050000000000001</v>
      </c>
      <c r="BD67">
        <v>12.817</v>
      </c>
      <c r="BE67">
        <v>32.625</v>
      </c>
      <c r="BF67">
        <v>7.0830000000000002</v>
      </c>
      <c r="BG67">
        <v>1.355</v>
      </c>
      <c r="BH67">
        <v>3.2770000000000001</v>
      </c>
      <c r="BI67">
        <v>185.458</v>
      </c>
      <c r="BJ67">
        <v>3.2010000000000001</v>
      </c>
      <c r="BK67">
        <v>13.318</v>
      </c>
      <c r="BL67">
        <v>2.1160000000000001</v>
      </c>
      <c r="BM67">
        <v>0.621</v>
      </c>
      <c r="BN67">
        <v>50.62</v>
      </c>
      <c r="BO67">
        <v>79.98</v>
      </c>
      <c r="BP67">
        <v>16.863</v>
      </c>
      <c r="BQ67">
        <v>106.181</v>
      </c>
      <c r="BR67">
        <v>23.344000000000001</v>
      </c>
      <c r="BS67">
        <v>50.17</v>
      </c>
      <c r="BT67">
        <v>30.55</v>
      </c>
      <c r="BU67">
        <v>7.28</v>
      </c>
      <c r="BV67">
        <v>1241.671</v>
      </c>
      <c r="BW67">
        <v>83.986000000000004</v>
      </c>
      <c r="BX67">
        <v>1409.818</v>
      </c>
      <c r="BY67">
        <v>484.96100000000001</v>
      </c>
      <c r="BZ67">
        <v>8220.1939999999995</v>
      </c>
      <c r="CA67">
        <v>483.447</v>
      </c>
      <c r="CB67">
        <v>58.115000000000002</v>
      </c>
      <c r="CC67">
        <v>625.10500000000002</v>
      </c>
      <c r="CD67">
        <v>296.91699999999997</v>
      </c>
      <c r="CE67">
        <v>4372.857</v>
      </c>
      <c r="CF67">
        <v>64.850999999999999</v>
      </c>
      <c r="CG67">
        <v>13.805</v>
      </c>
      <c r="CH67">
        <v>100.79300000000001</v>
      </c>
      <c r="CI67">
        <v>117.22799999999999</v>
      </c>
      <c r="CJ67">
        <v>126.526</v>
      </c>
      <c r="CK67">
        <v>863.13300000000004</v>
      </c>
      <c r="CL67">
        <v>60.134</v>
      </c>
      <c r="CM67">
        <v>180.059</v>
      </c>
      <c r="CN67">
        <v>100.79300000000001</v>
      </c>
      <c r="CO67">
        <v>2.008</v>
      </c>
      <c r="CP67">
        <v>4.4980000000000002</v>
      </c>
      <c r="CQ67">
        <v>32.024999999999999</v>
      </c>
      <c r="CR67">
        <v>19.684000000000001</v>
      </c>
      <c r="CS67">
        <v>20.526</v>
      </c>
      <c r="CT67">
        <v>1.399</v>
      </c>
      <c r="CU67">
        <v>14.872999999999999</v>
      </c>
      <c r="CV67">
        <v>105.898</v>
      </c>
      <c r="CW67">
        <v>79.227999999999994</v>
      </c>
      <c r="CX67">
        <v>0.97299999999999998</v>
      </c>
      <c r="CY67">
        <v>4.125</v>
      </c>
      <c r="CZ67">
        <v>3.2759999999999998</v>
      </c>
      <c r="DA67">
        <v>166.03299999999999</v>
      </c>
      <c r="DB67">
        <v>9.1549999999999994</v>
      </c>
      <c r="DC67">
        <v>0.94299999999999995</v>
      </c>
      <c r="DD67">
        <v>10.113</v>
      </c>
      <c r="DE67">
        <v>4.2999999999999997E-2</v>
      </c>
      <c r="DF67">
        <v>251.536</v>
      </c>
      <c r="DG67">
        <v>0.59399999999999997</v>
      </c>
      <c r="DH67">
        <v>1.927</v>
      </c>
      <c r="DI67">
        <v>0.67600000000000005</v>
      </c>
      <c r="DJ67">
        <v>6.7039999999999997</v>
      </c>
      <c r="DK67">
        <v>0.15</v>
      </c>
      <c r="DL67">
        <v>1.4930000000000001</v>
      </c>
      <c r="DM67">
        <v>1.129</v>
      </c>
      <c r="DN67">
        <v>5.5209999999999999</v>
      </c>
      <c r="DO67">
        <v>3.6059999999999999</v>
      </c>
      <c r="DP67">
        <v>0.755</v>
      </c>
      <c r="DQ67">
        <v>1.3360000000000001</v>
      </c>
      <c r="DR67">
        <v>4.0250000000000004</v>
      </c>
      <c r="DS67">
        <v>3.3420000000000001</v>
      </c>
      <c r="DU67">
        <v>2.9860000000000002</v>
      </c>
      <c r="DV67">
        <v>519.58600000000001</v>
      </c>
      <c r="DW67">
        <v>2.4550000000000001</v>
      </c>
      <c r="DX67">
        <v>5.9850000000000003</v>
      </c>
      <c r="DY67">
        <v>18.54</v>
      </c>
      <c r="DZ67">
        <v>3.8929999999999998</v>
      </c>
      <c r="EA67">
        <v>0.21099999999999999</v>
      </c>
      <c r="EB67">
        <v>2.3279999999999998</v>
      </c>
      <c r="EC67">
        <v>3.5510000000000002</v>
      </c>
      <c r="ED67">
        <v>1.756</v>
      </c>
      <c r="EE67">
        <v>3.915</v>
      </c>
      <c r="EF67">
        <v>2.5430000000000001</v>
      </c>
      <c r="EG67">
        <v>1.9990000000000001</v>
      </c>
      <c r="EH67">
        <v>52.112000000000002</v>
      </c>
      <c r="EI67">
        <v>41.404000000000003</v>
      </c>
      <c r="EJ67">
        <v>5.6239999999999997</v>
      </c>
      <c r="EK67">
        <v>9.3879999999999999</v>
      </c>
      <c r="EL67">
        <v>24.989000000000001</v>
      </c>
      <c r="EM67">
        <v>7.0140000000000002</v>
      </c>
      <c r="EN67">
        <v>97.197000000000003</v>
      </c>
      <c r="EO67">
        <v>29.713999999999999</v>
      </c>
      <c r="EP67">
        <v>18.076000000000001</v>
      </c>
      <c r="EQ67">
        <v>5.7549999999999999</v>
      </c>
      <c r="ER67">
        <v>148.62799999999999</v>
      </c>
      <c r="ES67">
        <v>6.2679999999999998</v>
      </c>
      <c r="ET67">
        <v>28.260999999999999</v>
      </c>
      <c r="EU67">
        <v>0.503</v>
      </c>
      <c r="EV67">
        <v>1.431</v>
      </c>
      <c r="EW67">
        <v>100.238</v>
      </c>
      <c r="EX67">
        <v>285.74200000000002</v>
      </c>
      <c r="EY67">
        <v>6.0220000000000002</v>
      </c>
      <c r="EZ67">
        <v>2.431</v>
      </c>
      <c r="FA67">
        <v>122.084</v>
      </c>
      <c r="FB67">
        <v>12.576000000000001</v>
      </c>
      <c r="FC67">
        <v>3.5390000000000001</v>
      </c>
      <c r="FD67">
        <v>15.898999999999999</v>
      </c>
      <c r="FE67">
        <v>15.898999999999999</v>
      </c>
      <c r="FF67">
        <v>0.89</v>
      </c>
      <c r="FG67">
        <v>18.673999999999999</v>
      </c>
      <c r="FH67">
        <v>0.69099999999999995</v>
      </c>
      <c r="FI67">
        <v>1.744</v>
      </c>
      <c r="FJ67">
        <v>9.0570000000000004</v>
      </c>
    </row>
    <row r="68" spans="1:166" x14ac:dyDescent="0.3">
      <c r="A68">
        <v>18137</v>
      </c>
      <c r="B68">
        <v>1</v>
      </c>
      <c r="C68" t="s">
        <v>38</v>
      </c>
      <c r="D68" t="s">
        <v>39</v>
      </c>
      <c r="E68">
        <v>24.545999999999999</v>
      </c>
      <c r="F68">
        <v>19.042000000000002</v>
      </c>
      <c r="G68">
        <v>2.6920000000000002</v>
      </c>
      <c r="H68">
        <v>0.43</v>
      </c>
      <c r="I68">
        <v>145.40899999999999</v>
      </c>
      <c r="J68">
        <v>11.183</v>
      </c>
      <c r="K68">
        <v>12.35</v>
      </c>
      <c r="L68">
        <v>1.6479999999999999</v>
      </c>
      <c r="M68">
        <v>27.146999999999998</v>
      </c>
      <c r="N68">
        <v>12.597</v>
      </c>
      <c r="O68">
        <v>2179.0230000000001</v>
      </c>
      <c r="P68">
        <v>2.1549999999999998</v>
      </c>
      <c r="Q68">
        <v>1.0489999999999999</v>
      </c>
      <c r="R68">
        <v>2.0419999999999998</v>
      </c>
      <c r="S68">
        <v>2.3090000000000002</v>
      </c>
      <c r="T68">
        <v>1.796</v>
      </c>
      <c r="U68">
        <v>1.6379999999999999</v>
      </c>
      <c r="V68">
        <v>13.785</v>
      </c>
      <c r="W68">
        <v>2.012</v>
      </c>
      <c r="X68">
        <v>0.32600000000000001</v>
      </c>
      <c r="Y68">
        <v>0.38900000000000001</v>
      </c>
      <c r="Z68">
        <v>131.904</v>
      </c>
      <c r="AA68">
        <v>187.376</v>
      </c>
      <c r="AB68">
        <v>40.792999999999999</v>
      </c>
      <c r="AC68">
        <v>26.437000000000001</v>
      </c>
      <c r="AD68">
        <v>169.80099999999999</v>
      </c>
      <c r="AE68">
        <v>11.622</v>
      </c>
      <c r="AF68">
        <v>2.3260000000000001</v>
      </c>
      <c r="AG68">
        <v>10.537000000000001</v>
      </c>
      <c r="AH68">
        <v>47.497</v>
      </c>
      <c r="AI68">
        <v>36.618000000000002</v>
      </c>
      <c r="AJ68">
        <v>2.7789999999999999</v>
      </c>
      <c r="AK68">
        <v>75.373999999999995</v>
      </c>
      <c r="AL68">
        <v>6.4020000000000001</v>
      </c>
      <c r="AM68">
        <v>361.28800000000001</v>
      </c>
      <c r="AN68">
        <v>45.875</v>
      </c>
      <c r="AO68">
        <v>7.4059999999999997</v>
      </c>
      <c r="AP68">
        <v>6.0359999999999996</v>
      </c>
      <c r="AQ68">
        <v>324.649</v>
      </c>
      <c r="AR68">
        <v>534.45799999999997</v>
      </c>
      <c r="AS68">
        <v>148.99100000000001</v>
      </c>
      <c r="AT68">
        <v>47.343000000000004</v>
      </c>
      <c r="AU68">
        <v>481.17099999999999</v>
      </c>
      <c r="AV68">
        <v>52.530999999999999</v>
      </c>
      <c r="AW68">
        <v>6.4000000000000001E-2</v>
      </c>
      <c r="AX68">
        <v>115.529</v>
      </c>
      <c r="AY68">
        <v>3.992</v>
      </c>
      <c r="AZ68">
        <v>2.423</v>
      </c>
      <c r="BA68">
        <v>6.2359999999999998</v>
      </c>
      <c r="BB68">
        <v>19.521000000000001</v>
      </c>
      <c r="BC68">
        <v>4.5259999999999998</v>
      </c>
      <c r="BD68">
        <v>9.5449999999999999</v>
      </c>
      <c r="BE68">
        <v>54.591999999999999</v>
      </c>
      <c r="BF68">
        <v>8.6020000000000003</v>
      </c>
      <c r="BG68">
        <v>0.73399999999999999</v>
      </c>
      <c r="BH68">
        <v>1.3640000000000001</v>
      </c>
      <c r="BI68">
        <v>223.619</v>
      </c>
      <c r="BJ68">
        <v>3.9470000000000001</v>
      </c>
      <c r="BK68">
        <v>8.2669999999999995</v>
      </c>
      <c r="BL68">
        <v>8.5440000000000005</v>
      </c>
      <c r="BM68">
        <v>2.3170000000000002</v>
      </c>
      <c r="BN68">
        <v>54.32</v>
      </c>
      <c r="BO68">
        <v>105.99299999999999</v>
      </c>
      <c r="BP68">
        <v>23.384</v>
      </c>
      <c r="BQ68">
        <v>114.501</v>
      </c>
      <c r="BR68">
        <v>22.771000000000001</v>
      </c>
      <c r="BS68">
        <v>56.203000000000003</v>
      </c>
      <c r="BT68">
        <v>21.876999999999999</v>
      </c>
      <c r="BU68">
        <v>4.306</v>
      </c>
      <c r="BV68">
        <v>950.82899999999995</v>
      </c>
      <c r="BW68">
        <v>31.635999999999999</v>
      </c>
      <c r="BX68">
        <v>1106.4179999999999</v>
      </c>
      <c r="BY68">
        <v>364.36799999999999</v>
      </c>
      <c r="BZ68">
        <v>8671.9560000000001</v>
      </c>
      <c r="CA68">
        <v>400.30099999999999</v>
      </c>
      <c r="CB68">
        <v>36.012</v>
      </c>
      <c r="CC68">
        <v>550.83500000000004</v>
      </c>
      <c r="CD68">
        <v>255.52099999999999</v>
      </c>
      <c r="CE68">
        <v>5457.8689999999997</v>
      </c>
      <c r="CF68">
        <v>63.182000000000002</v>
      </c>
      <c r="CG68">
        <v>9.7159999999999993</v>
      </c>
      <c r="CH68">
        <v>92.542000000000002</v>
      </c>
      <c r="CI68">
        <v>124.88200000000001</v>
      </c>
      <c r="CJ68">
        <v>110.40300000000001</v>
      </c>
      <c r="CK68">
        <v>1116.289</v>
      </c>
      <c r="CL68">
        <v>115.753</v>
      </c>
      <c r="CM68">
        <v>253.929</v>
      </c>
      <c r="CN68">
        <v>92.521000000000001</v>
      </c>
      <c r="CO68">
        <v>1.96</v>
      </c>
      <c r="CP68">
        <v>5.976</v>
      </c>
      <c r="CQ68">
        <v>29.539000000000001</v>
      </c>
      <c r="CR68">
        <v>13.548999999999999</v>
      </c>
      <c r="CS68">
        <v>17.553000000000001</v>
      </c>
      <c r="CT68">
        <v>1.885</v>
      </c>
      <c r="CU68">
        <v>18.623000000000001</v>
      </c>
      <c r="CV68">
        <v>1.484</v>
      </c>
      <c r="CW68">
        <v>53.247999999999998</v>
      </c>
      <c r="CX68">
        <v>1.385</v>
      </c>
      <c r="CY68">
        <v>4.577</v>
      </c>
      <c r="CZ68">
        <v>3.2919999999999998</v>
      </c>
      <c r="DA68">
        <v>216.72200000000001</v>
      </c>
      <c r="DB68">
        <v>12.51</v>
      </c>
      <c r="DC68">
        <v>1.623</v>
      </c>
      <c r="DD68">
        <v>17.776</v>
      </c>
      <c r="DE68">
        <v>0.38900000000000001</v>
      </c>
      <c r="DF68">
        <v>154.411</v>
      </c>
      <c r="DG68">
        <v>0.74</v>
      </c>
      <c r="DH68">
        <v>4.2439999999999998</v>
      </c>
      <c r="DI68">
        <v>0.84699999999999998</v>
      </c>
      <c r="DJ68">
        <v>7.0469999999999997</v>
      </c>
      <c r="DK68">
        <v>6.984</v>
      </c>
      <c r="DL68">
        <v>1.0900000000000001</v>
      </c>
      <c r="DM68">
        <v>0.88500000000000001</v>
      </c>
      <c r="DN68">
        <v>0.17399999999999999</v>
      </c>
      <c r="DO68">
        <v>5.5190000000000001</v>
      </c>
      <c r="DP68">
        <v>0.373</v>
      </c>
      <c r="DQ68">
        <v>0.66700000000000004</v>
      </c>
      <c r="DR68">
        <v>1.3740000000000001</v>
      </c>
      <c r="DS68">
        <v>1.7330000000000001</v>
      </c>
      <c r="DT68">
        <v>3.6999999999999998E-2</v>
      </c>
      <c r="DU68">
        <v>2.2759999999999998</v>
      </c>
      <c r="DV68">
        <v>503.25</v>
      </c>
      <c r="DW68">
        <v>1.619</v>
      </c>
      <c r="DX68">
        <v>10.186999999999999</v>
      </c>
      <c r="DY68">
        <v>1.5329999999999999</v>
      </c>
      <c r="DZ68">
        <v>4.141</v>
      </c>
      <c r="EA68">
        <v>0.19800000000000001</v>
      </c>
      <c r="EB68">
        <v>1.752</v>
      </c>
      <c r="EC68">
        <v>1.968</v>
      </c>
      <c r="ED68">
        <v>1.946</v>
      </c>
      <c r="EE68">
        <v>5.9939999999999998</v>
      </c>
      <c r="EF68">
        <v>2.6589999999999998</v>
      </c>
      <c r="EG68">
        <v>2.2999999999999998</v>
      </c>
      <c r="EH68">
        <v>49.606999999999999</v>
      </c>
      <c r="EI68">
        <v>44.593000000000004</v>
      </c>
      <c r="EJ68">
        <v>5.5</v>
      </c>
      <c r="EK68">
        <v>9.3170000000000002</v>
      </c>
      <c r="EL68">
        <v>62.662999999999997</v>
      </c>
      <c r="EM68">
        <v>15.375</v>
      </c>
      <c r="EN68">
        <v>149.39099999999999</v>
      </c>
      <c r="EO68">
        <v>46.753</v>
      </c>
      <c r="EP68">
        <v>17.029</v>
      </c>
      <c r="EQ68">
        <v>5.9610000000000003</v>
      </c>
      <c r="ER68">
        <v>128.38200000000001</v>
      </c>
      <c r="ES68">
        <v>6.4619999999999997</v>
      </c>
      <c r="ET68">
        <v>20.212</v>
      </c>
      <c r="EU68">
        <v>0.28799999999999998</v>
      </c>
      <c r="EV68">
        <v>1.141</v>
      </c>
      <c r="EW68">
        <v>93.122</v>
      </c>
      <c r="EX68">
        <v>294.41699999999997</v>
      </c>
      <c r="EY68">
        <v>6.8869999999999996</v>
      </c>
      <c r="EZ68">
        <v>3.7349999999999999</v>
      </c>
      <c r="FA68">
        <v>113.623</v>
      </c>
      <c r="FB68">
        <v>10.981</v>
      </c>
      <c r="FC68">
        <v>3.121</v>
      </c>
      <c r="FD68">
        <v>18.196000000000002</v>
      </c>
      <c r="FE68">
        <v>18.196000000000002</v>
      </c>
      <c r="FF68">
        <v>0.34899999999999998</v>
      </c>
      <c r="FG68">
        <v>17.594999999999999</v>
      </c>
      <c r="FH68">
        <v>2.5329999999999999</v>
      </c>
      <c r="FI68">
        <v>1.696</v>
      </c>
      <c r="FJ68">
        <v>10.336</v>
      </c>
    </row>
    <row r="69" spans="1:166" x14ac:dyDescent="0.3">
      <c r="A69">
        <v>18138</v>
      </c>
      <c r="B69">
        <v>2</v>
      </c>
      <c r="C69" t="s">
        <v>1</v>
      </c>
      <c r="D69" t="s">
        <v>15</v>
      </c>
      <c r="E69">
        <v>14.930999999999999</v>
      </c>
      <c r="F69">
        <v>4.2460000000000004</v>
      </c>
      <c r="G69">
        <v>2.9319999999999999</v>
      </c>
      <c r="H69">
        <v>0.48099999999999998</v>
      </c>
      <c r="I69">
        <v>150.63200000000001</v>
      </c>
      <c r="J69">
        <v>8.6980000000000004</v>
      </c>
      <c r="K69">
        <v>8.1839999999999993</v>
      </c>
      <c r="L69">
        <v>0.68899999999999995</v>
      </c>
      <c r="M69">
        <v>80.977000000000004</v>
      </c>
      <c r="N69">
        <v>22.972999999999999</v>
      </c>
      <c r="O69">
        <v>1494.962</v>
      </c>
      <c r="P69">
        <v>5.1669999999999998</v>
      </c>
      <c r="Q69">
        <v>11.093</v>
      </c>
      <c r="R69">
        <v>1.6930000000000001</v>
      </c>
      <c r="S69">
        <v>2.3140000000000001</v>
      </c>
      <c r="T69">
        <v>1.83</v>
      </c>
      <c r="U69">
        <v>1.393</v>
      </c>
      <c r="V69">
        <v>100.351</v>
      </c>
      <c r="W69">
        <v>1.454</v>
      </c>
      <c r="X69">
        <v>0.378</v>
      </c>
      <c r="Y69">
        <v>0.14000000000000001</v>
      </c>
      <c r="Z69">
        <v>101.08</v>
      </c>
      <c r="AA69">
        <v>142.10300000000001</v>
      </c>
      <c r="AB69">
        <v>29.064</v>
      </c>
      <c r="AC69">
        <v>21.850999999999999</v>
      </c>
      <c r="AD69">
        <v>162.226</v>
      </c>
      <c r="AE69">
        <v>10.616</v>
      </c>
      <c r="AF69">
        <v>2.621</v>
      </c>
      <c r="AG69">
        <v>10.63</v>
      </c>
      <c r="AH69">
        <v>57.707999999999998</v>
      </c>
      <c r="AI69">
        <v>41.067999999999998</v>
      </c>
      <c r="AJ69">
        <v>5.42</v>
      </c>
      <c r="AK69">
        <v>77.426000000000002</v>
      </c>
      <c r="AL69">
        <v>14.666</v>
      </c>
      <c r="AM69">
        <v>388.12900000000002</v>
      </c>
      <c r="AN69">
        <v>414.28500000000003</v>
      </c>
      <c r="AO69">
        <v>9.9250000000000007</v>
      </c>
      <c r="AP69">
        <v>56.228999999999999</v>
      </c>
      <c r="AQ69">
        <v>145.06399999999999</v>
      </c>
      <c r="AR69">
        <v>439.93799999999999</v>
      </c>
      <c r="AS69">
        <v>115.01300000000001</v>
      </c>
      <c r="AT69">
        <v>153.21</v>
      </c>
      <c r="AU69">
        <v>524.48500000000001</v>
      </c>
      <c r="AV69">
        <v>144.65600000000001</v>
      </c>
      <c r="AW69">
        <v>5.2999999999999999E-2</v>
      </c>
      <c r="AX69">
        <v>146.69300000000001</v>
      </c>
      <c r="AY69">
        <v>5.6360000000000001</v>
      </c>
      <c r="AZ69">
        <v>2.1219999999999999</v>
      </c>
      <c r="BA69">
        <v>45.002000000000002</v>
      </c>
      <c r="BB69">
        <v>11.826000000000001</v>
      </c>
      <c r="BC69">
        <v>4.22</v>
      </c>
      <c r="BD69">
        <v>12.8</v>
      </c>
      <c r="BE69">
        <v>27.632999999999999</v>
      </c>
      <c r="BF69">
        <v>7.524</v>
      </c>
      <c r="BG69">
        <v>0.36899999999999999</v>
      </c>
      <c r="BH69">
        <v>3.7440000000000002</v>
      </c>
      <c r="BI69">
        <v>133.24</v>
      </c>
      <c r="BJ69">
        <v>3.3359999999999999</v>
      </c>
      <c r="BK69">
        <v>16.954000000000001</v>
      </c>
      <c r="BL69">
        <v>1.002</v>
      </c>
      <c r="BM69">
        <v>1.4319999999999999</v>
      </c>
      <c r="BN69">
        <v>42.014000000000003</v>
      </c>
      <c r="BO69">
        <v>63.235999999999997</v>
      </c>
      <c r="BP69">
        <v>21.706</v>
      </c>
      <c r="BQ69">
        <v>97.888000000000005</v>
      </c>
      <c r="BR69">
        <v>21.657</v>
      </c>
      <c r="BS69">
        <v>48.31</v>
      </c>
      <c r="BT69">
        <v>49.073999999999998</v>
      </c>
      <c r="BU69">
        <v>9.85</v>
      </c>
      <c r="BV69">
        <v>430.27800000000002</v>
      </c>
      <c r="BW69">
        <v>29.146000000000001</v>
      </c>
      <c r="BX69">
        <v>611.02</v>
      </c>
      <c r="BY69">
        <v>378.70499999999998</v>
      </c>
      <c r="BZ69">
        <v>5989.3270000000002</v>
      </c>
      <c r="CA69">
        <v>122.917</v>
      </c>
      <c r="CB69">
        <v>14.292</v>
      </c>
      <c r="CC69">
        <v>219.655</v>
      </c>
      <c r="CD69">
        <v>273.87299999999999</v>
      </c>
      <c r="CE69">
        <v>3325.18</v>
      </c>
      <c r="CF69">
        <v>35.69</v>
      </c>
      <c r="CG69">
        <v>12.845000000000001</v>
      </c>
      <c r="CH69">
        <v>66.921999999999997</v>
      </c>
      <c r="CI69">
        <v>61.984999999999999</v>
      </c>
      <c r="CJ69">
        <v>170.93799999999999</v>
      </c>
      <c r="CK69">
        <v>936.38599999999997</v>
      </c>
      <c r="CL69">
        <v>57.228000000000002</v>
      </c>
      <c r="CM69">
        <v>119.205</v>
      </c>
      <c r="CN69">
        <v>67.099999999999994</v>
      </c>
      <c r="CO69">
        <v>1.64</v>
      </c>
      <c r="CP69">
        <v>3.6219999999999999</v>
      </c>
      <c r="CQ69">
        <v>32.116</v>
      </c>
      <c r="CR69">
        <v>11.583</v>
      </c>
      <c r="CS69">
        <v>6.181</v>
      </c>
      <c r="CT69">
        <v>2.5779999999999998</v>
      </c>
      <c r="CU69">
        <v>11.074</v>
      </c>
      <c r="CV69">
        <v>29.163</v>
      </c>
      <c r="CW69">
        <v>82.501000000000005</v>
      </c>
      <c r="CX69">
        <v>0.76700000000000002</v>
      </c>
      <c r="CY69">
        <v>4.101</v>
      </c>
      <c r="CZ69">
        <v>2.669</v>
      </c>
      <c r="DA69">
        <v>155.518</v>
      </c>
      <c r="DB69">
        <v>10.932</v>
      </c>
      <c r="DC69">
        <v>0.54</v>
      </c>
      <c r="DD69">
        <v>13.593</v>
      </c>
      <c r="DE69">
        <v>0.14000000000000001</v>
      </c>
      <c r="DF69">
        <v>226.12100000000001</v>
      </c>
      <c r="DG69">
        <v>0.59599999999999997</v>
      </c>
      <c r="DH69">
        <v>1.7090000000000001</v>
      </c>
      <c r="DI69">
        <v>3.726</v>
      </c>
      <c r="DJ69">
        <v>5.0380000000000003</v>
      </c>
      <c r="DK69">
        <v>7.0289999999999999</v>
      </c>
      <c r="DL69">
        <v>1.798</v>
      </c>
      <c r="DM69">
        <v>1.5660000000000001</v>
      </c>
      <c r="DN69">
        <v>1.006</v>
      </c>
      <c r="DO69">
        <v>23.358000000000001</v>
      </c>
      <c r="DP69">
        <v>0.72399999999999998</v>
      </c>
      <c r="DQ69">
        <v>8.0440000000000005</v>
      </c>
      <c r="DR69">
        <v>7.6210000000000004</v>
      </c>
      <c r="DS69">
        <v>2.7290000000000001</v>
      </c>
      <c r="DT69">
        <v>0.30299999999999999</v>
      </c>
      <c r="DU69">
        <v>5.3540000000000001</v>
      </c>
      <c r="DV69">
        <v>508.91699999999997</v>
      </c>
      <c r="DW69">
        <v>1.7689999999999999</v>
      </c>
      <c r="DX69">
        <v>6.6749999999999998</v>
      </c>
      <c r="DY69">
        <v>20.309999999999999</v>
      </c>
      <c r="DZ69">
        <v>6.0119999999999996</v>
      </c>
      <c r="EA69">
        <v>0.622</v>
      </c>
      <c r="EB69">
        <v>3.7109999999999999</v>
      </c>
      <c r="EC69">
        <v>3.7029999999999998</v>
      </c>
      <c r="ED69">
        <v>1.4910000000000001</v>
      </c>
      <c r="EE69">
        <v>5.76</v>
      </c>
      <c r="EF69">
        <v>4.3330000000000002</v>
      </c>
      <c r="EG69">
        <v>2.1539999999999999</v>
      </c>
      <c r="EH69">
        <v>56.018999999999998</v>
      </c>
      <c r="EI69">
        <v>36.445</v>
      </c>
      <c r="EJ69">
        <v>6.1269999999999998</v>
      </c>
      <c r="EK69">
        <v>8.3149999999999995</v>
      </c>
      <c r="EL69">
        <v>22.309000000000001</v>
      </c>
      <c r="EM69">
        <v>8.6989999999999998</v>
      </c>
      <c r="EN69">
        <v>53.720999999999997</v>
      </c>
      <c r="EO69">
        <v>25.201000000000001</v>
      </c>
      <c r="EP69">
        <v>12.993</v>
      </c>
      <c r="EQ69">
        <v>3.6880000000000002</v>
      </c>
      <c r="ER69">
        <v>104.80200000000001</v>
      </c>
      <c r="ES69">
        <v>6.3280000000000003</v>
      </c>
      <c r="ET69">
        <v>16.091999999999999</v>
      </c>
      <c r="EU69">
        <v>2.5649999999999999</v>
      </c>
      <c r="EV69">
        <v>1.204</v>
      </c>
      <c r="EW69">
        <v>66.941000000000003</v>
      </c>
      <c r="EX69">
        <v>287.19799999999998</v>
      </c>
      <c r="EY69">
        <v>4.6550000000000002</v>
      </c>
      <c r="EZ69">
        <v>3.3029999999999999</v>
      </c>
      <c r="FA69">
        <v>119.524</v>
      </c>
      <c r="FB69">
        <v>12.353</v>
      </c>
      <c r="FC69">
        <v>5.9050000000000002</v>
      </c>
      <c r="FD69">
        <v>12.487</v>
      </c>
      <c r="FE69">
        <v>12.487</v>
      </c>
      <c r="FF69">
        <v>0.46600000000000003</v>
      </c>
      <c r="FG69">
        <v>9.8770000000000007</v>
      </c>
      <c r="FH69">
        <v>0.74399999999999999</v>
      </c>
      <c r="FI69">
        <v>1.52</v>
      </c>
      <c r="FJ69">
        <v>10.097</v>
      </c>
    </row>
    <row r="70" spans="1:166" x14ac:dyDescent="0.3">
      <c r="A70">
        <v>18119</v>
      </c>
      <c r="B70">
        <v>1</v>
      </c>
      <c r="C70" t="s">
        <v>38</v>
      </c>
      <c r="D70" t="s">
        <v>39</v>
      </c>
      <c r="E70">
        <v>26.061</v>
      </c>
      <c r="F70">
        <v>13.643000000000001</v>
      </c>
      <c r="G70">
        <v>2.488</v>
      </c>
      <c r="H70">
        <v>0.40400000000000003</v>
      </c>
      <c r="I70">
        <v>125.697</v>
      </c>
      <c r="J70">
        <v>7.5</v>
      </c>
      <c r="K70">
        <v>7.93</v>
      </c>
      <c r="L70">
        <v>0.71299999999999997</v>
      </c>
      <c r="M70">
        <v>27.045999999999999</v>
      </c>
      <c r="N70">
        <v>17.632000000000001</v>
      </c>
      <c r="O70">
        <v>1601.136</v>
      </c>
      <c r="P70">
        <v>4.1879999999999997</v>
      </c>
      <c r="Q70">
        <v>1.262</v>
      </c>
      <c r="R70">
        <v>1.139</v>
      </c>
      <c r="S70">
        <v>1.5720000000000001</v>
      </c>
      <c r="T70">
        <v>1.472</v>
      </c>
      <c r="U70">
        <v>1.292</v>
      </c>
      <c r="V70">
        <v>6.7910000000000004</v>
      </c>
      <c r="W70">
        <v>1.417</v>
      </c>
      <c r="X70">
        <v>0.254</v>
      </c>
      <c r="Y70">
        <v>0.14099999999999999</v>
      </c>
      <c r="Z70">
        <v>90.465000000000003</v>
      </c>
      <c r="AA70">
        <v>180.226</v>
      </c>
      <c r="AB70">
        <v>26.806999999999999</v>
      </c>
      <c r="AC70">
        <v>20.111000000000001</v>
      </c>
      <c r="AD70">
        <v>171.21899999999999</v>
      </c>
      <c r="AE70">
        <v>8.7449999999999992</v>
      </c>
      <c r="AF70">
        <v>3.9279999999999999</v>
      </c>
      <c r="AG70">
        <v>6.9669999999999996</v>
      </c>
      <c r="AH70">
        <v>36.453000000000003</v>
      </c>
      <c r="AI70">
        <v>59.673000000000002</v>
      </c>
      <c r="AJ70">
        <v>3.5920000000000001</v>
      </c>
      <c r="AK70">
        <v>107.137</v>
      </c>
      <c r="AL70">
        <v>9.5660000000000007</v>
      </c>
      <c r="AM70">
        <v>544.47299999999996</v>
      </c>
      <c r="AN70">
        <v>392.07400000000001</v>
      </c>
      <c r="AO70">
        <v>13.619</v>
      </c>
      <c r="AP70">
        <v>36.356000000000002</v>
      </c>
      <c r="AQ70">
        <v>258.78199999999998</v>
      </c>
      <c r="AR70">
        <v>690.14</v>
      </c>
      <c r="AS70">
        <v>144.107</v>
      </c>
      <c r="AT70">
        <v>144.34</v>
      </c>
      <c r="AU70">
        <v>676.54600000000005</v>
      </c>
      <c r="AV70">
        <v>173.20599999999999</v>
      </c>
      <c r="AW70">
        <v>0.183</v>
      </c>
      <c r="AX70">
        <v>107.929</v>
      </c>
      <c r="AY70">
        <v>10.77</v>
      </c>
      <c r="AZ70">
        <v>2.0630000000000002</v>
      </c>
      <c r="BA70">
        <v>23.661999999999999</v>
      </c>
      <c r="BB70">
        <v>11.759</v>
      </c>
      <c r="BC70">
        <v>5.1040000000000001</v>
      </c>
      <c r="BD70">
        <v>6.7</v>
      </c>
      <c r="BE70">
        <v>39.863</v>
      </c>
      <c r="BF70">
        <v>4.0869999999999997</v>
      </c>
      <c r="BG70">
        <v>0.439</v>
      </c>
      <c r="BH70">
        <v>1.79</v>
      </c>
      <c r="BI70">
        <v>207.559</v>
      </c>
      <c r="BJ70">
        <v>3.2090000000000001</v>
      </c>
      <c r="BK70">
        <v>11.526</v>
      </c>
      <c r="BL70">
        <v>3.36</v>
      </c>
      <c r="BM70">
        <v>1.135</v>
      </c>
      <c r="BN70">
        <v>52.558999999999997</v>
      </c>
      <c r="BO70">
        <v>66.319000000000003</v>
      </c>
      <c r="BP70">
        <v>17.907</v>
      </c>
      <c r="BQ70">
        <v>96.501999999999995</v>
      </c>
      <c r="BR70">
        <v>19.393999999999998</v>
      </c>
      <c r="BS70">
        <v>57.613999999999997</v>
      </c>
      <c r="BT70">
        <v>66.292000000000002</v>
      </c>
      <c r="BU70">
        <v>6.2039999999999997</v>
      </c>
      <c r="BV70">
        <v>821</v>
      </c>
      <c r="BW70">
        <v>50.046999999999997</v>
      </c>
      <c r="BX70">
        <v>1076.9780000000001</v>
      </c>
      <c r="BY70">
        <v>455.03300000000002</v>
      </c>
      <c r="BZ70">
        <v>7886.0349999999999</v>
      </c>
      <c r="CA70">
        <v>253.92599999999999</v>
      </c>
      <c r="CB70">
        <v>27.425999999999998</v>
      </c>
      <c r="CC70">
        <v>407.35</v>
      </c>
      <c r="CD70">
        <v>272.52999999999997</v>
      </c>
      <c r="CE70">
        <v>4329.0360000000001</v>
      </c>
      <c r="CF70">
        <v>56.777999999999999</v>
      </c>
      <c r="CG70">
        <v>13.914</v>
      </c>
      <c r="CH70">
        <v>101.371</v>
      </c>
      <c r="CI70">
        <v>93.373999999999995</v>
      </c>
      <c r="CJ70">
        <v>162.45699999999999</v>
      </c>
      <c r="CK70">
        <v>1213.4079999999999</v>
      </c>
      <c r="CL70">
        <v>88.715000000000003</v>
      </c>
      <c r="CM70">
        <v>180.78800000000001</v>
      </c>
      <c r="CN70">
        <v>101.371</v>
      </c>
      <c r="CO70">
        <v>2.8919999999999999</v>
      </c>
      <c r="CP70">
        <v>4.5339999999999998</v>
      </c>
      <c r="CQ70">
        <v>25.82</v>
      </c>
      <c r="CR70">
        <v>18.059000000000001</v>
      </c>
      <c r="CS70">
        <v>12.72</v>
      </c>
      <c r="CT70">
        <v>1.851</v>
      </c>
      <c r="CU70">
        <v>11.452</v>
      </c>
      <c r="CV70">
        <v>10.282999999999999</v>
      </c>
      <c r="CW70">
        <v>66.230999999999995</v>
      </c>
      <c r="CX70">
        <v>1.1200000000000001</v>
      </c>
      <c r="CY70">
        <v>3.2530000000000001</v>
      </c>
      <c r="CZ70">
        <v>3.4990000000000001</v>
      </c>
      <c r="DA70">
        <v>171.41</v>
      </c>
      <c r="DB70">
        <v>11.428000000000001</v>
      </c>
      <c r="DC70">
        <v>1.738</v>
      </c>
      <c r="DD70">
        <v>25.669</v>
      </c>
      <c r="DE70">
        <v>0.14099999999999999</v>
      </c>
      <c r="DF70">
        <v>280.93799999999999</v>
      </c>
      <c r="DG70">
        <v>0.86799999999999999</v>
      </c>
      <c r="DH70">
        <v>2.5960000000000001</v>
      </c>
      <c r="DI70">
        <v>0.92900000000000005</v>
      </c>
      <c r="DJ70">
        <v>1.0649999999999999</v>
      </c>
      <c r="DK70">
        <v>7.1150000000000002</v>
      </c>
      <c r="DL70">
        <v>0.96799999999999997</v>
      </c>
      <c r="DM70">
        <v>0.748</v>
      </c>
      <c r="DN70">
        <v>2.2170000000000001</v>
      </c>
      <c r="DO70">
        <v>4.6360000000000001</v>
      </c>
      <c r="DP70">
        <v>0.71499999999999997</v>
      </c>
      <c r="DQ70">
        <v>6.2320000000000002</v>
      </c>
      <c r="DR70">
        <v>6.9870000000000001</v>
      </c>
      <c r="DS70">
        <v>2.863</v>
      </c>
      <c r="DT70">
        <v>0.29099999999999998</v>
      </c>
      <c r="DU70">
        <v>2.722</v>
      </c>
      <c r="DV70">
        <v>452.57400000000001</v>
      </c>
      <c r="DW70">
        <v>1.55</v>
      </c>
      <c r="DX70">
        <v>9.9529999999999994</v>
      </c>
      <c r="DY70">
        <v>6.1120000000000001</v>
      </c>
      <c r="DZ70">
        <v>3.4369999999999998</v>
      </c>
      <c r="EA70">
        <v>0.19500000000000001</v>
      </c>
      <c r="EB70">
        <v>0.88200000000000001</v>
      </c>
      <c r="EC70">
        <v>3.1419999999999999</v>
      </c>
      <c r="ED70">
        <v>1.7849999999999999</v>
      </c>
      <c r="EE70">
        <v>5.5129999999999999</v>
      </c>
      <c r="EF70">
        <v>3.113</v>
      </c>
      <c r="EG70">
        <v>1.845</v>
      </c>
      <c r="EH70">
        <v>56.720999999999997</v>
      </c>
      <c r="EI70">
        <v>42.206000000000003</v>
      </c>
      <c r="EJ70">
        <v>5.7519999999999998</v>
      </c>
      <c r="EK70">
        <v>9.5760000000000005</v>
      </c>
      <c r="EL70">
        <v>42.774999999999999</v>
      </c>
      <c r="EM70">
        <v>15.693</v>
      </c>
      <c r="EN70">
        <v>106.852</v>
      </c>
      <c r="EO70">
        <v>36.479999999999997</v>
      </c>
      <c r="EP70">
        <v>13.803000000000001</v>
      </c>
      <c r="EQ70">
        <v>3.3410000000000002</v>
      </c>
      <c r="ER70">
        <v>112.837</v>
      </c>
      <c r="ES70">
        <v>6.3540000000000001</v>
      </c>
      <c r="ET70">
        <v>38.787999999999997</v>
      </c>
      <c r="EU70">
        <v>0.34899999999999998</v>
      </c>
      <c r="EV70">
        <v>1.28</v>
      </c>
      <c r="EW70">
        <v>100.601</v>
      </c>
      <c r="EX70">
        <v>281.85700000000003</v>
      </c>
      <c r="EY70">
        <v>5.819</v>
      </c>
      <c r="EZ70">
        <v>7.2750000000000004</v>
      </c>
      <c r="FA70">
        <v>115.07</v>
      </c>
      <c r="FB70">
        <v>3.6360000000000001</v>
      </c>
      <c r="FC70">
        <v>1.9850000000000001</v>
      </c>
      <c r="FD70">
        <v>13.914999999999999</v>
      </c>
      <c r="FE70">
        <v>13.914999999999999</v>
      </c>
      <c r="FF70">
        <v>0.97599999999999998</v>
      </c>
      <c r="FG70">
        <v>15.571</v>
      </c>
      <c r="FH70">
        <v>0.97499999999999998</v>
      </c>
      <c r="FI70">
        <v>1.982</v>
      </c>
      <c r="FJ70">
        <v>7.3879999999999999</v>
      </c>
    </row>
    <row r="71" spans="1:166" x14ac:dyDescent="0.3">
      <c r="A71">
        <v>18134</v>
      </c>
      <c r="B71">
        <v>1</v>
      </c>
      <c r="C71" t="s">
        <v>1</v>
      </c>
      <c r="D71" t="s">
        <v>15</v>
      </c>
      <c r="E71">
        <v>17.332999999999998</v>
      </c>
      <c r="F71">
        <v>3.2839999999999998</v>
      </c>
      <c r="G71">
        <v>1.38</v>
      </c>
      <c r="H71">
        <v>0.113</v>
      </c>
      <c r="I71">
        <v>124.063</v>
      </c>
      <c r="J71">
        <v>3.1880000000000002</v>
      </c>
      <c r="K71">
        <v>5.75</v>
      </c>
      <c r="L71">
        <v>0.45</v>
      </c>
      <c r="M71">
        <v>29.593</v>
      </c>
      <c r="N71">
        <v>20.271000000000001</v>
      </c>
      <c r="O71">
        <v>1891.375</v>
      </c>
      <c r="P71">
        <v>3.6819999999999999</v>
      </c>
      <c r="Q71">
        <v>0.50800000000000001</v>
      </c>
      <c r="R71">
        <v>0.495</v>
      </c>
      <c r="S71">
        <v>1.5940000000000001</v>
      </c>
      <c r="T71">
        <v>1.837</v>
      </c>
      <c r="U71">
        <v>0.66</v>
      </c>
      <c r="V71">
        <v>5.6509999999999998</v>
      </c>
      <c r="W71">
        <v>0.76600000000000001</v>
      </c>
      <c r="X71">
        <v>0.311</v>
      </c>
      <c r="Y71">
        <v>4.2999999999999997E-2</v>
      </c>
      <c r="Z71">
        <v>60.66</v>
      </c>
      <c r="AA71">
        <v>114.372</v>
      </c>
      <c r="AB71">
        <v>18.001000000000001</v>
      </c>
      <c r="AC71">
        <v>14.832000000000001</v>
      </c>
      <c r="AD71">
        <v>129.74299999999999</v>
      </c>
      <c r="AE71">
        <v>9.6039999999999992</v>
      </c>
      <c r="AF71">
        <v>4.1050000000000004</v>
      </c>
      <c r="AG71">
        <v>7.4260000000000002</v>
      </c>
      <c r="AH71">
        <v>42.786999999999999</v>
      </c>
      <c r="AI71">
        <v>38.326999999999998</v>
      </c>
      <c r="AJ71">
        <v>3.9089999999999998</v>
      </c>
      <c r="AK71">
        <v>100.72</v>
      </c>
      <c r="AL71">
        <v>5.9669999999999996</v>
      </c>
      <c r="AM71">
        <v>295.178</v>
      </c>
      <c r="AN71">
        <v>456.07</v>
      </c>
      <c r="AO71">
        <v>5.9950000000000001</v>
      </c>
      <c r="AP71">
        <v>98.433999999999997</v>
      </c>
      <c r="AQ71">
        <v>110.24</v>
      </c>
      <c r="AR71">
        <v>676.21199999999999</v>
      </c>
      <c r="AS71">
        <v>32.405000000000001</v>
      </c>
      <c r="AT71">
        <v>140.286</v>
      </c>
      <c r="AU71">
        <v>224.41</v>
      </c>
      <c r="AV71">
        <v>106.035</v>
      </c>
      <c r="AW71">
        <v>1.498</v>
      </c>
      <c r="AX71">
        <v>17.527000000000001</v>
      </c>
      <c r="AY71">
        <v>2.5489999999999999</v>
      </c>
      <c r="AZ71">
        <v>1.7889999999999999</v>
      </c>
      <c r="BA71">
        <v>31.408999999999999</v>
      </c>
      <c r="BB71">
        <v>16.463000000000001</v>
      </c>
      <c r="BC71">
        <v>4.3380000000000001</v>
      </c>
      <c r="BD71">
        <v>5.2039999999999997</v>
      </c>
      <c r="BE71">
        <v>18.887</v>
      </c>
      <c r="BF71">
        <v>2.7290000000000001</v>
      </c>
      <c r="BG71">
        <v>2.6040000000000001</v>
      </c>
      <c r="BH71">
        <v>1.48</v>
      </c>
      <c r="BI71">
        <v>244.02500000000001</v>
      </c>
      <c r="BJ71">
        <v>2.4169999999999998</v>
      </c>
      <c r="BK71">
        <v>10.207000000000001</v>
      </c>
      <c r="BL71">
        <v>3.87</v>
      </c>
      <c r="BM71">
        <v>1.284</v>
      </c>
      <c r="BN71">
        <v>41.817999999999998</v>
      </c>
      <c r="BO71">
        <v>35.296999999999997</v>
      </c>
      <c r="BP71">
        <v>19.100000000000001</v>
      </c>
      <c r="BQ71">
        <v>80.397000000000006</v>
      </c>
      <c r="BR71">
        <v>15.071999999999999</v>
      </c>
      <c r="BS71">
        <v>45.066000000000003</v>
      </c>
      <c r="BT71">
        <v>32.94</v>
      </c>
      <c r="BU71">
        <v>5.58</v>
      </c>
      <c r="BV71">
        <v>450.04899999999998</v>
      </c>
      <c r="BW71">
        <v>13.679</v>
      </c>
      <c r="BX71">
        <v>729.83100000000002</v>
      </c>
      <c r="BY71">
        <v>210.64599999999999</v>
      </c>
      <c r="BZ71">
        <v>7314.9970000000003</v>
      </c>
      <c r="CA71">
        <v>171.459</v>
      </c>
      <c r="CB71">
        <v>10.657</v>
      </c>
      <c r="CC71">
        <v>291.88</v>
      </c>
      <c r="CD71">
        <v>157.72499999999999</v>
      </c>
      <c r="CE71">
        <v>4683.933</v>
      </c>
      <c r="CF71">
        <v>23.391999999999999</v>
      </c>
      <c r="CG71">
        <v>4.1840000000000002</v>
      </c>
      <c r="CH71">
        <v>54.969000000000001</v>
      </c>
      <c r="CI71">
        <v>132.23400000000001</v>
      </c>
      <c r="CJ71">
        <v>61.543999999999997</v>
      </c>
      <c r="CK71">
        <v>926.18</v>
      </c>
      <c r="CL71">
        <v>68.144999999999996</v>
      </c>
      <c r="CM71">
        <v>207.36199999999999</v>
      </c>
      <c r="CN71">
        <v>54.42</v>
      </c>
      <c r="CO71">
        <v>1.792</v>
      </c>
      <c r="CP71">
        <v>3.8759999999999999</v>
      </c>
      <c r="CQ71">
        <v>34.33</v>
      </c>
      <c r="CR71">
        <v>10.675000000000001</v>
      </c>
      <c r="CS71">
        <v>4.97</v>
      </c>
      <c r="CT71">
        <v>1.641</v>
      </c>
      <c r="CU71">
        <v>15.625999999999999</v>
      </c>
      <c r="CV71">
        <v>24.649000000000001</v>
      </c>
      <c r="CW71">
        <v>78.272999999999996</v>
      </c>
      <c r="CX71">
        <v>0.99</v>
      </c>
      <c r="CY71">
        <v>3.1349999999999998</v>
      </c>
      <c r="CZ71">
        <v>2.92</v>
      </c>
      <c r="DA71">
        <v>114.98099999999999</v>
      </c>
      <c r="DB71">
        <v>7.66</v>
      </c>
      <c r="DC71">
        <v>1.5529999999999999</v>
      </c>
      <c r="DD71">
        <v>15.574</v>
      </c>
      <c r="DE71">
        <v>4.2999999999999997E-2</v>
      </c>
      <c r="DF71">
        <v>122.96899999999999</v>
      </c>
      <c r="DG71">
        <v>0.79400000000000004</v>
      </c>
      <c r="DH71">
        <v>2.4140000000000001</v>
      </c>
      <c r="DI71">
        <v>1.458</v>
      </c>
      <c r="DJ71">
        <v>1.5649999999999999</v>
      </c>
      <c r="DK71">
        <v>1.5580000000000001</v>
      </c>
      <c r="DL71">
        <v>1.163</v>
      </c>
      <c r="DM71">
        <v>1.153</v>
      </c>
      <c r="DN71">
        <v>2.21</v>
      </c>
      <c r="DO71">
        <v>4.2389999999999999</v>
      </c>
      <c r="DP71">
        <v>0.50600000000000001</v>
      </c>
      <c r="DQ71">
        <v>2.4620000000000002</v>
      </c>
      <c r="DR71">
        <v>1.9359999999999999</v>
      </c>
      <c r="DS71">
        <v>2.879</v>
      </c>
      <c r="DT71">
        <v>0.39500000000000002</v>
      </c>
      <c r="DU71">
        <v>4.758</v>
      </c>
      <c r="DV71">
        <v>333.68900000000002</v>
      </c>
      <c r="DW71">
        <v>0.79400000000000004</v>
      </c>
      <c r="DX71">
        <v>4.8769999999999998</v>
      </c>
      <c r="DY71">
        <v>16.111000000000001</v>
      </c>
      <c r="DZ71">
        <v>4.8140000000000001</v>
      </c>
      <c r="EA71">
        <v>0.35299999999999998</v>
      </c>
      <c r="EB71">
        <v>1.5840000000000001</v>
      </c>
      <c r="EC71">
        <v>2.302</v>
      </c>
      <c r="ED71">
        <v>1.492</v>
      </c>
      <c r="EE71">
        <v>5.7720000000000002</v>
      </c>
      <c r="EF71">
        <v>1.337</v>
      </c>
      <c r="EG71">
        <v>2.1040000000000001</v>
      </c>
      <c r="EH71">
        <v>49.066000000000003</v>
      </c>
      <c r="EI71">
        <v>41.027000000000001</v>
      </c>
      <c r="EJ71">
        <v>3.6989999999999998</v>
      </c>
      <c r="EK71">
        <v>6.2519999999999998</v>
      </c>
      <c r="EL71">
        <v>35.725000000000001</v>
      </c>
      <c r="EM71">
        <v>9.4190000000000005</v>
      </c>
      <c r="EN71">
        <v>135.68299999999999</v>
      </c>
      <c r="EO71">
        <v>41.497999999999998</v>
      </c>
      <c r="EP71">
        <v>7.8920000000000003</v>
      </c>
      <c r="EQ71">
        <v>2.335</v>
      </c>
      <c r="ER71">
        <v>103.209</v>
      </c>
      <c r="ES71">
        <v>3.2759999999999998</v>
      </c>
      <c r="ET71">
        <v>4.6219999999999999</v>
      </c>
      <c r="EU71">
        <v>0.83199999999999996</v>
      </c>
      <c r="EV71">
        <v>1.5309999999999999</v>
      </c>
      <c r="EW71">
        <v>54.654000000000003</v>
      </c>
      <c r="EX71">
        <v>277.08699999999999</v>
      </c>
      <c r="EY71">
        <v>5.5640000000000001</v>
      </c>
      <c r="EZ71">
        <v>5.5010000000000003</v>
      </c>
      <c r="FA71">
        <v>123.40300000000001</v>
      </c>
      <c r="FB71">
        <v>8.2970000000000006</v>
      </c>
      <c r="FC71">
        <v>4.9000000000000004</v>
      </c>
      <c r="FD71">
        <v>10.882</v>
      </c>
      <c r="FE71">
        <v>10.882</v>
      </c>
      <c r="FF71">
        <v>1.766</v>
      </c>
      <c r="FG71">
        <v>24.341000000000001</v>
      </c>
      <c r="FH71">
        <v>1.7390000000000001</v>
      </c>
      <c r="FI71">
        <v>1.4790000000000001</v>
      </c>
      <c r="FJ71">
        <v>5.835</v>
      </c>
    </row>
    <row r="72" spans="1:166" x14ac:dyDescent="0.3">
      <c r="A72">
        <v>18055</v>
      </c>
      <c r="B72">
        <v>1</v>
      </c>
      <c r="C72" t="s">
        <v>38</v>
      </c>
      <c r="D72" t="s">
        <v>39</v>
      </c>
      <c r="E72">
        <v>17.166</v>
      </c>
      <c r="F72">
        <v>12.733000000000001</v>
      </c>
      <c r="G72">
        <v>1.2849999999999999</v>
      </c>
      <c r="H72">
        <v>0.20899999999999999</v>
      </c>
      <c r="I72">
        <v>130.92099999999999</v>
      </c>
      <c r="J72">
        <v>5.641</v>
      </c>
      <c r="K72">
        <v>8.5429999999999993</v>
      </c>
      <c r="L72">
        <v>0.89</v>
      </c>
      <c r="M72">
        <v>62.904000000000003</v>
      </c>
      <c r="N72">
        <v>21.102</v>
      </c>
      <c r="O72">
        <v>1437.307</v>
      </c>
      <c r="P72">
        <v>4.5650000000000004</v>
      </c>
      <c r="Q72">
        <v>1.3620000000000001</v>
      </c>
      <c r="R72">
        <v>1.1100000000000001</v>
      </c>
      <c r="S72">
        <v>2.94</v>
      </c>
      <c r="T72">
        <v>1.379</v>
      </c>
      <c r="U72">
        <v>1.141</v>
      </c>
      <c r="V72">
        <v>24.257999999999999</v>
      </c>
      <c r="W72">
        <v>1.0549999999999999</v>
      </c>
      <c r="X72">
        <v>0.21199999999999999</v>
      </c>
      <c r="Y72">
        <v>0.129</v>
      </c>
      <c r="Z72">
        <v>111.03700000000001</v>
      </c>
      <c r="AA72">
        <v>149.559</v>
      </c>
      <c r="AB72">
        <v>32.130000000000003</v>
      </c>
      <c r="AC72">
        <v>19.375</v>
      </c>
      <c r="AD72">
        <v>189.25200000000001</v>
      </c>
      <c r="AE72">
        <v>8.3279999999999994</v>
      </c>
      <c r="AF72">
        <v>2.2349999999999999</v>
      </c>
      <c r="AG72">
        <v>9.6219999999999999</v>
      </c>
      <c r="AH72">
        <v>51.399000000000001</v>
      </c>
      <c r="AI72">
        <v>36.557000000000002</v>
      </c>
      <c r="AJ72">
        <v>3.8679999999999999</v>
      </c>
      <c r="AK72">
        <v>65.298000000000002</v>
      </c>
      <c r="AL72">
        <v>13.340999999999999</v>
      </c>
      <c r="AM72">
        <v>357.69200000000001</v>
      </c>
      <c r="AN72">
        <v>94.084999999999994</v>
      </c>
      <c r="AO72">
        <v>8.7010000000000005</v>
      </c>
      <c r="AP72">
        <v>13.269</v>
      </c>
      <c r="AQ72">
        <v>231.11199999999999</v>
      </c>
      <c r="AR72">
        <v>273.83699999999999</v>
      </c>
      <c r="AS72">
        <v>146.42599999999999</v>
      </c>
      <c r="AT72">
        <v>46.802999999999997</v>
      </c>
      <c r="AU72">
        <v>563.46699999999998</v>
      </c>
      <c r="AV72">
        <v>34.512</v>
      </c>
      <c r="AW72">
        <v>6.4000000000000001E-2</v>
      </c>
      <c r="AX72">
        <v>100.745</v>
      </c>
      <c r="AY72">
        <v>1.2070000000000001</v>
      </c>
      <c r="AZ72">
        <v>2.399</v>
      </c>
      <c r="BA72">
        <v>3.28</v>
      </c>
      <c r="BB72">
        <v>9.9670000000000005</v>
      </c>
      <c r="BC72">
        <v>2.7469999999999999</v>
      </c>
      <c r="BD72">
        <v>8.0879999999999992</v>
      </c>
      <c r="BE72">
        <v>19.716999999999999</v>
      </c>
      <c r="BF72">
        <v>3.4289999999999998</v>
      </c>
      <c r="BG72">
        <v>0.125</v>
      </c>
      <c r="BH72">
        <v>8.2840000000000007</v>
      </c>
      <c r="BI72">
        <v>171.04599999999999</v>
      </c>
      <c r="BJ72">
        <v>3.7570000000000001</v>
      </c>
      <c r="BK72">
        <v>13.582000000000001</v>
      </c>
      <c r="BL72">
        <v>0.92200000000000004</v>
      </c>
      <c r="BM72">
        <v>2.34</v>
      </c>
      <c r="BN72">
        <v>42.438000000000002</v>
      </c>
      <c r="BO72">
        <v>60.588000000000001</v>
      </c>
      <c r="BP72">
        <v>15.477</v>
      </c>
      <c r="BQ72">
        <v>70.923000000000002</v>
      </c>
      <c r="BR72">
        <v>17.882999999999999</v>
      </c>
      <c r="BS72">
        <v>41.655000000000001</v>
      </c>
      <c r="BT72">
        <v>50.255000000000003</v>
      </c>
      <c r="BU72">
        <v>7.4379999999999997</v>
      </c>
      <c r="BV72">
        <v>457.66199999999998</v>
      </c>
      <c r="BW72">
        <v>25.468</v>
      </c>
      <c r="BX72">
        <v>647.90800000000002</v>
      </c>
      <c r="BY72">
        <v>341.142</v>
      </c>
      <c r="BZ72">
        <v>7535.1390000000001</v>
      </c>
      <c r="CA72">
        <v>169.88200000000001</v>
      </c>
      <c r="CB72">
        <v>16.744</v>
      </c>
      <c r="CC72">
        <v>263.56200000000001</v>
      </c>
      <c r="CD72">
        <v>214.69</v>
      </c>
      <c r="CE72">
        <v>4172.4189999999999</v>
      </c>
      <c r="CF72">
        <v>33.033000000000001</v>
      </c>
      <c r="CG72">
        <v>6.641</v>
      </c>
      <c r="CH72">
        <v>59.807000000000002</v>
      </c>
      <c r="CI72">
        <v>80.105999999999995</v>
      </c>
      <c r="CJ72">
        <v>134.322</v>
      </c>
      <c r="CK72">
        <v>1065.3420000000001</v>
      </c>
      <c r="CL72">
        <v>50.561</v>
      </c>
      <c r="CM72">
        <v>157.46899999999999</v>
      </c>
      <c r="CN72">
        <v>59.807000000000002</v>
      </c>
      <c r="CO72">
        <v>2.9540000000000002</v>
      </c>
      <c r="CP72">
        <v>2.9729999999999999</v>
      </c>
      <c r="CQ72">
        <v>23.114000000000001</v>
      </c>
      <c r="CR72">
        <v>11.098000000000001</v>
      </c>
      <c r="CS72">
        <v>12.395</v>
      </c>
      <c r="CT72">
        <v>2.1789999999999998</v>
      </c>
      <c r="CU72">
        <v>8.3940000000000001</v>
      </c>
      <c r="CV72">
        <v>7.3</v>
      </c>
      <c r="CW72">
        <v>81.147999999999996</v>
      </c>
      <c r="CX72">
        <v>0.59599999999999997</v>
      </c>
      <c r="CY72">
        <v>3.036</v>
      </c>
      <c r="CZ72">
        <v>2.0099999999999998</v>
      </c>
      <c r="DA72">
        <v>102.923</v>
      </c>
      <c r="DB72">
        <v>10.997999999999999</v>
      </c>
      <c r="DC72">
        <v>1.6279999999999999</v>
      </c>
      <c r="DD72">
        <v>7.2210000000000001</v>
      </c>
      <c r="DE72">
        <v>0.129</v>
      </c>
      <c r="DF72">
        <v>193.273</v>
      </c>
      <c r="DG72">
        <v>1.631</v>
      </c>
      <c r="DH72">
        <v>2.052</v>
      </c>
      <c r="DI72">
        <v>1.1000000000000001</v>
      </c>
      <c r="DJ72">
        <v>3.9159999999999999</v>
      </c>
      <c r="DK72">
        <v>1.0740000000000001</v>
      </c>
      <c r="DL72">
        <v>0.49399999999999999</v>
      </c>
      <c r="DM72">
        <v>0.91500000000000004</v>
      </c>
      <c r="DN72">
        <v>0.23200000000000001</v>
      </c>
      <c r="DO72">
        <v>7.8949999999999996</v>
      </c>
      <c r="DP72">
        <v>0.40500000000000003</v>
      </c>
      <c r="DQ72">
        <v>1.55</v>
      </c>
      <c r="DR72">
        <v>0.49399999999999999</v>
      </c>
      <c r="DS72">
        <v>3.3170000000000002</v>
      </c>
      <c r="DT72">
        <v>0.317</v>
      </c>
      <c r="DU72">
        <v>3.415</v>
      </c>
      <c r="DV72">
        <v>609.05700000000002</v>
      </c>
      <c r="DW72">
        <v>0.70899999999999996</v>
      </c>
      <c r="DX72">
        <v>8.016</v>
      </c>
      <c r="DY72">
        <v>7.2069999999999999</v>
      </c>
      <c r="DZ72">
        <v>3.573</v>
      </c>
      <c r="EA72">
        <v>0.36</v>
      </c>
      <c r="EB72">
        <v>2.1850000000000001</v>
      </c>
      <c r="EC72">
        <v>3.4369999999999998</v>
      </c>
      <c r="ED72">
        <v>1.0209999999999999</v>
      </c>
      <c r="EE72">
        <v>2.573</v>
      </c>
      <c r="EF72">
        <v>3.2480000000000002</v>
      </c>
      <c r="EG72">
        <v>2.33</v>
      </c>
      <c r="EH72">
        <v>49.59</v>
      </c>
      <c r="EI72">
        <v>38.914999999999999</v>
      </c>
      <c r="EJ72">
        <v>4.226</v>
      </c>
      <c r="EK72">
        <v>7.3179999999999996</v>
      </c>
      <c r="EL72">
        <v>23.914999999999999</v>
      </c>
      <c r="EM72">
        <v>7.6820000000000004</v>
      </c>
      <c r="EN72">
        <v>90.218000000000004</v>
      </c>
      <c r="EO72">
        <v>32.186999999999998</v>
      </c>
      <c r="EP72">
        <v>8.2680000000000007</v>
      </c>
      <c r="EQ72">
        <v>2.4729999999999999</v>
      </c>
      <c r="ER72">
        <v>110.729</v>
      </c>
      <c r="ES72">
        <v>5.3280000000000003</v>
      </c>
      <c r="ET72">
        <v>20.207999999999998</v>
      </c>
      <c r="EU72">
        <v>0.30199999999999999</v>
      </c>
      <c r="EV72">
        <v>0.68600000000000005</v>
      </c>
      <c r="EW72">
        <v>59.445999999999998</v>
      </c>
      <c r="EX72">
        <v>294.471</v>
      </c>
      <c r="EY72">
        <v>8.5399999999999991</v>
      </c>
      <c r="EZ72">
        <v>3.637</v>
      </c>
      <c r="FA72">
        <v>103.85299999999999</v>
      </c>
      <c r="FB72">
        <v>18.841000000000001</v>
      </c>
      <c r="FC72">
        <v>3.6320000000000001</v>
      </c>
      <c r="FD72">
        <v>14.811</v>
      </c>
      <c r="FE72">
        <v>14.811</v>
      </c>
      <c r="FF72">
        <v>1.1910000000000001</v>
      </c>
      <c r="FG72">
        <v>15.791</v>
      </c>
      <c r="FH72">
        <v>1.61</v>
      </c>
      <c r="FI72">
        <v>1.024</v>
      </c>
      <c r="FJ72">
        <v>8.1509999999999998</v>
      </c>
    </row>
    <row r="73" spans="1:166" x14ac:dyDescent="0.3">
      <c r="A73">
        <v>18070</v>
      </c>
      <c r="B73">
        <v>1</v>
      </c>
      <c r="C73" t="s">
        <v>1</v>
      </c>
      <c r="D73" t="s">
        <v>15</v>
      </c>
      <c r="E73">
        <v>10.34</v>
      </c>
      <c r="F73">
        <v>14.256</v>
      </c>
      <c r="G73">
        <v>3.3460000000000001</v>
      </c>
      <c r="H73">
        <v>0.35599999999999998</v>
      </c>
      <c r="I73">
        <v>187.602</v>
      </c>
      <c r="J73">
        <v>9.8450000000000006</v>
      </c>
      <c r="K73">
        <v>8.5619999999999994</v>
      </c>
      <c r="L73">
        <v>1.377</v>
      </c>
      <c r="M73">
        <v>15.282999999999999</v>
      </c>
      <c r="N73">
        <v>17.248999999999999</v>
      </c>
      <c r="O73">
        <v>1800.9960000000001</v>
      </c>
      <c r="P73">
        <v>3.851</v>
      </c>
      <c r="Q73">
        <v>1.0569999999999999</v>
      </c>
      <c r="R73">
        <v>1.306</v>
      </c>
      <c r="S73">
        <v>1.764</v>
      </c>
      <c r="T73">
        <v>1.899</v>
      </c>
      <c r="U73">
        <v>1.6859999999999999</v>
      </c>
      <c r="V73">
        <v>19.623999999999999</v>
      </c>
      <c r="W73">
        <v>1.3440000000000001</v>
      </c>
      <c r="X73">
        <v>0.53300000000000003</v>
      </c>
      <c r="Y73">
        <v>0.189</v>
      </c>
      <c r="Z73">
        <v>140.923</v>
      </c>
      <c r="AA73">
        <v>167.27</v>
      </c>
      <c r="AB73">
        <v>35.781999999999996</v>
      </c>
      <c r="AC73">
        <v>19.765999999999998</v>
      </c>
      <c r="AD73">
        <v>158.94499999999999</v>
      </c>
      <c r="AE73">
        <v>10.374000000000001</v>
      </c>
      <c r="AF73">
        <v>1.605</v>
      </c>
      <c r="AG73">
        <v>7.8109999999999999</v>
      </c>
      <c r="AH73">
        <v>47.378</v>
      </c>
      <c r="AI73">
        <v>21.286000000000001</v>
      </c>
      <c r="AJ73">
        <v>2.96</v>
      </c>
      <c r="AK73">
        <v>52.384</v>
      </c>
      <c r="AL73">
        <v>8.0839999999999996</v>
      </c>
      <c r="AM73">
        <v>436.863</v>
      </c>
      <c r="AN73">
        <v>157.03800000000001</v>
      </c>
      <c r="AO73">
        <v>12.29</v>
      </c>
      <c r="AP73">
        <v>16.117999999999999</v>
      </c>
      <c r="AQ73">
        <v>196.70099999999999</v>
      </c>
      <c r="AR73">
        <v>538.322</v>
      </c>
      <c r="AS73">
        <v>136.71799999999999</v>
      </c>
      <c r="AT73">
        <v>84.555999999999997</v>
      </c>
      <c r="AU73">
        <v>521.23099999999999</v>
      </c>
      <c r="AV73">
        <v>90.305999999999997</v>
      </c>
      <c r="AW73">
        <v>0.26800000000000002</v>
      </c>
      <c r="AX73">
        <v>204.11099999999999</v>
      </c>
      <c r="AY73">
        <v>4.9889999999999999</v>
      </c>
      <c r="AZ73">
        <v>2.0870000000000002</v>
      </c>
      <c r="BA73">
        <v>19.356000000000002</v>
      </c>
      <c r="BB73">
        <v>12.138</v>
      </c>
      <c r="BC73">
        <v>6.32</v>
      </c>
      <c r="BD73">
        <v>5.3120000000000003</v>
      </c>
      <c r="BE73">
        <v>35.795999999999999</v>
      </c>
      <c r="BF73">
        <v>3.899</v>
      </c>
      <c r="BG73">
        <v>0.19</v>
      </c>
      <c r="BH73">
        <v>1.18</v>
      </c>
      <c r="BI73">
        <v>256.63200000000001</v>
      </c>
      <c r="BJ73">
        <v>2.0369999999999999</v>
      </c>
      <c r="BK73">
        <v>12.186999999999999</v>
      </c>
      <c r="BL73">
        <v>2.254</v>
      </c>
      <c r="BM73">
        <v>2.2709999999999999</v>
      </c>
      <c r="BN73">
        <v>47.604999999999997</v>
      </c>
      <c r="BO73">
        <v>75.201999999999998</v>
      </c>
      <c r="BP73">
        <v>20.850999999999999</v>
      </c>
      <c r="BQ73">
        <v>76.905000000000001</v>
      </c>
      <c r="BR73">
        <v>16.712</v>
      </c>
      <c r="BS73">
        <v>42.573</v>
      </c>
      <c r="BT73">
        <v>39.585999999999999</v>
      </c>
      <c r="BU73">
        <v>6.92</v>
      </c>
      <c r="BV73">
        <v>698.17600000000004</v>
      </c>
      <c r="BW73">
        <v>59.613999999999997</v>
      </c>
      <c r="BX73">
        <v>1042.1510000000001</v>
      </c>
      <c r="BY73">
        <v>482.58199999999999</v>
      </c>
      <c r="BZ73">
        <v>7913.7920000000004</v>
      </c>
      <c r="CA73">
        <v>207.59700000000001</v>
      </c>
      <c r="CB73">
        <v>29.149000000000001</v>
      </c>
      <c r="CC73">
        <v>359.31400000000002</v>
      </c>
      <c r="CD73">
        <v>258.84399999999999</v>
      </c>
      <c r="CE73">
        <v>4212.384</v>
      </c>
      <c r="CF73">
        <v>42.819000000000003</v>
      </c>
      <c r="CG73">
        <v>11.565</v>
      </c>
      <c r="CH73">
        <v>93.471999999999994</v>
      </c>
      <c r="CI73">
        <v>195.964</v>
      </c>
      <c r="CJ73">
        <v>132.89599999999999</v>
      </c>
      <c r="CK73">
        <v>1006.446</v>
      </c>
      <c r="CL73">
        <v>353.12799999999999</v>
      </c>
      <c r="CM73">
        <v>205.20500000000001</v>
      </c>
      <c r="CN73">
        <v>94.391000000000005</v>
      </c>
      <c r="CO73">
        <v>1.756</v>
      </c>
      <c r="CP73">
        <v>14.558999999999999</v>
      </c>
      <c r="CQ73">
        <v>88.322999999999993</v>
      </c>
      <c r="CR73">
        <v>18.954000000000001</v>
      </c>
      <c r="CS73">
        <v>11.205</v>
      </c>
      <c r="CT73">
        <v>2.3889999999999998</v>
      </c>
      <c r="CU73">
        <v>10.547000000000001</v>
      </c>
      <c r="CV73">
        <v>57.325000000000003</v>
      </c>
      <c r="CW73">
        <v>82.710999999999999</v>
      </c>
      <c r="CX73">
        <v>1.881</v>
      </c>
      <c r="CY73">
        <v>4.6159999999999997</v>
      </c>
      <c r="CZ73">
        <v>2.3780000000000001</v>
      </c>
      <c r="DA73">
        <v>157.25800000000001</v>
      </c>
      <c r="DB73">
        <v>9.5559999999999992</v>
      </c>
      <c r="DC73">
        <v>2.274</v>
      </c>
      <c r="DD73">
        <v>12.922000000000001</v>
      </c>
      <c r="DE73">
        <v>0.189</v>
      </c>
      <c r="DF73">
        <v>186.096</v>
      </c>
      <c r="DG73">
        <v>0.65500000000000003</v>
      </c>
      <c r="DH73">
        <v>2.0289999999999999</v>
      </c>
      <c r="DI73">
        <v>7.0730000000000004</v>
      </c>
      <c r="DJ73">
        <v>7.6109999999999998</v>
      </c>
      <c r="DK73">
        <v>0.27900000000000003</v>
      </c>
      <c r="DL73">
        <v>3.802</v>
      </c>
      <c r="DM73">
        <v>4.2709999999999999</v>
      </c>
      <c r="DN73">
        <v>24.763999999999999</v>
      </c>
      <c r="DO73">
        <v>5.79</v>
      </c>
      <c r="DP73">
        <v>0.45</v>
      </c>
      <c r="DQ73">
        <v>2.4409999999999998</v>
      </c>
      <c r="DR73">
        <v>5.3419999999999996</v>
      </c>
      <c r="DS73">
        <v>1.3759999999999999</v>
      </c>
      <c r="DU73">
        <v>3.2839999999999998</v>
      </c>
      <c r="DV73">
        <v>264.41500000000002</v>
      </c>
      <c r="DW73">
        <v>2.5819999999999999</v>
      </c>
      <c r="DX73">
        <v>7.3860000000000001</v>
      </c>
      <c r="DY73">
        <v>22.667000000000002</v>
      </c>
      <c r="DZ73">
        <v>6.9740000000000002</v>
      </c>
      <c r="EA73">
        <v>0.14599999999999999</v>
      </c>
      <c r="EB73">
        <v>1.3919999999999999</v>
      </c>
      <c r="EC73">
        <v>2.95</v>
      </c>
      <c r="ED73">
        <v>1.3720000000000001</v>
      </c>
      <c r="EE73">
        <v>3.726</v>
      </c>
      <c r="EF73">
        <v>2.3929999999999998</v>
      </c>
      <c r="EG73">
        <v>1.986</v>
      </c>
      <c r="EH73">
        <v>43.960999999999999</v>
      </c>
      <c r="EI73">
        <v>36.81</v>
      </c>
      <c r="EJ73">
        <v>6.5620000000000003</v>
      </c>
      <c r="EK73">
        <v>6.718</v>
      </c>
      <c r="EL73">
        <v>166.14500000000001</v>
      </c>
      <c r="EM73">
        <v>64.751000000000005</v>
      </c>
      <c r="EN73">
        <v>106.673</v>
      </c>
      <c r="EO73">
        <v>36.273000000000003</v>
      </c>
      <c r="EP73">
        <v>25.265000000000001</v>
      </c>
      <c r="EQ73">
        <v>7.4640000000000004</v>
      </c>
      <c r="ER73">
        <v>124.182</v>
      </c>
      <c r="ES73">
        <v>9.6240000000000006</v>
      </c>
      <c r="ET73">
        <v>27.504999999999999</v>
      </c>
      <c r="EU73">
        <v>2.0270000000000001</v>
      </c>
      <c r="EV73">
        <v>3.53</v>
      </c>
      <c r="EW73">
        <v>94.25</v>
      </c>
      <c r="EX73">
        <v>330.69</v>
      </c>
      <c r="EY73">
        <v>5.2590000000000003</v>
      </c>
      <c r="EZ73">
        <v>3.056</v>
      </c>
      <c r="FA73">
        <v>117.821</v>
      </c>
      <c r="FB73">
        <v>11.314</v>
      </c>
      <c r="FC73">
        <v>3.8039999999999998</v>
      </c>
      <c r="FD73">
        <v>15.255000000000001</v>
      </c>
      <c r="FE73">
        <v>15.255000000000001</v>
      </c>
      <c r="FF73">
        <v>1.8009999999999999</v>
      </c>
      <c r="FG73">
        <v>28.513000000000002</v>
      </c>
      <c r="FH73">
        <v>0.97599999999999998</v>
      </c>
      <c r="FI73">
        <v>5.7210000000000001</v>
      </c>
      <c r="FJ73">
        <v>19.145</v>
      </c>
    </row>
    <row r="74" spans="1:166" x14ac:dyDescent="0.3">
      <c r="A74">
        <v>18075</v>
      </c>
      <c r="B74">
        <v>3</v>
      </c>
      <c r="C74" t="s">
        <v>38</v>
      </c>
      <c r="D74" t="s">
        <v>39</v>
      </c>
      <c r="E74">
        <v>19.119</v>
      </c>
      <c r="F74">
        <v>5.7919999999999998</v>
      </c>
      <c r="G74">
        <v>1.095</v>
      </c>
      <c r="H74">
        <v>0.215</v>
      </c>
      <c r="I74">
        <v>129.511</v>
      </c>
      <c r="J74">
        <v>3.6440000000000001</v>
      </c>
      <c r="K74">
        <v>6.585</v>
      </c>
      <c r="L74">
        <v>0.47299999999999998</v>
      </c>
      <c r="M74">
        <v>33.389000000000003</v>
      </c>
      <c r="N74">
        <v>17.399000000000001</v>
      </c>
      <c r="O74">
        <v>1628.5840000000001</v>
      </c>
      <c r="P74">
        <v>3.6269999999999998</v>
      </c>
      <c r="Q74">
        <v>1.3169999999999999</v>
      </c>
      <c r="R74">
        <v>0.35199999999999998</v>
      </c>
      <c r="S74">
        <v>1.0760000000000001</v>
      </c>
      <c r="T74">
        <v>1.6419999999999999</v>
      </c>
      <c r="U74">
        <v>0.94699999999999995</v>
      </c>
      <c r="V74">
        <v>8.9870000000000001</v>
      </c>
      <c r="W74">
        <v>0.83199999999999996</v>
      </c>
      <c r="X74">
        <v>0.29399999999999998</v>
      </c>
      <c r="Y74">
        <v>0.16200000000000001</v>
      </c>
      <c r="Z74">
        <v>97.519000000000005</v>
      </c>
      <c r="AA74">
        <v>135.191</v>
      </c>
      <c r="AB74">
        <v>23.805</v>
      </c>
      <c r="AC74">
        <v>14.992000000000001</v>
      </c>
      <c r="AD74">
        <v>149.90299999999999</v>
      </c>
      <c r="AE74">
        <v>9.0779999999999994</v>
      </c>
      <c r="AF74">
        <v>5.2</v>
      </c>
      <c r="AG74">
        <v>8.4909999999999997</v>
      </c>
      <c r="AH74">
        <v>40.860999999999997</v>
      </c>
      <c r="AI74">
        <v>48.127000000000002</v>
      </c>
      <c r="AJ74">
        <v>3.278</v>
      </c>
      <c r="AK74">
        <v>110.69799999999999</v>
      </c>
      <c r="AL74">
        <v>10.744</v>
      </c>
      <c r="AM74">
        <v>320.839</v>
      </c>
      <c r="AN74">
        <v>22.183</v>
      </c>
      <c r="AO74">
        <v>6.1580000000000004</v>
      </c>
      <c r="AP74">
        <v>9.4770000000000003</v>
      </c>
      <c r="AQ74">
        <v>249.19800000000001</v>
      </c>
      <c r="AR74">
        <v>250.465</v>
      </c>
      <c r="AS74">
        <v>78.748999999999995</v>
      </c>
      <c r="AT74">
        <v>30.77</v>
      </c>
      <c r="AU74">
        <v>387.91</v>
      </c>
      <c r="AV74">
        <v>35.295999999999999</v>
      </c>
      <c r="AW74">
        <v>0.107</v>
      </c>
      <c r="AX74">
        <v>12.539</v>
      </c>
      <c r="AY74">
        <v>3.6230000000000002</v>
      </c>
      <c r="AZ74">
        <v>1.7470000000000001</v>
      </c>
      <c r="BA74">
        <v>1.478</v>
      </c>
      <c r="BB74">
        <v>10.739000000000001</v>
      </c>
      <c r="BC74">
        <v>3.4420000000000002</v>
      </c>
      <c r="BD74">
        <v>17.437999999999999</v>
      </c>
      <c r="BE74">
        <v>41.360999999999997</v>
      </c>
      <c r="BF74">
        <v>6.1529999999999996</v>
      </c>
      <c r="BG74">
        <v>1.069</v>
      </c>
      <c r="BH74">
        <v>5.2859999999999996</v>
      </c>
      <c r="BI74">
        <v>217.55600000000001</v>
      </c>
      <c r="BJ74">
        <v>3.6520000000000001</v>
      </c>
      <c r="BK74">
        <v>12.609</v>
      </c>
      <c r="BL74">
        <v>5.1280000000000001</v>
      </c>
      <c r="BM74">
        <v>1.3460000000000001</v>
      </c>
      <c r="BN74">
        <v>42.863</v>
      </c>
      <c r="BO74">
        <v>51.363</v>
      </c>
      <c r="BP74">
        <v>17.72</v>
      </c>
      <c r="BQ74">
        <v>77.367999999999995</v>
      </c>
      <c r="BR74">
        <v>18.317</v>
      </c>
      <c r="BS74">
        <v>45.241</v>
      </c>
      <c r="BT74">
        <v>61.383000000000003</v>
      </c>
      <c r="BU74">
        <v>6.1660000000000004</v>
      </c>
      <c r="BV74">
        <v>293.20400000000001</v>
      </c>
      <c r="BW74">
        <v>12.234</v>
      </c>
      <c r="BX74">
        <v>541.93299999999999</v>
      </c>
      <c r="BY74">
        <v>233.79900000000001</v>
      </c>
      <c r="BZ74">
        <v>6874.9390000000003</v>
      </c>
      <c r="CA74">
        <v>97.99</v>
      </c>
      <c r="CB74">
        <v>10.308999999999999</v>
      </c>
      <c r="CC74">
        <v>178.21600000000001</v>
      </c>
      <c r="CD74">
        <v>158.602</v>
      </c>
      <c r="CE74">
        <v>3573.2939999999999</v>
      </c>
      <c r="CF74">
        <v>28.087</v>
      </c>
      <c r="CG74">
        <v>5.2839999999999998</v>
      </c>
      <c r="CH74">
        <v>61.598999999999997</v>
      </c>
      <c r="CI74">
        <v>106.092</v>
      </c>
      <c r="CJ74">
        <v>81.641000000000005</v>
      </c>
      <c r="CK74">
        <v>954.41399999999999</v>
      </c>
      <c r="CL74">
        <v>70.304000000000002</v>
      </c>
      <c r="CM74">
        <v>176.464</v>
      </c>
      <c r="CN74">
        <v>61.220999999999997</v>
      </c>
      <c r="CO74">
        <v>2.7789999999999999</v>
      </c>
      <c r="CP74">
        <v>3.427</v>
      </c>
      <c r="CQ74">
        <v>36.905000000000001</v>
      </c>
      <c r="CR74">
        <v>12.602</v>
      </c>
      <c r="CS74">
        <v>17.042000000000002</v>
      </c>
      <c r="CT74">
        <v>1.7070000000000001</v>
      </c>
      <c r="CU74">
        <v>11.05</v>
      </c>
      <c r="CV74">
        <v>17.318999999999999</v>
      </c>
      <c r="CW74">
        <v>82.906999999999996</v>
      </c>
      <c r="CX74">
        <v>0.45500000000000002</v>
      </c>
      <c r="CY74">
        <v>3.55</v>
      </c>
      <c r="CZ74">
        <v>2.5089999999999999</v>
      </c>
      <c r="DA74">
        <v>113.43300000000001</v>
      </c>
      <c r="DB74">
        <v>10.648</v>
      </c>
      <c r="DC74">
        <v>1.407</v>
      </c>
      <c r="DD74">
        <v>9.5809999999999995</v>
      </c>
      <c r="DE74">
        <v>0.16200000000000001</v>
      </c>
      <c r="DF74">
        <v>158.01499999999999</v>
      </c>
      <c r="DG74">
        <v>1.3460000000000001</v>
      </c>
      <c r="DH74">
        <v>1.911</v>
      </c>
      <c r="DI74">
        <v>1.887</v>
      </c>
      <c r="DJ74">
        <v>1.772</v>
      </c>
      <c r="DK74">
        <v>0.63600000000000001</v>
      </c>
      <c r="DL74">
        <v>0.76900000000000002</v>
      </c>
      <c r="DM74">
        <v>0.50700000000000001</v>
      </c>
      <c r="DN74">
        <v>4.9660000000000002</v>
      </c>
      <c r="DO74">
        <v>5.6619999999999999</v>
      </c>
      <c r="DP74">
        <v>0.11799999999999999</v>
      </c>
      <c r="DQ74">
        <v>0.53800000000000003</v>
      </c>
      <c r="DR74">
        <v>1.629</v>
      </c>
      <c r="DS74">
        <v>1.7390000000000001</v>
      </c>
      <c r="DT74">
        <v>0.67300000000000004</v>
      </c>
      <c r="DU74">
        <v>4.5860000000000003</v>
      </c>
      <c r="DV74">
        <v>408.82799999999997</v>
      </c>
      <c r="DW74">
        <v>0.85199999999999998</v>
      </c>
      <c r="DX74">
        <v>5.5439999999999996</v>
      </c>
      <c r="DY74">
        <v>13.426</v>
      </c>
      <c r="DZ74">
        <v>3.8420000000000001</v>
      </c>
      <c r="EA74">
        <v>0.29299999999999998</v>
      </c>
      <c r="EB74">
        <v>1.97</v>
      </c>
      <c r="EC74">
        <v>1.827</v>
      </c>
      <c r="ED74">
        <v>0.98499999999999999</v>
      </c>
      <c r="EE74">
        <v>4.8570000000000002</v>
      </c>
      <c r="EF74">
        <v>2.8889999999999998</v>
      </c>
      <c r="EG74">
        <v>1.35</v>
      </c>
      <c r="EH74">
        <v>50.988999999999997</v>
      </c>
      <c r="EI74">
        <v>39.073</v>
      </c>
      <c r="EJ74">
        <v>4.8570000000000002</v>
      </c>
      <c r="EK74">
        <v>8.5459999999999994</v>
      </c>
      <c r="EL74">
        <v>26.635999999999999</v>
      </c>
      <c r="EM74">
        <v>12.436999999999999</v>
      </c>
      <c r="EN74">
        <v>87.911000000000001</v>
      </c>
      <c r="EO74">
        <v>38.061</v>
      </c>
      <c r="EP74">
        <v>4.508</v>
      </c>
      <c r="EQ74">
        <v>2.109</v>
      </c>
      <c r="ER74">
        <v>83.174999999999997</v>
      </c>
      <c r="ES74">
        <v>4.859</v>
      </c>
      <c r="ET74">
        <v>11.347</v>
      </c>
      <c r="EU74">
        <v>0.29699999999999999</v>
      </c>
      <c r="EV74">
        <v>0.91400000000000003</v>
      </c>
      <c r="EW74">
        <v>60.935000000000002</v>
      </c>
      <c r="EX74">
        <v>284.97199999999998</v>
      </c>
      <c r="EY74">
        <v>6.9189999999999996</v>
      </c>
      <c r="EZ74">
        <v>4.4020000000000001</v>
      </c>
      <c r="FA74">
        <v>123.458</v>
      </c>
      <c r="FB74">
        <v>14.19</v>
      </c>
      <c r="FC74">
        <v>3.1339999999999999</v>
      </c>
      <c r="FD74">
        <v>12.509</v>
      </c>
      <c r="FE74">
        <v>12.509</v>
      </c>
      <c r="FF74">
        <v>1.1539999999999999</v>
      </c>
      <c r="FG74">
        <v>15.11</v>
      </c>
      <c r="FH74">
        <v>1.256</v>
      </c>
      <c r="FI74">
        <v>1.5129999999999999</v>
      </c>
      <c r="FJ74">
        <v>7.6139999999999999</v>
      </c>
    </row>
    <row r="75" spans="1:166" x14ac:dyDescent="0.3">
      <c r="A75">
        <v>18090</v>
      </c>
      <c r="B75">
        <v>1</v>
      </c>
      <c r="C75" t="s">
        <v>1</v>
      </c>
      <c r="D75" t="s">
        <v>15</v>
      </c>
      <c r="E75">
        <v>12.75</v>
      </c>
      <c r="F75">
        <v>11.811</v>
      </c>
      <c r="G75">
        <v>2.6379999999999999</v>
      </c>
      <c r="H75">
        <v>0.17899999999999999</v>
      </c>
      <c r="I75">
        <v>143.49</v>
      </c>
      <c r="J75">
        <v>7.944</v>
      </c>
      <c r="K75">
        <v>8.1419999999999995</v>
      </c>
      <c r="L75">
        <v>0.86499999999999999</v>
      </c>
      <c r="M75">
        <v>36.655000000000001</v>
      </c>
      <c r="N75">
        <v>14.425000000000001</v>
      </c>
      <c r="O75">
        <v>1493.3440000000001</v>
      </c>
      <c r="P75">
        <v>2.5270000000000001</v>
      </c>
      <c r="Q75">
        <v>1.361</v>
      </c>
      <c r="R75">
        <v>0.82299999999999995</v>
      </c>
      <c r="S75">
        <v>1.952</v>
      </c>
      <c r="T75">
        <v>1.9159999999999999</v>
      </c>
      <c r="U75">
        <v>1.931</v>
      </c>
      <c r="V75">
        <v>10.587</v>
      </c>
      <c r="W75">
        <v>1.0369999999999999</v>
      </c>
      <c r="X75">
        <v>0.30599999999999999</v>
      </c>
      <c r="Y75">
        <v>0.253</v>
      </c>
      <c r="Z75">
        <v>80.588999999999999</v>
      </c>
      <c r="AA75">
        <v>120.973</v>
      </c>
      <c r="AB75">
        <v>21.082999999999998</v>
      </c>
      <c r="AC75">
        <v>13.018000000000001</v>
      </c>
      <c r="AD75">
        <v>147.31800000000001</v>
      </c>
      <c r="AE75">
        <v>8.9510000000000005</v>
      </c>
      <c r="AF75">
        <v>3.6440000000000001</v>
      </c>
      <c r="AG75">
        <v>9.2850000000000001</v>
      </c>
      <c r="AH75">
        <v>42.741999999999997</v>
      </c>
      <c r="AI75">
        <v>42.061999999999998</v>
      </c>
      <c r="AJ75">
        <v>4.1680000000000001</v>
      </c>
      <c r="AK75">
        <v>88.486999999999995</v>
      </c>
      <c r="AL75">
        <v>12.478999999999999</v>
      </c>
      <c r="AM75">
        <v>265.334</v>
      </c>
      <c r="AN75">
        <v>2</v>
      </c>
      <c r="AO75">
        <v>5.7850000000000001</v>
      </c>
      <c r="AP75">
        <v>4.7069999999999999</v>
      </c>
      <c r="AQ75">
        <v>240.655</v>
      </c>
      <c r="AR75">
        <v>125.514</v>
      </c>
      <c r="AS75">
        <v>87.456000000000003</v>
      </c>
      <c r="AT75">
        <v>9.9039999999999999</v>
      </c>
      <c r="AU75">
        <v>359.57100000000003</v>
      </c>
      <c r="AV75">
        <v>11.292</v>
      </c>
      <c r="AW75">
        <v>4.4999999999999998E-2</v>
      </c>
      <c r="AX75">
        <v>25.638000000000002</v>
      </c>
      <c r="AY75">
        <v>2.5</v>
      </c>
      <c r="AZ75">
        <v>1.732</v>
      </c>
      <c r="BA75">
        <v>0.443</v>
      </c>
      <c r="BB75">
        <v>31.725000000000001</v>
      </c>
      <c r="BC75">
        <v>4.0019999999999998</v>
      </c>
      <c r="BD75">
        <v>8.2690000000000001</v>
      </c>
      <c r="BE75">
        <v>19.088000000000001</v>
      </c>
      <c r="BF75">
        <v>4.298</v>
      </c>
      <c r="BG75">
        <v>0.64700000000000002</v>
      </c>
      <c r="BH75">
        <v>4.0199999999999996</v>
      </c>
      <c r="BI75">
        <v>165.42099999999999</v>
      </c>
      <c r="BJ75">
        <v>2.3439999999999999</v>
      </c>
      <c r="BK75">
        <v>13.252000000000001</v>
      </c>
      <c r="BL75">
        <v>1.23</v>
      </c>
      <c r="BM75">
        <v>0.69599999999999995</v>
      </c>
      <c r="BN75">
        <v>35.877000000000002</v>
      </c>
      <c r="BO75">
        <v>75.370999999999995</v>
      </c>
      <c r="BP75">
        <v>16.477</v>
      </c>
      <c r="BQ75">
        <v>70.108000000000004</v>
      </c>
      <c r="BR75">
        <v>16.001000000000001</v>
      </c>
      <c r="BS75">
        <v>32.012</v>
      </c>
      <c r="BT75">
        <v>23.105</v>
      </c>
      <c r="BU75">
        <v>6.2</v>
      </c>
      <c r="BV75">
        <v>545.5</v>
      </c>
      <c r="BW75">
        <v>23.731999999999999</v>
      </c>
      <c r="BX75">
        <v>700.94799999999998</v>
      </c>
      <c r="BY75">
        <v>297.45299999999997</v>
      </c>
      <c r="BZ75">
        <v>6684.375</v>
      </c>
      <c r="CA75">
        <v>187.71</v>
      </c>
      <c r="CB75">
        <v>18.663</v>
      </c>
      <c r="CC75">
        <v>305.42599999999999</v>
      </c>
      <c r="CD75">
        <v>243.636</v>
      </c>
      <c r="CE75">
        <v>4726.0820000000003</v>
      </c>
      <c r="CF75">
        <v>32.662999999999997</v>
      </c>
      <c r="CG75">
        <v>7.423</v>
      </c>
      <c r="CH75">
        <v>64.528999999999996</v>
      </c>
      <c r="CI75">
        <v>89.631</v>
      </c>
      <c r="CJ75">
        <v>133.34100000000001</v>
      </c>
      <c r="CK75">
        <v>1044.7149999999999</v>
      </c>
      <c r="CL75">
        <v>39.673000000000002</v>
      </c>
      <c r="CM75">
        <v>119.127</v>
      </c>
      <c r="CN75">
        <v>64.528999999999996</v>
      </c>
      <c r="CO75">
        <v>2.653</v>
      </c>
      <c r="CP75">
        <v>2.92</v>
      </c>
      <c r="CQ75">
        <v>30.962</v>
      </c>
      <c r="CR75">
        <v>16.834</v>
      </c>
      <c r="CS75">
        <v>16.331</v>
      </c>
      <c r="CT75">
        <v>1.6279999999999999</v>
      </c>
      <c r="CU75">
        <v>29.42</v>
      </c>
      <c r="CV75">
        <v>20.716000000000001</v>
      </c>
      <c r="CW75">
        <v>79.790000000000006</v>
      </c>
      <c r="CX75">
        <v>0.69799999999999995</v>
      </c>
      <c r="CY75">
        <v>5.641</v>
      </c>
      <c r="CZ75">
        <v>2.1920000000000002</v>
      </c>
      <c r="DA75">
        <v>138.82599999999999</v>
      </c>
      <c r="DB75">
        <v>11.685</v>
      </c>
      <c r="DC75">
        <v>2.9510000000000001</v>
      </c>
      <c r="DD75">
        <v>8.7260000000000009</v>
      </c>
      <c r="DE75">
        <v>0.253</v>
      </c>
      <c r="DF75">
        <v>241.465</v>
      </c>
      <c r="DG75">
        <v>0.51900000000000002</v>
      </c>
      <c r="DH75">
        <v>1.502</v>
      </c>
      <c r="DI75">
        <v>1.236</v>
      </c>
      <c r="DJ75">
        <v>2.915</v>
      </c>
      <c r="DK75">
        <v>7.3550000000000004</v>
      </c>
      <c r="DL75">
        <v>1.171</v>
      </c>
      <c r="DM75">
        <v>1.03</v>
      </c>
      <c r="DN75">
        <v>0.23799999999999999</v>
      </c>
      <c r="DO75">
        <v>6.3129999999999997</v>
      </c>
      <c r="DP75">
        <v>0.83899999999999997</v>
      </c>
      <c r="DQ75">
        <v>1.0999999999999999E-2</v>
      </c>
      <c r="DR75">
        <v>1.272</v>
      </c>
      <c r="DS75">
        <v>3.2719999999999998</v>
      </c>
      <c r="DT75">
        <v>0.26500000000000001</v>
      </c>
      <c r="DU75">
        <v>3.9249999999999998</v>
      </c>
      <c r="DV75">
        <v>327.50900000000001</v>
      </c>
      <c r="DW75">
        <v>0.998</v>
      </c>
      <c r="DX75">
        <v>6.492</v>
      </c>
      <c r="DY75">
        <v>8.3699999999999992</v>
      </c>
      <c r="DZ75">
        <v>4.5250000000000004</v>
      </c>
      <c r="EA75">
        <v>0.22800000000000001</v>
      </c>
      <c r="EB75">
        <v>2.899</v>
      </c>
      <c r="EC75">
        <v>1.5269999999999999</v>
      </c>
      <c r="ED75">
        <v>0.59599999999999997</v>
      </c>
      <c r="EE75">
        <v>3.8050000000000002</v>
      </c>
      <c r="EF75">
        <v>2.0379999999999998</v>
      </c>
      <c r="EG75">
        <v>0.879</v>
      </c>
      <c r="EH75">
        <v>38.375</v>
      </c>
      <c r="EI75">
        <v>26.728000000000002</v>
      </c>
      <c r="EJ75">
        <v>3.2290000000000001</v>
      </c>
      <c r="EK75">
        <v>6.07</v>
      </c>
      <c r="EL75">
        <v>23.927</v>
      </c>
      <c r="EM75">
        <v>6.6180000000000003</v>
      </c>
      <c r="EN75">
        <v>79.284000000000006</v>
      </c>
      <c r="EO75">
        <v>27.548999999999999</v>
      </c>
      <c r="EP75">
        <v>6.5730000000000004</v>
      </c>
      <c r="EQ75">
        <v>1.4039999999999999</v>
      </c>
      <c r="ER75">
        <v>101.872</v>
      </c>
      <c r="ES75">
        <v>2.8210000000000002</v>
      </c>
      <c r="ET75">
        <v>22.838999999999999</v>
      </c>
      <c r="EU75">
        <v>1.1379999999999999</v>
      </c>
      <c r="EV75">
        <v>1.288</v>
      </c>
      <c r="EW75">
        <v>64.137</v>
      </c>
      <c r="EX75">
        <v>290.185</v>
      </c>
      <c r="EY75">
        <v>6.1779999999999999</v>
      </c>
      <c r="EZ75">
        <v>2.2149999999999999</v>
      </c>
      <c r="FA75">
        <v>129.16499999999999</v>
      </c>
      <c r="FB75">
        <v>13.083</v>
      </c>
      <c r="FC75">
        <v>4.7670000000000003</v>
      </c>
      <c r="FD75">
        <v>10.88</v>
      </c>
      <c r="FE75">
        <v>10.88</v>
      </c>
      <c r="FF75">
        <v>0.36899999999999999</v>
      </c>
      <c r="FG75">
        <v>14.88</v>
      </c>
      <c r="FH75">
        <v>1.0669999999999999</v>
      </c>
      <c r="FI75">
        <v>0.67200000000000004</v>
      </c>
      <c r="FJ75">
        <v>5.62</v>
      </c>
    </row>
    <row r="76" spans="1:166" x14ac:dyDescent="0.3">
      <c r="A76">
        <v>18131</v>
      </c>
      <c r="B76">
        <v>2</v>
      </c>
      <c r="C76" t="s">
        <v>38</v>
      </c>
      <c r="D76" t="s">
        <v>39</v>
      </c>
      <c r="E76">
        <v>36.902000000000001</v>
      </c>
      <c r="F76">
        <v>64.192999999999998</v>
      </c>
      <c r="G76">
        <v>7.6879999999999997</v>
      </c>
      <c r="H76">
        <v>1.325</v>
      </c>
      <c r="I76">
        <v>163.26599999999999</v>
      </c>
      <c r="J76">
        <v>28.603000000000002</v>
      </c>
      <c r="K76">
        <v>23.748000000000001</v>
      </c>
      <c r="L76">
        <v>5.359</v>
      </c>
      <c r="M76">
        <v>64.488</v>
      </c>
      <c r="N76">
        <v>17.291</v>
      </c>
      <c r="O76">
        <v>1628.963</v>
      </c>
      <c r="P76">
        <v>2.726</v>
      </c>
      <c r="Q76">
        <v>3.7069999999999999</v>
      </c>
      <c r="R76">
        <v>6.9260000000000002</v>
      </c>
      <c r="S76">
        <v>7.5010000000000003</v>
      </c>
      <c r="T76">
        <v>2.3109999999999999</v>
      </c>
      <c r="U76">
        <v>0.51500000000000001</v>
      </c>
      <c r="V76">
        <v>1.1140000000000001</v>
      </c>
      <c r="W76">
        <v>6.1150000000000002</v>
      </c>
      <c r="X76">
        <v>0.27300000000000002</v>
      </c>
      <c r="Y76">
        <v>1.5189999999999999</v>
      </c>
      <c r="Z76">
        <v>207.48699999999999</v>
      </c>
      <c r="AA76">
        <v>247.483</v>
      </c>
      <c r="AB76">
        <v>60.058</v>
      </c>
      <c r="AC76">
        <v>33.027999999999999</v>
      </c>
      <c r="AD76">
        <v>170.39099999999999</v>
      </c>
      <c r="AE76">
        <v>5.8890000000000002</v>
      </c>
      <c r="AF76">
        <v>3.0139999999999998</v>
      </c>
      <c r="AG76">
        <v>4.1020000000000003</v>
      </c>
      <c r="AH76">
        <v>26.78</v>
      </c>
      <c r="AI76">
        <v>38.081000000000003</v>
      </c>
      <c r="AJ76">
        <v>2.88</v>
      </c>
      <c r="AK76">
        <v>88.254999999999995</v>
      </c>
      <c r="AL76">
        <v>14.241</v>
      </c>
      <c r="AM76">
        <v>240.69499999999999</v>
      </c>
      <c r="AN76">
        <v>2.58</v>
      </c>
      <c r="AO76">
        <v>6.6109999999999998</v>
      </c>
      <c r="AP76">
        <v>12.51</v>
      </c>
      <c r="AQ76">
        <v>149.13999999999999</v>
      </c>
      <c r="AR76">
        <v>136.03200000000001</v>
      </c>
      <c r="AS76">
        <v>29.16</v>
      </c>
      <c r="AT76">
        <v>24.617999999999999</v>
      </c>
      <c r="AU76">
        <v>102.809</v>
      </c>
      <c r="AV76">
        <v>47.753</v>
      </c>
      <c r="AX76">
        <v>0.42699999999999999</v>
      </c>
      <c r="AY76">
        <v>8.7520000000000007</v>
      </c>
      <c r="AZ76">
        <v>1.875</v>
      </c>
      <c r="BA76">
        <v>3.5760000000000001</v>
      </c>
      <c r="BB76">
        <v>9.6270000000000007</v>
      </c>
      <c r="BC76">
        <v>5.665</v>
      </c>
      <c r="BD76">
        <v>9.1969999999999992</v>
      </c>
      <c r="BE76">
        <v>85.152000000000001</v>
      </c>
      <c r="BF76">
        <v>3.8260000000000001</v>
      </c>
      <c r="BG76">
        <v>0.25700000000000001</v>
      </c>
      <c r="BH76">
        <v>0.64900000000000002</v>
      </c>
      <c r="BI76">
        <v>134.53299999999999</v>
      </c>
      <c r="BJ76">
        <v>1.946</v>
      </c>
      <c r="BK76">
        <v>15.756</v>
      </c>
      <c r="BL76">
        <v>9.6630000000000003</v>
      </c>
      <c r="BM76">
        <v>1.95</v>
      </c>
      <c r="BN76">
        <v>61.683</v>
      </c>
      <c r="BO76">
        <v>44.552999999999997</v>
      </c>
      <c r="BP76">
        <v>11.335000000000001</v>
      </c>
      <c r="BQ76">
        <v>126.526</v>
      </c>
      <c r="BR76">
        <v>10.214</v>
      </c>
      <c r="BS76">
        <v>33.072000000000003</v>
      </c>
      <c r="BT76">
        <v>62.973999999999997</v>
      </c>
      <c r="BU76">
        <v>6.3170000000000002</v>
      </c>
      <c r="BV76">
        <v>285.21199999999999</v>
      </c>
      <c r="BW76">
        <v>28.994</v>
      </c>
      <c r="BX76">
        <v>373.44400000000002</v>
      </c>
      <c r="BY76">
        <v>298.73899999999998</v>
      </c>
      <c r="BZ76">
        <v>4237.1790000000001</v>
      </c>
      <c r="CA76">
        <v>78.629000000000005</v>
      </c>
      <c r="CB76">
        <v>18.125</v>
      </c>
      <c r="CC76">
        <v>149.048</v>
      </c>
      <c r="CD76">
        <v>198.27799999999999</v>
      </c>
      <c r="CE76">
        <v>2453.453</v>
      </c>
      <c r="CF76">
        <v>12.884</v>
      </c>
      <c r="CG76">
        <v>6.0119999999999996</v>
      </c>
      <c r="CH76">
        <v>31.248999999999999</v>
      </c>
      <c r="CI76">
        <v>48.465000000000003</v>
      </c>
      <c r="CJ76">
        <v>70.266999999999996</v>
      </c>
      <c r="CK76">
        <v>442.41500000000002</v>
      </c>
      <c r="CL76">
        <v>76.058999999999997</v>
      </c>
      <c r="CM76">
        <v>94.477999999999994</v>
      </c>
      <c r="CN76">
        <v>31.248999999999999</v>
      </c>
      <c r="CO76">
        <v>2.0990000000000002</v>
      </c>
      <c r="CP76">
        <v>5.3769999999999998</v>
      </c>
      <c r="CQ76">
        <v>15.069000000000001</v>
      </c>
      <c r="CR76">
        <v>19.475000000000001</v>
      </c>
      <c r="CS76">
        <v>11.409000000000001</v>
      </c>
      <c r="CT76">
        <v>2.5680000000000001</v>
      </c>
      <c r="CU76">
        <v>9.1430000000000007</v>
      </c>
      <c r="CV76">
        <v>0.20300000000000001</v>
      </c>
      <c r="CW76">
        <v>31.146000000000001</v>
      </c>
      <c r="CX76">
        <v>1.129</v>
      </c>
      <c r="CY76">
        <v>1.6060000000000001</v>
      </c>
      <c r="CZ76">
        <v>4.7919999999999998</v>
      </c>
      <c r="DA76">
        <v>209.839</v>
      </c>
      <c r="DB76">
        <v>20.100999999999999</v>
      </c>
      <c r="DC76">
        <v>2.1379999999999999</v>
      </c>
      <c r="DD76">
        <v>37.283000000000001</v>
      </c>
      <c r="DE76">
        <v>1.5189999999999999</v>
      </c>
      <c r="DF76">
        <v>91.462000000000003</v>
      </c>
      <c r="DG76">
        <v>0.83399999999999996</v>
      </c>
      <c r="DH76">
        <v>5.915</v>
      </c>
      <c r="DI76">
        <v>3.4470000000000001</v>
      </c>
      <c r="DJ76">
        <v>9.9130000000000003</v>
      </c>
      <c r="DK76">
        <v>53.723999999999997</v>
      </c>
      <c r="DL76">
        <v>0.81100000000000005</v>
      </c>
      <c r="DM76">
        <v>0.314</v>
      </c>
      <c r="DN76">
        <v>0.35299999999999998</v>
      </c>
      <c r="DO76">
        <v>16.966000000000001</v>
      </c>
      <c r="DP76">
        <v>0.57699999999999996</v>
      </c>
      <c r="DQ76">
        <v>0.29599999999999999</v>
      </c>
      <c r="DR76">
        <v>3.0139999999999998</v>
      </c>
      <c r="DS76">
        <v>2.339</v>
      </c>
      <c r="DU76">
        <v>1.8169999999999999</v>
      </c>
      <c r="DV76">
        <v>121.40600000000001</v>
      </c>
      <c r="DW76">
        <v>0.747</v>
      </c>
      <c r="DX76">
        <v>32.274000000000001</v>
      </c>
      <c r="DY76">
        <v>0.497</v>
      </c>
      <c r="DZ76">
        <v>1.206</v>
      </c>
      <c r="EA76">
        <v>0.13800000000000001</v>
      </c>
      <c r="EB76">
        <v>1.2110000000000001</v>
      </c>
      <c r="EC76">
        <v>2.133</v>
      </c>
      <c r="ED76">
        <v>1.3029999999999999</v>
      </c>
      <c r="EE76">
        <v>3.8889999999999998</v>
      </c>
      <c r="EF76">
        <v>2.4750000000000001</v>
      </c>
      <c r="EG76">
        <v>2.6</v>
      </c>
      <c r="EH76">
        <v>35.195999999999998</v>
      </c>
      <c r="EI76">
        <v>26.89</v>
      </c>
      <c r="EJ76">
        <v>7.1189999999999998</v>
      </c>
      <c r="EK76">
        <v>5.173</v>
      </c>
      <c r="EL76">
        <v>34.826000000000001</v>
      </c>
      <c r="EM76">
        <v>7.9930000000000003</v>
      </c>
      <c r="EN76">
        <v>51.377000000000002</v>
      </c>
      <c r="EO76">
        <v>15.603</v>
      </c>
      <c r="EP76">
        <v>15.914999999999999</v>
      </c>
      <c r="EQ76">
        <v>4.2869999999999999</v>
      </c>
      <c r="ER76">
        <v>46.908999999999999</v>
      </c>
      <c r="ES76">
        <v>5.516</v>
      </c>
      <c r="ET76">
        <v>8.3140000000000001</v>
      </c>
      <c r="EU76">
        <v>0.29899999999999999</v>
      </c>
      <c r="EV76">
        <v>2.2290000000000001</v>
      </c>
      <c r="EW76">
        <v>30.948</v>
      </c>
      <c r="EX76">
        <v>285.52199999999999</v>
      </c>
      <c r="EY76">
        <v>4.734</v>
      </c>
      <c r="EZ76">
        <v>1.665</v>
      </c>
      <c r="FA76">
        <v>121.28100000000001</v>
      </c>
      <c r="FB76">
        <v>1.0960000000000001</v>
      </c>
      <c r="FC76">
        <v>0.752</v>
      </c>
      <c r="FD76">
        <v>6.2569999999999997</v>
      </c>
      <c r="FE76">
        <v>6.2859999999999996</v>
      </c>
      <c r="FF76">
        <v>0.313</v>
      </c>
      <c r="FG76">
        <v>6.31</v>
      </c>
      <c r="FH76">
        <v>8.8710000000000004</v>
      </c>
      <c r="FI76">
        <v>4.4569999999999999</v>
      </c>
      <c r="FJ76">
        <v>16.701000000000001</v>
      </c>
    </row>
    <row r="77" spans="1:166" x14ac:dyDescent="0.3">
      <c r="A77">
        <v>18100</v>
      </c>
      <c r="B77">
        <v>1</v>
      </c>
      <c r="C77" t="s">
        <v>1</v>
      </c>
      <c r="D77" t="s">
        <v>15</v>
      </c>
      <c r="E77">
        <v>21.149000000000001</v>
      </c>
      <c r="F77">
        <v>6.3289999999999997</v>
      </c>
      <c r="G77">
        <v>2.9009999999999998</v>
      </c>
      <c r="H77">
        <v>0.25900000000000001</v>
      </c>
      <c r="I77">
        <v>140.59899999999999</v>
      </c>
      <c r="J77">
        <v>8.7080000000000002</v>
      </c>
      <c r="K77">
        <v>8.2010000000000005</v>
      </c>
      <c r="L77">
        <v>1.0640000000000001</v>
      </c>
      <c r="M77">
        <v>22.507999999999999</v>
      </c>
      <c r="N77">
        <v>17.263000000000002</v>
      </c>
      <c r="O77">
        <v>1662.117</v>
      </c>
      <c r="P77">
        <v>3.6989999999999998</v>
      </c>
      <c r="Q77">
        <v>0.73099999999999998</v>
      </c>
      <c r="R77">
        <v>0.80200000000000005</v>
      </c>
      <c r="S77">
        <v>1.9339999999999999</v>
      </c>
      <c r="T77">
        <v>2.0760000000000001</v>
      </c>
      <c r="U77">
        <v>0.69399999999999995</v>
      </c>
      <c r="V77">
        <v>7.4180000000000001</v>
      </c>
      <c r="W77">
        <v>1.2050000000000001</v>
      </c>
      <c r="X77">
        <v>0.27500000000000002</v>
      </c>
      <c r="Y77">
        <v>0.129</v>
      </c>
      <c r="Z77">
        <v>129.10900000000001</v>
      </c>
      <c r="AA77">
        <v>210.06</v>
      </c>
      <c r="AB77">
        <v>29.728000000000002</v>
      </c>
      <c r="AC77">
        <v>24.408000000000001</v>
      </c>
      <c r="AD77">
        <v>169.185</v>
      </c>
      <c r="AE77">
        <v>8.4269999999999996</v>
      </c>
      <c r="AF77">
        <v>3.65</v>
      </c>
      <c r="AG77">
        <v>6.3659999999999997</v>
      </c>
      <c r="AH77">
        <v>42.561</v>
      </c>
      <c r="AI77">
        <v>39.997</v>
      </c>
      <c r="AJ77">
        <v>2.7370000000000001</v>
      </c>
      <c r="AK77">
        <v>113.746</v>
      </c>
      <c r="AL77">
        <v>7.3369999999999997</v>
      </c>
      <c r="AM77">
        <v>442.80500000000001</v>
      </c>
      <c r="AN77">
        <v>8.8659999999999997</v>
      </c>
      <c r="AO77">
        <v>8.6519999999999992</v>
      </c>
      <c r="AP77">
        <v>9.3550000000000004</v>
      </c>
      <c r="AQ77">
        <v>289.13299999999998</v>
      </c>
      <c r="AR77">
        <v>366.166</v>
      </c>
      <c r="AS77">
        <v>161.512</v>
      </c>
      <c r="AT77">
        <v>45.856000000000002</v>
      </c>
      <c r="AU77">
        <v>517.52</v>
      </c>
      <c r="AV77">
        <v>71.045000000000002</v>
      </c>
      <c r="AW77">
        <v>5.0999999999999997E-2</v>
      </c>
      <c r="AX77">
        <v>30.844999999999999</v>
      </c>
      <c r="AY77">
        <v>6.234</v>
      </c>
      <c r="AZ77">
        <v>2.5459999999999998</v>
      </c>
      <c r="BA77">
        <v>2.94</v>
      </c>
      <c r="BB77">
        <v>14.411</v>
      </c>
      <c r="BC77">
        <v>5.4139999999999997</v>
      </c>
      <c r="BD77">
        <v>20.542000000000002</v>
      </c>
      <c r="BE77">
        <v>72.451999999999998</v>
      </c>
      <c r="BF77">
        <v>12.62</v>
      </c>
      <c r="BG77">
        <v>0.50800000000000001</v>
      </c>
      <c r="BH77">
        <v>2.2519999999999998</v>
      </c>
      <c r="BI77">
        <v>205.02600000000001</v>
      </c>
      <c r="BJ77">
        <v>4.1820000000000004</v>
      </c>
      <c r="BK77">
        <v>10.257</v>
      </c>
      <c r="BL77">
        <v>11.29</v>
      </c>
      <c r="BM77">
        <v>2.3109999999999999</v>
      </c>
      <c r="BN77">
        <v>50.667000000000002</v>
      </c>
      <c r="BO77">
        <v>72.244</v>
      </c>
      <c r="BP77">
        <v>17.945</v>
      </c>
      <c r="BQ77">
        <v>111.59699999999999</v>
      </c>
      <c r="BR77">
        <v>16.594000000000001</v>
      </c>
      <c r="BS77">
        <v>48.033999999999999</v>
      </c>
      <c r="BT77">
        <v>60.56</v>
      </c>
      <c r="BU77">
        <v>8.6029999999999998</v>
      </c>
      <c r="BV77">
        <v>947.23199999999997</v>
      </c>
      <c r="BW77">
        <v>70.588999999999999</v>
      </c>
      <c r="BX77">
        <v>1248.1210000000001</v>
      </c>
      <c r="BY77">
        <v>541.76</v>
      </c>
      <c r="BZ77">
        <v>7629.5680000000002</v>
      </c>
      <c r="CA77">
        <v>367.99900000000002</v>
      </c>
      <c r="CB77">
        <v>64.546999999999997</v>
      </c>
      <c r="CC77">
        <v>518.22199999999998</v>
      </c>
      <c r="CD77">
        <v>369.20400000000001</v>
      </c>
      <c r="CE77">
        <v>4338.9059999999999</v>
      </c>
      <c r="CF77">
        <v>51.912999999999997</v>
      </c>
      <c r="CG77">
        <v>15.702</v>
      </c>
      <c r="CH77">
        <v>93.323999999999998</v>
      </c>
      <c r="CI77">
        <v>116.545</v>
      </c>
      <c r="CJ77">
        <v>156.41200000000001</v>
      </c>
      <c r="CK77">
        <v>909.38</v>
      </c>
      <c r="CL77">
        <v>74.820999999999998</v>
      </c>
      <c r="CM77">
        <v>193.28</v>
      </c>
      <c r="CN77">
        <v>92.91</v>
      </c>
      <c r="CO77">
        <v>1.7509999999999999</v>
      </c>
      <c r="CP77">
        <v>4.6269999999999998</v>
      </c>
      <c r="CQ77">
        <v>29.466999999999999</v>
      </c>
      <c r="CR77">
        <v>16.916</v>
      </c>
      <c r="CS77">
        <v>20.581</v>
      </c>
      <c r="CT77">
        <v>2.492</v>
      </c>
      <c r="CU77">
        <v>13.342000000000001</v>
      </c>
      <c r="CV77">
        <v>35.671999999999997</v>
      </c>
      <c r="CW77">
        <v>83.960999999999999</v>
      </c>
      <c r="CX77">
        <v>1.2310000000000001</v>
      </c>
      <c r="CY77">
        <v>3.6150000000000002</v>
      </c>
      <c r="CZ77">
        <v>3.8849999999999998</v>
      </c>
      <c r="DA77">
        <v>147.35400000000001</v>
      </c>
      <c r="DB77">
        <v>8.7989999999999995</v>
      </c>
      <c r="DC77">
        <v>3.05</v>
      </c>
      <c r="DD77">
        <v>19.256</v>
      </c>
      <c r="DE77">
        <v>0.129</v>
      </c>
      <c r="DF77">
        <v>222.917</v>
      </c>
      <c r="DG77">
        <v>0.53100000000000003</v>
      </c>
      <c r="DH77">
        <v>2.669</v>
      </c>
      <c r="DI77">
        <v>2.0470000000000002</v>
      </c>
      <c r="DJ77">
        <v>4.0579999999999998</v>
      </c>
      <c r="DK77">
        <v>0.79900000000000004</v>
      </c>
      <c r="DL77">
        <v>0.70399999999999996</v>
      </c>
      <c r="DM77">
        <v>0.73899999999999999</v>
      </c>
      <c r="DN77">
        <v>3.6259999999999999</v>
      </c>
      <c r="DO77">
        <v>5.1859999999999999</v>
      </c>
      <c r="DP77">
        <v>0.27800000000000002</v>
      </c>
      <c r="DQ77">
        <v>0.22900000000000001</v>
      </c>
      <c r="DR77">
        <v>3.6320000000000001</v>
      </c>
      <c r="DS77">
        <v>2.2360000000000002</v>
      </c>
      <c r="DU77">
        <v>2.2970000000000002</v>
      </c>
      <c r="DV77">
        <v>660.048</v>
      </c>
      <c r="DW77">
        <v>1.9730000000000001</v>
      </c>
      <c r="DX77">
        <v>5.8639999999999999</v>
      </c>
      <c r="DY77">
        <v>17.977</v>
      </c>
      <c r="DZ77">
        <v>4.8010000000000002</v>
      </c>
      <c r="EA77">
        <v>0.22500000000000001</v>
      </c>
      <c r="EB77">
        <v>2.008</v>
      </c>
      <c r="EC77">
        <v>3.8090000000000002</v>
      </c>
      <c r="ED77">
        <v>2.1150000000000002</v>
      </c>
      <c r="EE77">
        <v>5.0670000000000002</v>
      </c>
      <c r="EF77">
        <v>3.8180000000000001</v>
      </c>
      <c r="EG77">
        <v>3.1659999999999999</v>
      </c>
      <c r="EH77">
        <v>52.835999999999999</v>
      </c>
      <c r="EI77">
        <v>38.970999999999997</v>
      </c>
      <c r="EJ77">
        <v>6.4710000000000001</v>
      </c>
      <c r="EK77">
        <v>8.391</v>
      </c>
      <c r="EL77">
        <v>33.942</v>
      </c>
      <c r="EM77">
        <v>9.58</v>
      </c>
      <c r="EN77">
        <v>119.84</v>
      </c>
      <c r="EO77">
        <v>34.76</v>
      </c>
      <c r="EP77">
        <v>9.4309999999999992</v>
      </c>
      <c r="EQ77">
        <v>5.3710000000000004</v>
      </c>
      <c r="ER77">
        <v>131.46199999999999</v>
      </c>
      <c r="ES77">
        <v>7.2110000000000003</v>
      </c>
      <c r="ET77">
        <v>25.837</v>
      </c>
      <c r="EU77">
        <v>0.64400000000000002</v>
      </c>
      <c r="EV77">
        <v>2.4220000000000002</v>
      </c>
      <c r="EW77">
        <v>93.376000000000005</v>
      </c>
      <c r="EX77">
        <v>280.00400000000002</v>
      </c>
      <c r="EY77">
        <v>5.1340000000000003</v>
      </c>
      <c r="EZ77">
        <v>3.665</v>
      </c>
      <c r="FA77">
        <v>120.84099999999999</v>
      </c>
      <c r="FB77">
        <v>4.3369999999999997</v>
      </c>
      <c r="FC77">
        <v>3.948</v>
      </c>
      <c r="FD77">
        <v>12.275</v>
      </c>
      <c r="FE77">
        <v>12.275</v>
      </c>
      <c r="FF77">
        <v>1.2230000000000001</v>
      </c>
      <c r="FG77">
        <v>18.963000000000001</v>
      </c>
      <c r="FH77">
        <v>1.8580000000000001</v>
      </c>
      <c r="FI77">
        <v>5.234</v>
      </c>
      <c r="FJ77">
        <v>13.916</v>
      </c>
    </row>
    <row r="78" spans="1:166" x14ac:dyDescent="0.3">
      <c r="A78">
        <v>18139</v>
      </c>
      <c r="B78">
        <v>3</v>
      </c>
      <c r="C78" t="s">
        <v>38</v>
      </c>
      <c r="D78" t="s">
        <v>40</v>
      </c>
      <c r="E78">
        <v>22.38</v>
      </c>
      <c r="F78">
        <v>7.9130000000000003</v>
      </c>
      <c r="G78">
        <v>2.35</v>
      </c>
      <c r="H78">
        <v>0.246</v>
      </c>
      <c r="I78">
        <v>160.46799999999999</v>
      </c>
      <c r="J78">
        <v>7.7960000000000003</v>
      </c>
      <c r="K78">
        <v>8.5389999999999997</v>
      </c>
      <c r="L78">
        <v>1.2410000000000001</v>
      </c>
      <c r="M78">
        <v>68.233000000000004</v>
      </c>
      <c r="N78">
        <v>30.774999999999999</v>
      </c>
      <c r="O78">
        <v>2265.2049999999999</v>
      </c>
      <c r="P78">
        <v>3.99</v>
      </c>
      <c r="Q78">
        <v>2.1080000000000001</v>
      </c>
      <c r="R78">
        <v>0.67400000000000004</v>
      </c>
      <c r="S78">
        <v>2.25</v>
      </c>
      <c r="T78">
        <v>2.0499999999999998</v>
      </c>
      <c r="U78">
        <v>0.39700000000000002</v>
      </c>
      <c r="V78">
        <v>14.648999999999999</v>
      </c>
      <c r="W78">
        <v>1.847</v>
      </c>
      <c r="X78">
        <v>0.26500000000000001</v>
      </c>
      <c r="Y78">
        <v>6.4000000000000001E-2</v>
      </c>
      <c r="Z78">
        <v>102.42400000000001</v>
      </c>
      <c r="AA78">
        <v>181.898</v>
      </c>
      <c r="AB78">
        <v>22.638000000000002</v>
      </c>
      <c r="AC78">
        <v>23.757999999999999</v>
      </c>
      <c r="AD78">
        <v>173.99600000000001</v>
      </c>
      <c r="AE78">
        <v>9.0690000000000008</v>
      </c>
      <c r="AF78">
        <v>6.46</v>
      </c>
      <c r="AG78">
        <v>7.234</v>
      </c>
      <c r="AH78">
        <v>42.53</v>
      </c>
      <c r="AI78">
        <v>61.274000000000001</v>
      </c>
      <c r="AJ78">
        <v>3.6389999999999998</v>
      </c>
      <c r="AK78">
        <v>154.66300000000001</v>
      </c>
      <c r="AL78">
        <v>7.8890000000000002</v>
      </c>
      <c r="AM78">
        <v>450.06</v>
      </c>
      <c r="AN78">
        <v>212.38800000000001</v>
      </c>
      <c r="AO78">
        <v>10.893000000000001</v>
      </c>
      <c r="AP78">
        <v>25.614999999999998</v>
      </c>
      <c r="AQ78">
        <v>216.315</v>
      </c>
      <c r="AR78">
        <v>491.654</v>
      </c>
      <c r="AS78">
        <v>84.228999999999999</v>
      </c>
      <c r="AT78">
        <v>87.802999999999997</v>
      </c>
      <c r="AU78">
        <v>333.90800000000002</v>
      </c>
      <c r="AV78">
        <v>91.792000000000002</v>
      </c>
      <c r="AW78">
        <v>9.0999999999999998E-2</v>
      </c>
      <c r="AX78">
        <v>1.6060000000000001</v>
      </c>
      <c r="AY78">
        <v>2.0230000000000001</v>
      </c>
      <c r="AZ78">
        <v>2.4300000000000002</v>
      </c>
      <c r="BA78">
        <v>7.0940000000000003</v>
      </c>
      <c r="BB78">
        <v>24.321999999999999</v>
      </c>
      <c r="BC78">
        <v>3.9750000000000001</v>
      </c>
      <c r="BD78">
        <v>15.635999999999999</v>
      </c>
      <c r="BE78">
        <v>29.643000000000001</v>
      </c>
      <c r="BF78">
        <v>6.165</v>
      </c>
      <c r="BG78">
        <v>0.59799999999999998</v>
      </c>
      <c r="BH78">
        <v>7.9189999999999996</v>
      </c>
      <c r="BI78">
        <v>177.04300000000001</v>
      </c>
      <c r="BJ78">
        <v>4.0490000000000004</v>
      </c>
      <c r="BK78">
        <v>10.218</v>
      </c>
      <c r="BL78">
        <v>4.024</v>
      </c>
      <c r="BM78">
        <v>1.214</v>
      </c>
      <c r="BN78">
        <v>43.607999999999997</v>
      </c>
      <c r="BO78">
        <v>130.29499999999999</v>
      </c>
      <c r="BP78">
        <v>17.981000000000002</v>
      </c>
      <c r="BQ78">
        <v>94.313999999999993</v>
      </c>
      <c r="BR78">
        <v>23.655999999999999</v>
      </c>
      <c r="BS78">
        <v>62.011000000000003</v>
      </c>
      <c r="BT78">
        <v>65.600999999999999</v>
      </c>
      <c r="BU78">
        <v>8.0879999999999992</v>
      </c>
      <c r="BV78">
        <v>521.67999999999995</v>
      </c>
      <c r="BW78">
        <v>22.93</v>
      </c>
      <c r="BX78">
        <v>752.63</v>
      </c>
      <c r="BY78">
        <v>299.04399999999998</v>
      </c>
      <c r="BZ78">
        <v>7326.2129999999997</v>
      </c>
      <c r="CA78">
        <v>181.476</v>
      </c>
      <c r="CB78">
        <v>13.269</v>
      </c>
      <c r="CC78">
        <v>269.58</v>
      </c>
      <c r="CD78">
        <v>180.191</v>
      </c>
      <c r="CE78">
        <v>3434.4389999999999</v>
      </c>
      <c r="CF78">
        <v>30.079000000000001</v>
      </c>
      <c r="CG78">
        <v>5.7279999999999998</v>
      </c>
      <c r="CH78">
        <v>54.54</v>
      </c>
      <c r="CI78">
        <v>61.509</v>
      </c>
      <c r="CJ78">
        <v>95.522000000000006</v>
      </c>
      <c r="CK78">
        <v>845.76</v>
      </c>
      <c r="CL78">
        <v>46.96</v>
      </c>
      <c r="CM78">
        <v>128.072</v>
      </c>
      <c r="CN78">
        <v>54.54</v>
      </c>
      <c r="CO78">
        <v>3.3010000000000002</v>
      </c>
      <c r="CP78">
        <v>3.7160000000000002</v>
      </c>
      <c r="CQ78">
        <v>38.747</v>
      </c>
      <c r="CR78">
        <v>16.103000000000002</v>
      </c>
      <c r="CS78">
        <v>9.7479999999999993</v>
      </c>
      <c r="CT78">
        <v>1.7669999999999999</v>
      </c>
      <c r="CU78">
        <v>23.355</v>
      </c>
      <c r="CV78">
        <v>20.088999999999999</v>
      </c>
      <c r="CW78">
        <v>77.406999999999996</v>
      </c>
      <c r="CX78">
        <v>0.46800000000000003</v>
      </c>
      <c r="CY78">
        <v>4.3609999999999998</v>
      </c>
      <c r="CZ78">
        <v>2.9180000000000001</v>
      </c>
      <c r="DA78">
        <v>131.27600000000001</v>
      </c>
      <c r="DB78">
        <v>10.878</v>
      </c>
      <c r="DC78">
        <v>0.65800000000000003</v>
      </c>
      <c r="DD78">
        <v>18.045000000000002</v>
      </c>
      <c r="DE78">
        <v>6.4000000000000001E-2</v>
      </c>
      <c r="DF78">
        <v>358.91500000000002</v>
      </c>
      <c r="DG78">
        <v>1.3380000000000001</v>
      </c>
      <c r="DH78">
        <v>2.2250000000000001</v>
      </c>
      <c r="DI78">
        <v>3.262</v>
      </c>
      <c r="DJ78">
        <v>3.2759999999999998</v>
      </c>
      <c r="DK78">
        <v>1.99</v>
      </c>
      <c r="DL78">
        <v>0.376</v>
      </c>
      <c r="DM78">
        <v>0.40500000000000003</v>
      </c>
      <c r="DN78">
        <v>0.17799999999999999</v>
      </c>
      <c r="DO78">
        <v>8.4559999999999995</v>
      </c>
      <c r="DP78">
        <v>0.54400000000000004</v>
      </c>
      <c r="DQ78">
        <v>3.3620000000000001</v>
      </c>
      <c r="DR78">
        <v>2.2080000000000002</v>
      </c>
      <c r="DS78">
        <v>2.7639999999999998</v>
      </c>
      <c r="DT78">
        <v>0.30599999999999999</v>
      </c>
      <c r="DU78">
        <v>2.6520000000000001</v>
      </c>
      <c r="DV78">
        <v>555.21600000000001</v>
      </c>
      <c r="DW78">
        <v>0.74199999999999999</v>
      </c>
      <c r="DX78">
        <v>7.14</v>
      </c>
      <c r="DY78">
        <v>6.7309999999999999</v>
      </c>
      <c r="DZ78">
        <v>5.0410000000000004</v>
      </c>
      <c r="EA78">
        <v>0.29699999999999999</v>
      </c>
      <c r="EB78">
        <v>1.331</v>
      </c>
      <c r="EC78">
        <v>4.3209999999999997</v>
      </c>
      <c r="ED78">
        <v>2.5659999999999998</v>
      </c>
      <c r="EE78">
        <v>6.375</v>
      </c>
      <c r="EF78">
        <v>3.4780000000000002</v>
      </c>
      <c r="EG78">
        <v>2.2189999999999999</v>
      </c>
      <c r="EH78">
        <v>56.146000000000001</v>
      </c>
      <c r="EI78">
        <v>45.311999999999998</v>
      </c>
      <c r="EJ78">
        <v>5.9640000000000004</v>
      </c>
      <c r="EK78">
        <v>11.973000000000001</v>
      </c>
      <c r="EL78">
        <v>17.670999999999999</v>
      </c>
      <c r="EM78">
        <v>5.4610000000000003</v>
      </c>
      <c r="EN78">
        <v>58.743000000000002</v>
      </c>
      <c r="EO78">
        <v>23.913</v>
      </c>
      <c r="EP78">
        <v>6.7779999999999996</v>
      </c>
      <c r="EQ78">
        <v>2.9540000000000002</v>
      </c>
      <c r="ER78">
        <v>88.305000000000007</v>
      </c>
      <c r="ES78">
        <v>2.1179999999999999</v>
      </c>
      <c r="ET78">
        <v>33.497</v>
      </c>
      <c r="EU78">
        <v>0.16300000000000001</v>
      </c>
      <c r="EV78">
        <v>0.93100000000000005</v>
      </c>
      <c r="EW78">
        <v>54.610999999999997</v>
      </c>
      <c r="EX78">
        <v>308.464</v>
      </c>
      <c r="EY78">
        <v>6.1920000000000002</v>
      </c>
      <c r="EZ78">
        <v>9.4429999999999996</v>
      </c>
      <c r="FA78">
        <v>130.90199999999999</v>
      </c>
      <c r="FB78">
        <v>14.741</v>
      </c>
      <c r="FC78">
        <v>3.4809999999999999</v>
      </c>
      <c r="FD78">
        <v>16.12</v>
      </c>
      <c r="FE78">
        <v>16.12</v>
      </c>
      <c r="FF78">
        <v>1.548</v>
      </c>
      <c r="FG78">
        <v>10.718</v>
      </c>
      <c r="FH78">
        <v>0.81499999999999995</v>
      </c>
      <c r="FI78">
        <v>1.262</v>
      </c>
      <c r="FJ78">
        <v>6.8310000000000004</v>
      </c>
    </row>
    <row r="79" spans="1:166" x14ac:dyDescent="0.3">
      <c r="A79">
        <v>18026</v>
      </c>
      <c r="B79">
        <v>2</v>
      </c>
      <c r="C79" t="s">
        <v>1</v>
      </c>
      <c r="D79" t="s">
        <v>14</v>
      </c>
      <c r="E79">
        <v>14.663</v>
      </c>
      <c r="F79">
        <v>16.556000000000001</v>
      </c>
      <c r="G79">
        <v>2.4630000000000001</v>
      </c>
      <c r="H79">
        <v>0.32400000000000001</v>
      </c>
      <c r="I79">
        <v>166.095</v>
      </c>
      <c r="J79">
        <v>7.899</v>
      </c>
      <c r="K79">
        <v>7.3209999999999997</v>
      </c>
      <c r="L79">
        <v>0.85199999999999998</v>
      </c>
      <c r="M79">
        <v>15.79</v>
      </c>
      <c r="N79">
        <v>11.08</v>
      </c>
      <c r="O79">
        <v>1638.425</v>
      </c>
      <c r="P79">
        <v>1.8660000000000001</v>
      </c>
      <c r="Q79">
        <v>0.94199999999999995</v>
      </c>
      <c r="R79">
        <v>0.98299999999999998</v>
      </c>
      <c r="S79">
        <v>2.194</v>
      </c>
      <c r="T79">
        <v>1.7889999999999999</v>
      </c>
      <c r="U79">
        <v>1.3620000000000001</v>
      </c>
      <c r="V79">
        <v>19.7</v>
      </c>
      <c r="W79">
        <v>0.90800000000000003</v>
      </c>
      <c r="X79">
        <v>0.20100000000000001</v>
      </c>
      <c r="Y79">
        <v>0.05</v>
      </c>
      <c r="Z79">
        <v>142.864</v>
      </c>
      <c r="AA79">
        <v>235.75800000000001</v>
      </c>
      <c r="AB79">
        <v>34.014000000000003</v>
      </c>
      <c r="AC79">
        <v>25.076000000000001</v>
      </c>
      <c r="AD79">
        <v>193.065</v>
      </c>
      <c r="AE79">
        <v>13.598000000000001</v>
      </c>
      <c r="AF79">
        <v>1.1659999999999999</v>
      </c>
      <c r="AG79">
        <v>10.23</v>
      </c>
      <c r="AH79">
        <v>57.284999999999997</v>
      </c>
      <c r="AI79">
        <v>16.942</v>
      </c>
      <c r="AJ79">
        <v>3.79</v>
      </c>
      <c r="AK79">
        <v>48.505000000000003</v>
      </c>
      <c r="AL79">
        <v>5.7489999999999997</v>
      </c>
      <c r="AM79">
        <v>749.33600000000001</v>
      </c>
      <c r="AN79">
        <v>748.39099999999996</v>
      </c>
      <c r="AO79">
        <v>17.867999999999999</v>
      </c>
      <c r="AP79">
        <v>101.998</v>
      </c>
      <c r="AQ79">
        <v>223.72200000000001</v>
      </c>
      <c r="AR79">
        <v>945.46100000000001</v>
      </c>
      <c r="AS79">
        <v>161.65600000000001</v>
      </c>
      <c r="AT79">
        <v>190.09399999999999</v>
      </c>
      <c r="AU79">
        <v>721.16</v>
      </c>
      <c r="AV79">
        <v>235.88399999999999</v>
      </c>
      <c r="AW79">
        <v>7.444</v>
      </c>
      <c r="AX79">
        <v>298.72000000000003</v>
      </c>
      <c r="AY79">
        <v>2.58</v>
      </c>
      <c r="AZ79">
        <v>3.2839999999999998</v>
      </c>
      <c r="BA79">
        <v>38.42</v>
      </c>
      <c r="BB79">
        <v>15.417999999999999</v>
      </c>
      <c r="BC79">
        <v>6.1109999999999998</v>
      </c>
      <c r="BD79">
        <v>6.2629999999999999</v>
      </c>
      <c r="BE79">
        <v>40.271000000000001</v>
      </c>
      <c r="BF79">
        <v>2.843</v>
      </c>
      <c r="BG79">
        <v>0.253</v>
      </c>
      <c r="BH79">
        <v>1.8380000000000001</v>
      </c>
      <c r="BI79">
        <v>207.834</v>
      </c>
      <c r="BJ79">
        <v>4.9450000000000003</v>
      </c>
      <c r="BK79">
        <v>8.8849999999999998</v>
      </c>
      <c r="BL79">
        <v>2.4830000000000001</v>
      </c>
      <c r="BM79">
        <v>3.048</v>
      </c>
      <c r="BN79">
        <v>51.609000000000002</v>
      </c>
      <c r="BO79">
        <v>66.837000000000003</v>
      </c>
      <c r="BP79">
        <v>25.419</v>
      </c>
      <c r="BQ79">
        <v>99.147999999999996</v>
      </c>
      <c r="BR79">
        <v>24.913</v>
      </c>
      <c r="BS79">
        <v>60.908000000000001</v>
      </c>
      <c r="BT79">
        <v>99.033000000000001</v>
      </c>
      <c r="BU79">
        <v>7.34</v>
      </c>
      <c r="BV79">
        <v>1154.058</v>
      </c>
      <c r="BW79">
        <v>102.95099999999999</v>
      </c>
      <c r="BX79">
        <v>1388.1010000000001</v>
      </c>
      <c r="BY79">
        <v>618.75400000000002</v>
      </c>
      <c r="BZ79">
        <v>8121.732</v>
      </c>
      <c r="CA79">
        <v>463.197</v>
      </c>
      <c r="CB79">
        <v>82.037999999999997</v>
      </c>
      <c r="CC79">
        <v>677.245</v>
      </c>
      <c r="CD79">
        <v>437.39800000000002</v>
      </c>
      <c r="CE79">
        <v>5191.2640000000001</v>
      </c>
      <c r="CF79">
        <v>81.03</v>
      </c>
      <c r="CG79">
        <v>25.088999999999999</v>
      </c>
      <c r="CH79">
        <v>150.143</v>
      </c>
      <c r="CI79">
        <v>156.06</v>
      </c>
      <c r="CJ79">
        <v>222.702</v>
      </c>
      <c r="CK79">
        <v>1377.721</v>
      </c>
      <c r="CL79">
        <v>191.33099999999999</v>
      </c>
      <c r="CM79">
        <v>195.667</v>
      </c>
      <c r="CN79">
        <v>150.143</v>
      </c>
      <c r="CO79">
        <v>2.2629999999999999</v>
      </c>
      <c r="CP79">
        <v>7.9379999999999997</v>
      </c>
      <c r="CQ79">
        <v>53.045999999999999</v>
      </c>
      <c r="CR79">
        <v>14.04</v>
      </c>
      <c r="CS79">
        <v>11.922000000000001</v>
      </c>
      <c r="CT79">
        <v>2.77</v>
      </c>
      <c r="CU79">
        <v>15.006</v>
      </c>
      <c r="CV79">
        <v>52.966999999999999</v>
      </c>
      <c r="CW79">
        <v>70.524000000000001</v>
      </c>
      <c r="CX79">
        <v>1.4790000000000001</v>
      </c>
      <c r="CY79">
        <v>4.1040000000000001</v>
      </c>
      <c r="CZ79">
        <v>3.2429999999999999</v>
      </c>
      <c r="DA79">
        <v>123.66800000000001</v>
      </c>
      <c r="DB79">
        <v>8.718</v>
      </c>
      <c r="DC79">
        <v>0.755</v>
      </c>
      <c r="DD79">
        <v>17.727</v>
      </c>
      <c r="DE79">
        <v>0.05</v>
      </c>
      <c r="DF79">
        <v>118.58499999999999</v>
      </c>
      <c r="DG79">
        <v>0.63500000000000001</v>
      </c>
      <c r="DH79">
        <v>2.2690000000000001</v>
      </c>
      <c r="DI79">
        <v>2.302</v>
      </c>
      <c r="DJ79">
        <v>5.73</v>
      </c>
      <c r="DK79">
        <v>0.13600000000000001</v>
      </c>
      <c r="DL79">
        <v>1.212</v>
      </c>
      <c r="DM79">
        <v>1.7490000000000001</v>
      </c>
      <c r="DN79">
        <v>10.698</v>
      </c>
      <c r="DO79">
        <v>4.5170000000000003</v>
      </c>
      <c r="DP79">
        <v>0.19</v>
      </c>
      <c r="DQ79">
        <v>8.5709999999999997</v>
      </c>
      <c r="DR79">
        <v>4.4349999999999996</v>
      </c>
      <c r="DS79">
        <v>2.258</v>
      </c>
      <c r="DU79">
        <v>3.3820000000000001</v>
      </c>
      <c r="DV79">
        <v>501.48200000000003</v>
      </c>
      <c r="DW79">
        <v>4.2409999999999997</v>
      </c>
      <c r="DX79">
        <v>6.734</v>
      </c>
      <c r="DY79">
        <v>19.029</v>
      </c>
      <c r="DZ79">
        <v>3.637</v>
      </c>
      <c r="EA79">
        <v>0.14099999999999999</v>
      </c>
      <c r="EB79">
        <v>1.296</v>
      </c>
      <c r="EC79">
        <v>5.4480000000000004</v>
      </c>
      <c r="ED79">
        <v>2.6190000000000002</v>
      </c>
      <c r="EE79">
        <v>7.3109999999999999</v>
      </c>
      <c r="EF79">
        <v>5.1580000000000004</v>
      </c>
      <c r="EG79">
        <v>4.1710000000000003</v>
      </c>
      <c r="EH79">
        <v>73.051000000000002</v>
      </c>
      <c r="EI79">
        <v>55.597000000000001</v>
      </c>
      <c r="EJ79">
        <v>8.0380000000000003</v>
      </c>
      <c r="EK79">
        <v>13.305</v>
      </c>
      <c r="EL79">
        <v>105.884</v>
      </c>
      <c r="EM79">
        <v>34.337000000000003</v>
      </c>
      <c r="EN79">
        <v>114.482</v>
      </c>
      <c r="EO79">
        <v>41.462000000000003</v>
      </c>
      <c r="EP79">
        <v>33.841000000000001</v>
      </c>
      <c r="EQ79">
        <v>9.6229999999999993</v>
      </c>
      <c r="ER79">
        <v>134.88200000000001</v>
      </c>
      <c r="ES79">
        <v>14.734999999999999</v>
      </c>
      <c r="ET79">
        <v>16.832000000000001</v>
      </c>
      <c r="EU79">
        <v>1.048</v>
      </c>
      <c r="EV79">
        <v>2.0310000000000001</v>
      </c>
      <c r="EW79">
        <v>150.452</v>
      </c>
      <c r="EX79">
        <v>309.25900000000001</v>
      </c>
      <c r="EY79">
        <v>6.4850000000000003</v>
      </c>
      <c r="EZ79">
        <v>6.3449999999999998</v>
      </c>
      <c r="FA79">
        <v>132.64599999999999</v>
      </c>
      <c r="FB79">
        <v>17.858000000000001</v>
      </c>
      <c r="FC79">
        <v>3.8130000000000002</v>
      </c>
      <c r="FD79">
        <v>14.618</v>
      </c>
      <c r="FE79">
        <v>14.611000000000001</v>
      </c>
      <c r="FF79">
        <v>1.899</v>
      </c>
      <c r="FG79">
        <v>27.42</v>
      </c>
      <c r="FH79">
        <v>1.3009999999999999</v>
      </c>
      <c r="FI79">
        <v>4.7469999999999999</v>
      </c>
      <c r="FJ79">
        <v>13.693</v>
      </c>
    </row>
    <row r="80" spans="1:166" x14ac:dyDescent="0.3">
      <c r="A80">
        <v>18021</v>
      </c>
      <c r="B80">
        <v>3</v>
      </c>
      <c r="C80" t="s">
        <v>38</v>
      </c>
      <c r="D80" t="s">
        <v>40</v>
      </c>
      <c r="E80">
        <v>22.46</v>
      </c>
      <c r="F80">
        <v>7.6769999999999996</v>
      </c>
      <c r="G80">
        <v>1.476</v>
      </c>
      <c r="H80">
        <v>0.35</v>
      </c>
      <c r="I80">
        <v>127.937</v>
      </c>
      <c r="J80">
        <v>4.7690000000000001</v>
      </c>
      <c r="K80">
        <v>7.92</v>
      </c>
      <c r="L80">
        <v>0.437</v>
      </c>
      <c r="M80">
        <v>38.878</v>
      </c>
      <c r="N80">
        <v>30.109000000000002</v>
      </c>
      <c r="O80">
        <v>1710.307</v>
      </c>
      <c r="P80">
        <v>6.0449999999999999</v>
      </c>
      <c r="Q80">
        <v>1.7589999999999999</v>
      </c>
      <c r="R80">
        <v>0.84699999999999998</v>
      </c>
      <c r="S80">
        <v>1.6870000000000001</v>
      </c>
      <c r="T80">
        <v>1.5649999999999999</v>
      </c>
      <c r="U80">
        <v>0.27500000000000002</v>
      </c>
      <c r="V80">
        <v>11.85</v>
      </c>
      <c r="W80">
        <v>0.93</v>
      </c>
      <c r="X80">
        <v>0.192</v>
      </c>
      <c r="Y80">
        <v>0.109</v>
      </c>
      <c r="Z80">
        <v>102.24299999999999</v>
      </c>
      <c r="AA80">
        <v>174.50399999999999</v>
      </c>
      <c r="AB80">
        <v>21.295999999999999</v>
      </c>
      <c r="AC80">
        <v>22.753</v>
      </c>
      <c r="AD80">
        <v>166.28800000000001</v>
      </c>
      <c r="AE80">
        <v>8.8360000000000003</v>
      </c>
      <c r="AF80">
        <v>4.4219999999999997</v>
      </c>
      <c r="AG80">
        <v>8.0660000000000007</v>
      </c>
      <c r="AH80">
        <v>43.116999999999997</v>
      </c>
      <c r="AI80">
        <v>43.654000000000003</v>
      </c>
      <c r="AJ80">
        <v>3.5430000000000001</v>
      </c>
      <c r="AK80">
        <v>108.854</v>
      </c>
      <c r="AL80">
        <v>8.7249999999999996</v>
      </c>
      <c r="AM80">
        <v>519.76499999999999</v>
      </c>
      <c r="AN80">
        <v>331.21499999999997</v>
      </c>
      <c r="AO80">
        <v>15.24</v>
      </c>
      <c r="AP80">
        <v>45.271000000000001</v>
      </c>
      <c r="AQ80">
        <v>161.547</v>
      </c>
      <c r="AR80">
        <v>514.29</v>
      </c>
      <c r="AS80">
        <v>45.884999999999998</v>
      </c>
      <c r="AT80">
        <v>117.34399999999999</v>
      </c>
      <c r="AU80">
        <v>233.00899999999999</v>
      </c>
      <c r="AV80">
        <v>134.952</v>
      </c>
      <c r="AW80">
        <v>0.38200000000000001</v>
      </c>
      <c r="AX80">
        <v>2.133</v>
      </c>
      <c r="AY80">
        <v>2.673</v>
      </c>
      <c r="AZ80">
        <v>1.865</v>
      </c>
      <c r="BA80">
        <v>18.920999999999999</v>
      </c>
      <c r="BB80">
        <v>15.018000000000001</v>
      </c>
      <c r="BC80">
        <v>2.903</v>
      </c>
      <c r="BD80">
        <v>7.4290000000000003</v>
      </c>
      <c r="BE80">
        <v>24.748000000000001</v>
      </c>
      <c r="BF80">
        <v>3.944</v>
      </c>
      <c r="BG80">
        <v>0.98899999999999999</v>
      </c>
      <c r="BH80">
        <v>5.9139999999999997</v>
      </c>
      <c r="BI80">
        <v>141.541</v>
      </c>
      <c r="BJ80">
        <v>3.51</v>
      </c>
      <c r="BK80">
        <v>11.385999999999999</v>
      </c>
      <c r="BL80">
        <v>1.55</v>
      </c>
      <c r="BM80">
        <v>1.504</v>
      </c>
      <c r="BN80">
        <v>40.921999999999997</v>
      </c>
      <c r="BO80">
        <v>132.119</v>
      </c>
      <c r="BP80">
        <v>17.765999999999998</v>
      </c>
      <c r="BQ80">
        <v>79.703999999999994</v>
      </c>
      <c r="BR80">
        <v>23.006</v>
      </c>
      <c r="BS80">
        <v>59.164999999999999</v>
      </c>
      <c r="BT80">
        <v>70.668999999999997</v>
      </c>
      <c r="BU80">
        <v>7.7590000000000003</v>
      </c>
      <c r="BV80">
        <v>509.16399999999999</v>
      </c>
      <c r="BW80">
        <v>21.677</v>
      </c>
      <c r="BX80">
        <v>736.75400000000002</v>
      </c>
      <c r="BY80">
        <v>333.38299999999998</v>
      </c>
      <c r="BZ80">
        <v>6523.9780000000001</v>
      </c>
      <c r="CA80">
        <v>195.43700000000001</v>
      </c>
      <c r="CB80">
        <v>19.411999999999999</v>
      </c>
      <c r="CC80">
        <v>301.27499999999998</v>
      </c>
      <c r="CD80">
        <v>224.41</v>
      </c>
      <c r="CE80">
        <v>3422.1239999999998</v>
      </c>
      <c r="CF80">
        <v>31.018999999999998</v>
      </c>
      <c r="CG80">
        <v>8.0820000000000007</v>
      </c>
      <c r="CH80">
        <v>58.22</v>
      </c>
      <c r="CI80">
        <v>75.820999999999998</v>
      </c>
      <c r="CJ80">
        <v>106.884</v>
      </c>
      <c r="CK80">
        <v>784.04899999999998</v>
      </c>
      <c r="CL80">
        <v>29.492000000000001</v>
      </c>
      <c r="CM80">
        <v>109.76900000000001</v>
      </c>
      <c r="CN80">
        <v>60.780999999999999</v>
      </c>
      <c r="CO80">
        <v>4.8689999999999998</v>
      </c>
      <c r="CP80">
        <v>2.5329999999999999</v>
      </c>
      <c r="CQ80">
        <v>20.573</v>
      </c>
      <c r="CR80">
        <v>17.254999999999999</v>
      </c>
      <c r="CS80">
        <v>7.0359999999999996</v>
      </c>
      <c r="CT80">
        <v>1.462</v>
      </c>
      <c r="CU80">
        <v>14.66</v>
      </c>
      <c r="CV80">
        <v>14.733000000000001</v>
      </c>
      <c r="CW80">
        <v>84.015000000000001</v>
      </c>
      <c r="CX80">
        <v>0.53800000000000003</v>
      </c>
      <c r="CY80">
        <v>3.7810000000000001</v>
      </c>
      <c r="CZ80">
        <v>2.4750000000000001</v>
      </c>
      <c r="DA80">
        <v>125.521</v>
      </c>
      <c r="DB80">
        <v>9.907</v>
      </c>
      <c r="DC80">
        <v>4.4999999999999998E-2</v>
      </c>
      <c r="DD80">
        <v>14.747</v>
      </c>
      <c r="DE80">
        <v>0.109</v>
      </c>
      <c r="DF80">
        <v>236.648</v>
      </c>
      <c r="DG80">
        <v>1.3779999999999999</v>
      </c>
      <c r="DH80">
        <v>1.944</v>
      </c>
      <c r="DI80">
        <v>0.94399999999999995</v>
      </c>
      <c r="DJ80">
        <v>1.512</v>
      </c>
      <c r="DK80">
        <v>2.1880000000000002</v>
      </c>
      <c r="DL80">
        <v>0.46800000000000003</v>
      </c>
      <c r="DM80">
        <v>0.5</v>
      </c>
      <c r="DN80">
        <v>0.35699999999999998</v>
      </c>
      <c r="DO80">
        <v>11.015000000000001</v>
      </c>
      <c r="DP80">
        <v>0.52700000000000002</v>
      </c>
      <c r="DQ80">
        <v>2.2410000000000001</v>
      </c>
      <c r="DR80">
        <v>2.9359999999999999</v>
      </c>
      <c r="DS80">
        <v>3.3</v>
      </c>
      <c r="DU80">
        <v>3.6040000000000001</v>
      </c>
      <c r="DV80">
        <v>575.26900000000001</v>
      </c>
      <c r="DW80">
        <v>0.94199999999999995</v>
      </c>
      <c r="DX80">
        <v>4.8090000000000002</v>
      </c>
      <c r="DY80">
        <v>6.5869999999999997</v>
      </c>
      <c r="DZ80">
        <v>2.468</v>
      </c>
      <c r="EA80">
        <v>0.36199999999999999</v>
      </c>
      <c r="EB80">
        <v>1.613</v>
      </c>
      <c r="EC80">
        <v>2.7949999999999999</v>
      </c>
      <c r="ED80">
        <v>0.36899999999999999</v>
      </c>
      <c r="EE80">
        <v>5.9859999999999998</v>
      </c>
      <c r="EF80">
        <v>3.0529999999999999</v>
      </c>
      <c r="EG80">
        <v>1.7430000000000001</v>
      </c>
      <c r="EH80">
        <v>52.308999999999997</v>
      </c>
      <c r="EI80">
        <v>44.374000000000002</v>
      </c>
      <c r="EJ80">
        <v>5.2610000000000001</v>
      </c>
      <c r="EK80">
        <v>11.545</v>
      </c>
      <c r="EL80">
        <v>13.606</v>
      </c>
      <c r="EM80">
        <v>2.8620000000000001</v>
      </c>
      <c r="EN80">
        <v>58.911000000000001</v>
      </c>
      <c r="EO80">
        <v>19.727</v>
      </c>
      <c r="EP80">
        <v>5.0449999999999999</v>
      </c>
      <c r="EQ80">
        <v>1.47</v>
      </c>
      <c r="ER80">
        <v>78.426000000000002</v>
      </c>
      <c r="ES80">
        <v>1.91</v>
      </c>
      <c r="ET80">
        <v>19.494</v>
      </c>
      <c r="EU80">
        <v>0.63100000000000001</v>
      </c>
      <c r="EV80">
        <v>0.48799999999999999</v>
      </c>
      <c r="EW80">
        <v>59.110999999999997</v>
      </c>
      <c r="EX80">
        <v>284.25299999999999</v>
      </c>
      <c r="EY80">
        <v>6.9279999999999999</v>
      </c>
      <c r="EZ80">
        <v>7.819</v>
      </c>
      <c r="FA80">
        <v>130.203</v>
      </c>
      <c r="FB80">
        <v>20.858000000000001</v>
      </c>
      <c r="FC80">
        <v>2.931</v>
      </c>
      <c r="FD80">
        <v>12.898999999999999</v>
      </c>
      <c r="FE80">
        <v>12.898999999999999</v>
      </c>
      <c r="FF80">
        <v>1.3959999999999999</v>
      </c>
      <c r="FG80">
        <v>9.9809999999999999</v>
      </c>
      <c r="FH80">
        <v>2.218</v>
      </c>
      <c r="FI80">
        <v>0.91500000000000004</v>
      </c>
      <c r="FJ80">
        <v>4.5039999999999996</v>
      </c>
    </row>
    <row r="81" spans="1:166" x14ac:dyDescent="0.3">
      <c r="A81">
        <v>18047</v>
      </c>
      <c r="B81">
        <v>1</v>
      </c>
      <c r="C81" t="s">
        <v>38</v>
      </c>
      <c r="D81" t="s">
        <v>40</v>
      </c>
      <c r="E81">
        <v>17.071000000000002</v>
      </c>
      <c r="F81">
        <v>9.52</v>
      </c>
      <c r="G81">
        <v>2.0630000000000002</v>
      </c>
      <c r="H81">
        <v>0.17</v>
      </c>
      <c r="I81">
        <v>137.34399999999999</v>
      </c>
      <c r="J81">
        <v>6.7380000000000004</v>
      </c>
      <c r="K81">
        <v>8.0020000000000007</v>
      </c>
      <c r="L81">
        <v>0.70099999999999996</v>
      </c>
      <c r="M81">
        <v>56.743000000000002</v>
      </c>
      <c r="N81">
        <v>32.598999999999997</v>
      </c>
      <c r="O81">
        <v>1403.432</v>
      </c>
      <c r="P81">
        <v>6.8550000000000004</v>
      </c>
      <c r="Q81">
        <v>1.0449999999999999</v>
      </c>
      <c r="R81">
        <v>0.83699999999999997</v>
      </c>
      <c r="S81">
        <v>2.5550000000000002</v>
      </c>
      <c r="T81">
        <v>1.105</v>
      </c>
      <c r="U81">
        <v>1.3520000000000001</v>
      </c>
      <c r="V81">
        <v>18.707000000000001</v>
      </c>
      <c r="W81">
        <v>0.95</v>
      </c>
      <c r="X81">
        <v>0.22800000000000001</v>
      </c>
      <c r="Y81">
        <v>5.3999999999999999E-2</v>
      </c>
      <c r="Z81">
        <v>130.995</v>
      </c>
      <c r="AA81">
        <v>165.15</v>
      </c>
      <c r="AB81">
        <v>24.29</v>
      </c>
      <c r="AC81">
        <v>18.045000000000002</v>
      </c>
      <c r="AD81">
        <v>141.39400000000001</v>
      </c>
      <c r="AE81">
        <v>8.4060000000000006</v>
      </c>
      <c r="AF81">
        <v>2.8490000000000002</v>
      </c>
      <c r="AG81">
        <v>9.7810000000000006</v>
      </c>
      <c r="AH81">
        <v>46.97</v>
      </c>
      <c r="AI81">
        <v>31.568999999999999</v>
      </c>
      <c r="AJ81">
        <v>3.657</v>
      </c>
      <c r="AK81">
        <v>92.774000000000001</v>
      </c>
      <c r="AL81">
        <v>17.032</v>
      </c>
      <c r="AM81">
        <v>204.63399999999999</v>
      </c>
      <c r="AN81">
        <v>24.681000000000001</v>
      </c>
      <c r="AO81">
        <v>4.4109999999999996</v>
      </c>
      <c r="AP81">
        <v>9.7140000000000004</v>
      </c>
      <c r="AQ81">
        <v>179.989</v>
      </c>
      <c r="AR81">
        <v>170.20400000000001</v>
      </c>
      <c r="AS81">
        <v>44.862000000000002</v>
      </c>
      <c r="AT81">
        <v>22.035</v>
      </c>
      <c r="AU81">
        <v>245.03800000000001</v>
      </c>
      <c r="AV81">
        <v>13.319000000000001</v>
      </c>
      <c r="AW81">
        <v>3.2000000000000001E-2</v>
      </c>
      <c r="AX81">
        <v>4.4790000000000001</v>
      </c>
      <c r="AY81">
        <v>0.57599999999999996</v>
      </c>
      <c r="AZ81">
        <v>1.4119999999999999</v>
      </c>
      <c r="BA81">
        <v>0.29299999999999998</v>
      </c>
      <c r="BB81">
        <v>9.2349999999999994</v>
      </c>
      <c r="BC81">
        <v>3.2570000000000001</v>
      </c>
      <c r="BD81">
        <v>7.7080000000000002</v>
      </c>
      <c r="BE81">
        <v>11.715999999999999</v>
      </c>
      <c r="BF81">
        <v>2.7770000000000001</v>
      </c>
      <c r="BG81">
        <v>0.752</v>
      </c>
      <c r="BH81">
        <v>6.6319999999999997</v>
      </c>
      <c r="BI81">
        <v>129.60900000000001</v>
      </c>
      <c r="BJ81">
        <v>2.85</v>
      </c>
      <c r="BK81">
        <v>22.388000000000002</v>
      </c>
      <c r="BL81">
        <v>1.329</v>
      </c>
      <c r="BM81">
        <v>1.704</v>
      </c>
      <c r="BN81">
        <v>37.384</v>
      </c>
      <c r="BO81">
        <v>37.433999999999997</v>
      </c>
      <c r="BP81">
        <v>15.179</v>
      </c>
      <c r="BQ81">
        <v>71.323999999999998</v>
      </c>
      <c r="BR81">
        <v>14.401</v>
      </c>
      <c r="BS81">
        <v>37.777999999999999</v>
      </c>
      <c r="BT81">
        <v>48.317999999999998</v>
      </c>
      <c r="BU81">
        <v>6.0129999999999999</v>
      </c>
      <c r="BV81">
        <v>230.68600000000001</v>
      </c>
      <c r="BW81">
        <v>4.3440000000000003</v>
      </c>
      <c r="BX81">
        <v>395.51</v>
      </c>
      <c r="BY81">
        <v>127.10899999999999</v>
      </c>
      <c r="BZ81">
        <v>5648.3879999999999</v>
      </c>
      <c r="CA81">
        <v>107.071</v>
      </c>
      <c r="CB81">
        <v>4.1920000000000002</v>
      </c>
      <c r="CC81">
        <v>171.07</v>
      </c>
      <c r="CD81">
        <v>121.608</v>
      </c>
      <c r="CE81">
        <v>3494.9659999999999</v>
      </c>
      <c r="CF81">
        <v>17.934000000000001</v>
      </c>
      <c r="CG81">
        <v>3.3039999999999998</v>
      </c>
      <c r="CH81">
        <v>36.975999999999999</v>
      </c>
      <c r="CI81">
        <v>65.42</v>
      </c>
      <c r="CJ81">
        <v>55.685000000000002</v>
      </c>
      <c r="CK81">
        <v>733.94799999999998</v>
      </c>
      <c r="CL81">
        <v>27.276</v>
      </c>
      <c r="CM81">
        <v>91.234999999999999</v>
      </c>
      <c r="CN81">
        <v>36.317999999999998</v>
      </c>
      <c r="CO81">
        <v>2.4390000000000001</v>
      </c>
      <c r="CP81">
        <v>1.68</v>
      </c>
      <c r="CQ81">
        <v>19.91</v>
      </c>
      <c r="CR81">
        <v>20.367000000000001</v>
      </c>
      <c r="CS81">
        <v>11.507</v>
      </c>
      <c r="CT81">
        <v>1.821</v>
      </c>
      <c r="CU81">
        <v>9.0489999999999995</v>
      </c>
      <c r="CV81">
        <v>8.9469999999999992</v>
      </c>
      <c r="CW81">
        <v>75.587999999999994</v>
      </c>
      <c r="CX81">
        <v>0.29099999999999998</v>
      </c>
      <c r="CY81">
        <v>2.4279999999999999</v>
      </c>
      <c r="CZ81">
        <v>1.7410000000000001</v>
      </c>
      <c r="DA81">
        <v>106.533</v>
      </c>
      <c r="DB81">
        <v>9.3930000000000007</v>
      </c>
      <c r="DC81">
        <v>1.3460000000000001</v>
      </c>
      <c r="DD81">
        <v>7.8630000000000004</v>
      </c>
      <c r="DE81">
        <v>5.3999999999999999E-2</v>
      </c>
      <c r="DF81">
        <v>112.64700000000001</v>
      </c>
      <c r="DG81">
        <v>1.3720000000000001</v>
      </c>
      <c r="DH81">
        <v>2.1139999999999999</v>
      </c>
      <c r="DI81">
        <v>1.4279999999999999</v>
      </c>
      <c r="DJ81">
        <v>3.2250000000000001</v>
      </c>
      <c r="DK81">
        <v>0.86199999999999999</v>
      </c>
      <c r="DL81">
        <v>0.64800000000000002</v>
      </c>
      <c r="DM81">
        <v>0.41899999999999998</v>
      </c>
      <c r="DN81">
        <v>0.32100000000000001</v>
      </c>
      <c r="DO81">
        <v>8.7029999999999994</v>
      </c>
      <c r="DP81">
        <v>1.4379999999999999</v>
      </c>
      <c r="DQ81">
        <v>0.251</v>
      </c>
      <c r="DR81">
        <v>0.44</v>
      </c>
      <c r="DS81">
        <v>7.7779999999999996</v>
      </c>
      <c r="DT81">
        <v>0.14699999999999999</v>
      </c>
      <c r="DU81">
        <v>7.2690000000000001</v>
      </c>
      <c r="DV81">
        <v>337.27100000000002</v>
      </c>
      <c r="DW81">
        <v>0.41599999999999998</v>
      </c>
      <c r="DX81">
        <v>5.08</v>
      </c>
      <c r="DY81">
        <v>10.678000000000001</v>
      </c>
      <c r="DZ81">
        <v>3.1909999999999998</v>
      </c>
      <c r="EA81">
        <v>0.27800000000000002</v>
      </c>
      <c r="EB81">
        <v>1.9419999999999999</v>
      </c>
      <c r="EC81">
        <v>3.0739999999999998</v>
      </c>
      <c r="ED81">
        <v>2.0640000000000001</v>
      </c>
      <c r="EE81">
        <v>5.3090000000000002</v>
      </c>
      <c r="EF81">
        <v>3.2570000000000001</v>
      </c>
      <c r="EG81">
        <v>2.2749999999999999</v>
      </c>
      <c r="EH81">
        <v>47.311999999999998</v>
      </c>
      <c r="EI81">
        <v>35.985999999999997</v>
      </c>
      <c r="EJ81">
        <v>4.7050000000000001</v>
      </c>
      <c r="EK81">
        <v>6.4130000000000003</v>
      </c>
      <c r="EL81">
        <v>11.756</v>
      </c>
      <c r="EM81">
        <v>4.2960000000000003</v>
      </c>
      <c r="EN81">
        <v>59.698999999999998</v>
      </c>
      <c r="EO81">
        <v>17.798999999999999</v>
      </c>
      <c r="EP81">
        <v>4.0839999999999996</v>
      </c>
      <c r="EQ81">
        <v>0.70399999999999996</v>
      </c>
      <c r="ER81">
        <v>63.847999999999999</v>
      </c>
      <c r="ES81">
        <v>3.2730000000000001</v>
      </c>
      <c r="ET81">
        <v>8.2210000000000001</v>
      </c>
      <c r="EU81">
        <v>0.13600000000000001</v>
      </c>
      <c r="EV81">
        <v>0.66400000000000003</v>
      </c>
      <c r="EW81">
        <v>36.542000000000002</v>
      </c>
      <c r="EX81">
        <v>283.67399999999998</v>
      </c>
      <c r="EY81">
        <v>5.3230000000000004</v>
      </c>
      <c r="EZ81">
        <v>3.3540000000000001</v>
      </c>
      <c r="FA81">
        <v>127.20099999999999</v>
      </c>
      <c r="FB81">
        <v>25.369</v>
      </c>
      <c r="FC81">
        <v>3.6890000000000001</v>
      </c>
      <c r="FD81">
        <v>11.032999999999999</v>
      </c>
      <c r="FE81">
        <v>11.032999999999999</v>
      </c>
      <c r="FF81">
        <v>0.68</v>
      </c>
      <c r="FG81">
        <v>12.502000000000001</v>
      </c>
      <c r="FH81">
        <v>2.8050000000000002</v>
      </c>
      <c r="FI81">
        <v>1.8759999999999999</v>
      </c>
      <c r="FJ81">
        <v>8.9629999999999992</v>
      </c>
    </row>
    <row r="82" spans="1:166" x14ac:dyDescent="0.3">
      <c r="A82">
        <v>18056</v>
      </c>
      <c r="B82">
        <v>1</v>
      </c>
      <c r="C82" t="s">
        <v>38</v>
      </c>
      <c r="D82" t="s">
        <v>40</v>
      </c>
      <c r="E82">
        <v>16.341000000000001</v>
      </c>
      <c r="F82">
        <v>10.401999999999999</v>
      </c>
      <c r="G82">
        <v>1.1299999999999999</v>
      </c>
      <c r="H82">
        <v>0.11600000000000001</v>
      </c>
      <c r="I82">
        <v>150.91900000000001</v>
      </c>
      <c r="J82">
        <v>4.1340000000000003</v>
      </c>
      <c r="K82">
        <v>7.165</v>
      </c>
      <c r="L82">
        <v>0.50900000000000001</v>
      </c>
      <c r="M82">
        <v>24.084</v>
      </c>
      <c r="N82">
        <v>21.573</v>
      </c>
      <c r="O82">
        <v>1620.3710000000001</v>
      </c>
      <c r="P82">
        <v>4.6070000000000002</v>
      </c>
      <c r="Q82">
        <v>1.163</v>
      </c>
      <c r="R82">
        <v>0.60899999999999999</v>
      </c>
      <c r="S82">
        <v>1.7749999999999999</v>
      </c>
      <c r="T82">
        <v>1.1890000000000001</v>
      </c>
      <c r="U82">
        <v>0.98299999999999998</v>
      </c>
      <c r="V82">
        <v>18.919</v>
      </c>
      <c r="W82">
        <v>0.68799999999999994</v>
      </c>
      <c r="X82">
        <v>0.29499999999999998</v>
      </c>
      <c r="Y82">
        <v>0.22600000000000001</v>
      </c>
      <c r="Z82">
        <v>99.066000000000003</v>
      </c>
      <c r="AA82">
        <v>171.10499999999999</v>
      </c>
      <c r="AB82">
        <v>23.385000000000002</v>
      </c>
      <c r="AC82">
        <v>23.983000000000001</v>
      </c>
      <c r="AD82">
        <v>162.35900000000001</v>
      </c>
      <c r="AE82">
        <v>10.743</v>
      </c>
      <c r="AF82">
        <v>0.97499999999999998</v>
      </c>
      <c r="AG82">
        <v>10.007999999999999</v>
      </c>
      <c r="AH82">
        <v>61.441000000000003</v>
      </c>
      <c r="AI82">
        <v>33.304000000000002</v>
      </c>
      <c r="AJ82">
        <v>3.927</v>
      </c>
      <c r="AK82">
        <v>60.201999999999998</v>
      </c>
      <c r="AL82">
        <v>13.234</v>
      </c>
      <c r="AM82">
        <v>548.57799999999997</v>
      </c>
      <c r="AN82">
        <v>41.781999999999996</v>
      </c>
      <c r="AO82">
        <v>13.331</v>
      </c>
      <c r="AP82">
        <v>15.537000000000001</v>
      </c>
      <c r="AQ82">
        <v>275.44299999999998</v>
      </c>
      <c r="AR82">
        <v>496.61799999999999</v>
      </c>
      <c r="AS82">
        <v>219.74799999999999</v>
      </c>
      <c r="AT82">
        <v>92.513000000000005</v>
      </c>
      <c r="AU82">
        <v>840.72199999999998</v>
      </c>
      <c r="AV82">
        <v>143.66499999999999</v>
      </c>
      <c r="AW82">
        <v>0.13800000000000001</v>
      </c>
      <c r="AX82">
        <v>234.46799999999999</v>
      </c>
      <c r="AY82">
        <v>4.2450000000000001</v>
      </c>
      <c r="AZ82">
        <v>2.6389999999999998</v>
      </c>
      <c r="BA82">
        <v>21.838000000000001</v>
      </c>
      <c r="BB82">
        <v>10.461</v>
      </c>
      <c r="BC82">
        <v>5.0819999999999999</v>
      </c>
      <c r="BD82">
        <v>16.474</v>
      </c>
      <c r="BE82">
        <v>66.548000000000002</v>
      </c>
      <c r="BF82">
        <v>7.8559999999999999</v>
      </c>
      <c r="BG82">
        <v>0.41</v>
      </c>
      <c r="BH82">
        <v>2.3199999999999998</v>
      </c>
      <c r="BI82">
        <v>236.554</v>
      </c>
      <c r="BJ82">
        <v>4.6459999999999999</v>
      </c>
      <c r="BK82">
        <v>21.510999999999999</v>
      </c>
      <c r="BL82">
        <v>11.95</v>
      </c>
      <c r="BM82">
        <v>1.74</v>
      </c>
      <c r="BN82">
        <v>42.734000000000002</v>
      </c>
      <c r="BO82">
        <v>64.022000000000006</v>
      </c>
      <c r="BP82">
        <v>21.512</v>
      </c>
      <c r="BQ82">
        <v>80.031999999999996</v>
      </c>
      <c r="BR82">
        <v>14.576000000000001</v>
      </c>
      <c r="BS82">
        <v>45.198</v>
      </c>
      <c r="BT82">
        <v>52.06</v>
      </c>
      <c r="BU82">
        <v>8.266</v>
      </c>
      <c r="BV82">
        <v>435.69099999999997</v>
      </c>
      <c r="BW82">
        <v>38.356999999999999</v>
      </c>
      <c r="BX82">
        <v>589.84299999999996</v>
      </c>
      <c r="BY82">
        <v>343.822</v>
      </c>
      <c r="BZ82">
        <v>5213.0129999999999</v>
      </c>
      <c r="CA82">
        <v>165.95500000000001</v>
      </c>
      <c r="CB82">
        <v>26.623000000000001</v>
      </c>
      <c r="CC82">
        <v>245.851</v>
      </c>
      <c r="CD82">
        <v>209.23599999999999</v>
      </c>
      <c r="CE82">
        <v>2915.9989999999998</v>
      </c>
      <c r="CF82">
        <v>24.06</v>
      </c>
      <c r="CG82">
        <v>8.6159999999999997</v>
      </c>
      <c r="CH82">
        <v>46.954000000000001</v>
      </c>
      <c r="CI82">
        <v>57.377000000000002</v>
      </c>
      <c r="CJ82">
        <v>91.680999999999997</v>
      </c>
      <c r="CK82">
        <v>631.39099999999996</v>
      </c>
      <c r="CL82">
        <v>133.58500000000001</v>
      </c>
      <c r="CM82">
        <v>245.12899999999999</v>
      </c>
      <c r="CN82">
        <v>46.954000000000001</v>
      </c>
      <c r="CO82">
        <v>1.5680000000000001</v>
      </c>
      <c r="CP82">
        <v>7.109</v>
      </c>
      <c r="CQ82">
        <v>41.8</v>
      </c>
      <c r="CR82">
        <v>12.315</v>
      </c>
      <c r="CS82">
        <v>13.919</v>
      </c>
      <c r="CT82">
        <v>2.2730000000000001</v>
      </c>
      <c r="CU82">
        <v>9.6859999999999999</v>
      </c>
      <c r="CV82">
        <v>23.248999999999999</v>
      </c>
      <c r="CW82">
        <v>73.828000000000003</v>
      </c>
      <c r="CX82">
        <v>1.26</v>
      </c>
      <c r="CY82">
        <v>4.9889999999999999</v>
      </c>
      <c r="CZ82">
        <v>2.0259999999999998</v>
      </c>
      <c r="DA82">
        <v>104.57299999999999</v>
      </c>
      <c r="DB82">
        <v>11.249000000000001</v>
      </c>
      <c r="DC82">
        <v>2.4740000000000002</v>
      </c>
      <c r="DD82">
        <v>18.765999999999998</v>
      </c>
      <c r="DE82">
        <v>0.22600000000000001</v>
      </c>
      <c r="DF82">
        <v>91.504999999999995</v>
      </c>
      <c r="DG82">
        <v>0.95099999999999996</v>
      </c>
      <c r="DH82">
        <v>1.7869999999999999</v>
      </c>
      <c r="DI82">
        <v>5.8410000000000002</v>
      </c>
      <c r="DJ82">
        <v>4.4080000000000004</v>
      </c>
      <c r="DK82">
        <v>0.44900000000000001</v>
      </c>
      <c r="DL82">
        <v>1.0049999999999999</v>
      </c>
      <c r="DM82">
        <v>1.9239999999999999</v>
      </c>
      <c r="DN82">
        <v>3.52</v>
      </c>
      <c r="DO82">
        <v>6.1210000000000004</v>
      </c>
      <c r="DP82">
        <v>0.998</v>
      </c>
      <c r="DQ82">
        <v>2.157</v>
      </c>
      <c r="DR82">
        <v>3.6480000000000001</v>
      </c>
      <c r="DS82">
        <v>4.0270000000000001</v>
      </c>
      <c r="DT82">
        <v>0.36899999999999999</v>
      </c>
      <c r="DU82">
        <v>4.9560000000000004</v>
      </c>
      <c r="DV82">
        <v>432.13099999999997</v>
      </c>
      <c r="DW82">
        <v>1.135</v>
      </c>
      <c r="DX82">
        <v>6.75</v>
      </c>
      <c r="DY82">
        <v>19.768999999999998</v>
      </c>
      <c r="DZ82">
        <v>5.13</v>
      </c>
      <c r="EA82">
        <v>0.157</v>
      </c>
      <c r="EB82">
        <v>2.7280000000000002</v>
      </c>
      <c r="EC82">
        <v>4.3049999999999997</v>
      </c>
      <c r="ED82">
        <v>2.569</v>
      </c>
      <c r="EE82">
        <v>5.8869999999999996</v>
      </c>
      <c r="EF82">
        <v>4.3049999999999997</v>
      </c>
      <c r="EG82">
        <v>2.556</v>
      </c>
      <c r="EH82">
        <v>54.448999999999998</v>
      </c>
      <c r="EI82">
        <v>38.668999999999997</v>
      </c>
      <c r="EJ82">
        <v>5.73</v>
      </c>
      <c r="EK82">
        <v>6.4349999999999996</v>
      </c>
      <c r="EL82">
        <v>61.436</v>
      </c>
      <c r="EM82">
        <v>24.172999999999998</v>
      </c>
      <c r="EN82">
        <v>125.224</v>
      </c>
      <c r="EO82">
        <v>44.031999999999996</v>
      </c>
      <c r="EP82">
        <v>27.838000000000001</v>
      </c>
      <c r="EQ82">
        <v>7.04</v>
      </c>
      <c r="ER82">
        <v>118.008</v>
      </c>
      <c r="ES82">
        <v>10.664999999999999</v>
      </c>
      <c r="ET82">
        <v>7.3109999999999999</v>
      </c>
      <c r="EU82">
        <v>0.04</v>
      </c>
      <c r="EV82">
        <v>1.403</v>
      </c>
      <c r="EW82">
        <v>47.405000000000001</v>
      </c>
      <c r="EX82">
        <v>281.41500000000002</v>
      </c>
      <c r="EY82">
        <v>7.548</v>
      </c>
      <c r="EZ82">
        <v>5.6159999999999997</v>
      </c>
      <c r="FA82">
        <v>107.569</v>
      </c>
      <c r="FB82">
        <v>15.678000000000001</v>
      </c>
      <c r="FC82">
        <v>3.9950000000000001</v>
      </c>
      <c r="FD82">
        <v>12.855</v>
      </c>
      <c r="FE82">
        <v>12.942</v>
      </c>
      <c r="FF82">
        <v>1.02</v>
      </c>
      <c r="FG82">
        <v>15.16</v>
      </c>
      <c r="FH82">
        <v>0.53600000000000003</v>
      </c>
      <c r="FI82">
        <v>3.03</v>
      </c>
      <c r="FJ82">
        <v>12.721</v>
      </c>
    </row>
    <row r="83" spans="1:166" x14ac:dyDescent="0.3">
      <c r="A83">
        <v>18076</v>
      </c>
      <c r="B83">
        <v>1</v>
      </c>
      <c r="C83" t="s">
        <v>1</v>
      </c>
      <c r="D83" t="s">
        <v>15</v>
      </c>
      <c r="E83">
        <v>11.657999999999999</v>
      </c>
      <c r="F83">
        <v>9.2929999999999993</v>
      </c>
      <c r="G83">
        <v>2.653</v>
      </c>
      <c r="H83">
        <v>0.311</v>
      </c>
      <c r="I83">
        <v>151.77099999999999</v>
      </c>
      <c r="J83">
        <v>8.2870000000000008</v>
      </c>
      <c r="K83">
        <v>8.923</v>
      </c>
      <c r="L83">
        <v>1.226</v>
      </c>
      <c r="M83">
        <v>33.396000000000001</v>
      </c>
      <c r="N83">
        <v>11.946999999999999</v>
      </c>
      <c r="O83">
        <v>1655.2729999999999</v>
      </c>
      <c r="P83">
        <v>2.218</v>
      </c>
      <c r="Q83">
        <v>1.05</v>
      </c>
      <c r="R83">
        <v>1.097</v>
      </c>
      <c r="S83">
        <v>2.1309999999999998</v>
      </c>
      <c r="T83">
        <v>2.137</v>
      </c>
      <c r="U83">
        <v>1.3460000000000001</v>
      </c>
      <c r="V83">
        <v>15.451000000000001</v>
      </c>
      <c r="W83">
        <v>1.526</v>
      </c>
      <c r="X83">
        <v>0.44400000000000001</v>
      </c>
      <c r="Y83">
        <v>6.8000000000000005E-2</v>
      </c>
      <c r="Z83">
        <v>101.53</v>
      </c>
      <c r="AA83">
        <v>231.13300000000001</v>
      </c>
      <c r="AB83">
        <v>31.195</v>
      </c>
      <c r="AC83">
        <v>28.143999999999998</v>
      </c>
      <c r="AD83">
        <v>253.917</v>
      </c>
      <c r="AE83">
        <v>14.711</v>
      </c>
      <c r="AF83">
        <v>2.1429999999999998</v>
      </c>
      <c r="AG83">
        <v>9.2100000000000009</v>
      </c>
      <c r="AH83">
        <v>48.442999999999998</v>
      </c>
      <c r="AI83">
        <v>31.402000000000001</v>
      </c>
      <c r="AJ83">
        <v>3.8290000000000002</v>
      </c>
      <c r="AK83">
        <v>66.123000000000005</v>
      </c>
      <c r="AL83">
        <v>6.9729999999999999</v>
      </c>
      <c r="AM83">
        <v>835.30899999999997</v>
      </c>
      <c r="AN83">
        <v>822.16700000000003</v>
      </c>
      <c r="AO83">
        <v>19.361999999999998</v>
      </c>
      <c r="AP83">
        <v>131.73599999999999</v>
      </c>
      <c r="AQ83">
        <v>223.923</v>
      </c>
      <c r="AR83">
        <v>959.70600000000002</v>
      </c>
      <c r="AS83">
        <v>185.18700000000001</v>
      </c>
      <c r="AT83">
        <v>227.13</v>
      </c>
      <c r="AU83">
        <v>795.50800000000004</v>
      </c>
      <c r="AV83">
        <v>278.36799999999999</v>
      </c>
      <c r="AW83">
        <v>3.5230000000000001</v>
      </c>
      <c r="AX83">
        <v>310.89800000000002</v>
      </c>
      <c r="AY83">
        <v>5.5069999999999997</v>
      </c>
      <c r="AZ83">
        <v>3.88</v>
      </c>
      <c r="BA83">
        <v>47.84</v>
      </c>
      <c r="BB83">
        <v>14.243</v>
      </c>
      <c r="BC83">
        <v>5.9980000000000002</v>
      </c>
      <c r="BD83">
        <v>5.7679999999999998</v>
      </c>
      <c r="BE83">
        <v>24.436</v>
      </c>
      <c r="BF83">
        <v>2.996</v>
      </c>
      <c r="BG83">
        <v>1.6220000000000001</v>
      </c>
      <c r="BH83">
        <v>2.4340000000000002</v>
      </c>
      <c r="BI83">
        <v>239.09200000000001</v>
      </c>
      <c r="BJ83">
        <v>6.2560000000000002</v>
      </c>
      <c r="BK83">
        <v>8.7940000000000005</v>
      </c>
      <c r="BL83">
        <v>1.873</v>
      </c>
      <c r="BM83">
        <v>2.7549999999999999</v>
      </c>
      <c r="BN83">
        <v>57.326999999999998</v>
      </c>
      <c r="BO83">
        <v>95.94</v>
      </c>
      <c r="BP83">
        <v>29.114999999999998</v>
      </c>
      <c r="BQ83">
        <v>122.715</v>
      </c>
      <c r="BR83">
        <v>18.782</v>
      </c>
      <c r="BS83">
        <v>64.650000000000006</v>
      </c>
      <c r="BT83">
        <v>72.573999999999998</v>
      </c>
      <c r="BU83">
        <v>9.359</v>
      </c>
      <c r="BV83">
        <v>700.88900000000001</v>
      </c>
      <c r="BW83">
        <v>40.814999999999998</v>
      </c>
      <c r="BX83">
        <v>1060.1479999999999</v>
      </c>
      <c r="BY83">
        <v>443.83300000000003</v>
      </c>
      <c r="BZ83">
        <v>8894.0750000000007</v>
      </c>
      <c r="CA83">
        <v>307.65199999999999</v>
      </c>
      <c r="CB83">
        <v>28.023</v>
      </c>
      <c r="CC83">
        <v>510.58</v>
      </c>
      <c r="CD83">
        <v>310.202</v>
      </c>
      <c r="CE83">
        <v>5520.3159999999998</v>
      </c>
      <c r="CF83">
        <v>48.107999999999997</v>
      </c>
      <c r="CG83">
        <v>11.061999999999999</v>
      </c>
      <c r="CH83">
        <v>116.259</v>
      </c>
      <c r="CI83">
        <v>214.386</v>
      </c>
      <c r="CJ83">
        <v>157.37799999999999</v>
      </c>
      <c r="CK83">
        <v>1434.482</v>
      </c>
      <c r="CL83">
        <v>124.532</v>
      </c>
      <c r="CM83">
        <v>232.804</v>
      </c>
      <c r="CN83">
        <v>117.404</v>
      </c>
      <c r="CO83">
        <v>2.06</v>
      </c>
      <c r="CP83">
        <v>8.8710000000000004</v>
      </c>
      <c r="CQ83">
        <v>57.220999999999997</v>
      </c>
      <c r="CR83">
        <v>16.824000000000002</v>
      </c>
      <c r="CS83">
        <v>11.92</v>
      </c>
      <c r="CT83">
        <v>3.04</v>
      </c>
      <c r="CU83">
        <v>13.531000000000001</v>
      </c>
      <c r="CV83">
        <v>43.570999999999998</v>
      </c>
      <c r="CW83">
        <v>78.994</v>
      </c>
      <c r="CX83">
        <v>1.0409999999999999</v>
      </c>
      <c r="CY83">
        <v>4.4939999999999998</v>
      </c>
      <c r="CZ83">
        <v>4.0010000000000003</v>
      </c>
      <c r="DA83">
        <v>138.75200000000001</v>
      </c>
      <c r="DB83">
        <v>9.8699999999999992</v>
      </c>
      <c r="DC83">
        <v>0.81200000000000006</v>
      </c>
      <c r="DD83">
        <v>20.74</v>
      </c>
      <c r="DE83">
        <v>6.8000000000000005E-2</v>
      </c>
      <c r="DF83">
        <v>242.40299999999999</v>
      </c>
      <c r="DG83">
        <v>0.64300000000000002</v>
      </c>
      <c r="DH83">
        <v>2.012</v>
      </c>
      <c r="DI83">
        <v>1.744</v>
      </c>
      <c r="DJ83">
        <v>4.0919999999999996</v>
      </c>
      <c r="DK83">
        <v>0.224</v>
      </c>
      <c r="DL83">
        <v>1.379</v>
      </c>
      <c r="DM83">
        <v>1.085</v>
      </c>
      <c r="DN83">
        <v>10.314</v>
      </c>
      <c r="DO83">
        <v>6.4539999999999997</v>
      </c>
      <c r="DP83">
        <v>0.60799999999999998</v>
      </c>
      <c r="DQ83">
        <v>10.614000000000001</v>
      </c>
      <c r="DR83">
        <v>4.33</v>
      </c>
      <c r="DS83">
        <v>1.7789999999999999</v>
      </c>
      <c r="DU83">
        <v>2.2090000000000001</v>
      </c>
      <c r="DV83">
        <v>308.99</v>
      </c>
      <c r="DW83">
        <v>1.5940000000000001</v>
      </c>
      <c r="DX83">
        <v>6.3369999999999997</v>
      </c>
      <c r="DY83">
        <v>15.788</v>
      </c>
      <c r="DZ83">
        <v>5.806</v>
      </c>
      <c r="EA83">
        <v>0.17499999999999999</v>
      </c>
      <c r="EB83">
        <v>0.81100000000000005</v>
      </c>
      <c r="EC83">
        <v>5.5449999999999999</v>
      </c>
      <c r="ED83">
        <v>2.6440000000000001</v>
      </c>
      <c r="EE83">
        <v>7.3490000000000002</v>
      </c>
      <c r="EF83">
        <v>4.0609999999999999</v>
      </c>
      <c r="EG83">
        <v>1.4079999999999999</v>
      </c>
      <c r="EH83">
        <v>72.236999999999995</v>
      </c>
      <c r="EI83">
        <v>62.898000000000003</v>
      </c>
      <c r="EJ83">
        <v>5.391</v>
      </c>
      <c r="EK83">
        <v>13.157</v>
      </c>
      <c r="EL83">
        <v>71.137</v>
      </c>
      <c r="EM83">
        <v>21.434999999999999</v>
      </c>
      <c r="EN83">
        <v>147.42599999999999</v>
      </c>
      <c r="EO83">
        <v>50.36</v>
      </c>
      <c r="EP83">
        <v>31.300999999999998</v>
      </c>
      <c r="EQ83">
        <v>6.8179999999999996</v>
      </c>
      <c r="ER83">
        <v>122.605</v>
      </c>
      <c r="ES83">
        <v>10.74</v>
      </c>
      <c r="ET83">
        <v>46.499000000000002</v>
      </c>
      <c r="EU83">
        <v>1.254</v>
      </c>
      <c r="EV83">
        <v>2.2109999999999999</v>
      </c>
      <c r="EW83">
        <v>117.509</v>
      </c>
      <c r="EX83">
        <v>305.12099999999998</v>
      </c>
      <c r="EY83">
        <v>4.1440000000000001</v>
      </c>
      <c r="EZ83">
        <v>4.4329999999999998</v>
      </c>
      <c r="FA83">
        <v>109.992</v>
      </c>
      <c r="FB83">
        <v>25.73</v>
      </c>
      <c r="FC83">
        <v>3.5510000000000002</v>
      </c>
      <c r="FD83">
        <v>18.460999999999999</v>
      </c>
      <c r="FE83">
        <v>18.460999999999999</v>
      </c>
      <c r="FF83">
        <v>2.3580000000000001</v>
      </c>
      <c r="FG83">
        <v>29.016999999999999</v>
      </c>
      <c r="FH83">
        <v>1.6319999999999999</v>
      </c>
      <c r="FI83">
        <v>1.907</v>
      </c>
      <c r="FJ83">
        <v>6.82</v>
      </c>
    </row>
    <row r="84" spans="1:166" x14ac:dyDescent="0.3">
      <c r="A84">
        <v>18069</v>
      </c>
      <c r="B84">
        <v>3</v>
      </c>
      <c r="C84" t="s">
        <v>1</v>
      </c>
      <c r="D84" t="s">
        <v>15</v>
      </c>
      <c r="E84">
        <v>16.452000000000002</v>
      </c>
      <c r="F84">
        <v>6.8810000000000002</v>
      </c>
      <c r="G84">
        <v>2.5979999999999999</v>
      </c>
      <c r="H84">
        <v>0.38500000000000001</v>
      </c>
      <c r="I84">
        <v>173.10599999999999</v>
      </c>
      <c r="J84">
        <v>8.5180000000000007</v>
      </c>
      <c r="K84">
        <v>8.3209999999999997</v>
      </c>
      <c r="L84">
        <v>1.17</v>
      </c>
      <c r="M84">
        <v>23.492999999999999</v>
      </c>
      <c r="N84">
        <v>11.374000000000001</v>
      </c>
      <c r="O84">
        <v>1536.9849999999999</v>
      </c>
      <c r="P84">
        <v>2.6779999999999999</v>
      </c>
      <c r="Q84">
        <v>0.85899999999999999</v>
      </c>
      <c r="R84">
        <v>0.56599999999999995</v>
      </c>
      <c r="S84">
        <v>1.58</v>
      </c>
      <c r="T84">
        <v>1.696</v>
      </c>
      <c r="U84">
        <v>0.7</v>
      </c>
      <c r="V84">
        <v>12.5</v>
      </c>
      <c r="W84">
        <v>1.5229999999999999</v>
      </c>
      <c r="X84">
        <v>0.24299999999999999</v>
      </c>
      <c r="Y84">
        <v>0.30099999999999999</v>
      </c>
      <c r="Z84">
        <v>147.63900000000001</v>
      </c>
      <c r="AA84">
        <v>218.279</v>
      </c>
      <c r="AB84">
        <v>32.658999999999999</v>
      </c>
      <c r="AC84">
        <v>21.690999999999999</v>
      </c>
      <c r="AD84">
        <v>169.50399999999999</v>
      </c>
      <c r="AE84">
        <v>9.2490000000000006</v>
      </c>
      <c r="AF84">
        <v>4.2789999999999999</v>
      </c>
      <c r="AG84">
        <v>5.024</v>
      </c>
      <c r="AH84">
        <v>30.184000000000001</v>
      </c>
      <c r="AI84">
        <v>40.761000000000003</v>
      </c>
      <c r="AJ84">
        <v>2.8740000000000001</v>
      </c>
      <c r="AK84">
        <v>97.662999999999997</v>
      </c>
      <c r="AL84">
        <v>5.3550000000000004</v>
      </c>
      <c r="AM84">
        <v>471.11799999999999</v>
      </c>
      <c r="AN84">
        <v>237.761</v>
      </c>
      <c r="AO84">
        <v>11.212</v>
      </c>
      <c r="AP84">
        <v>22.079000000000001</v>
      </c>
      <c r="AQ84">
        <v>218.767</v>
      </c>
      <c r="AR84">
        <v>751.04300000000001</v>
      </c>
      <c r="AS84">
        <v>98.44</v>
      </c>
      <c r="AT84">
        <v>113.02800000000001</v>
      </c>
      <c r="AU84">
        <v>384.56700000000001</v>
      </c>
      <c r="AV84">
        <v>106.342</v>
      </c>
      <c r="AW84">
        <v>0.115</v>
      </c>
      <c r="AX84">
        <v>10.8</v>
      </c>
      <c r="AY84">
        <v>2.5760000000000001</v>
      </c>
      <c r="AZ84">
        <v>2.59</v>
      </c>
      <c r="BA84">
        <v>12.414</v>
      </c>
      <c r="BB84">
        <v>13.99</v>
      </c>
      <c r="BC84">
        <v>5.5140000000000002</v>
      </c>
      <c r="BD84">
        <v>4.3209999999999997</v>
      </c>
      <c r="BE84">
        <v>15.287000000000001</v>
      </c>
      <c r="BF84">
        <v>2.3439999999999999</v>
      </c>
      <c r="BG84">
        <v>2.0049999999999999</v>
      </c>
      <c r="BH84">
        <v>2.8460000000000001</v>
      </c>
      <c r="BI84">
        <v>257.90199999999999</v>
      </c>
      <c r="BJ84">
        <v>3.08</v>
      </c>
      <c r="BK84">
        <v>8.1479999999999997</v>
      </c>
      <c r="BL84">
        <v>1.4059999999999999</v>
      </c>
      <c r="BM84">
        <v>1.1719999999999999</v>
      </c>
      <c r="BN84">
        <v>53.786000000000001</v>
      </c>
      <c r="BO84">
        <v>120.425</v>
      </c>
      <c r="BP84">
        <v>18.579999999999998</v>
      </c>
      <c r="BQ84">
        <v>107.242</v>
      </c>
      <c r="BR84">
        <v>16.475000000000001</v>
      </c>
      <c r="BS84">
        <v>42.9</v>
      </c>
      <c r="BT84">
        <v>61.481000000000002</v>
      </c>
      <c r="BU84">
        <v>7.2009999999999996</v>
      </c>
      <c r="BV84">
        <v>789.09199999999998</v>
      </c>
      <c r="BW84">
        <v>44.418999999999997</v>
      </c>
      <c r="BX84">
        <v>1111.0550000000001</v>
      </c>
      <c r="BY84">
        <v>423.80200000000002</v>
      </c>
      <c r="BZ84">
        <v>8288.1949999999997</v>
      </c>
      <c r="CA84">
        <v>282.642</v>
      </c>
      <c r="CB84">
        <v>33.314</v>
      </c>
      <c r="CC84">
        <v>477.839</v>
      </c>
      <c r="CD84">
        <v>275.75900000000001</v>
      </c>
      <c r="CE84">
        <v>4723.5569999999998</v>
      </c>
      <c r="CF84">
        <v>40.267000000000003</v>
      </c>
      <c r="CG84">
        <v>9.0310000000000006</v>
      </c>
      <c r="CH84">
        <v>92.185000000000002</v>
      </c>
      <c r="CI84">
        <v>203.148</v>
      </c>
      <c r="CJ84">
        <v>110.012</v>
      </c>
      <c r="CK84">
        <v>974.15099999999995</v>
      </c>
      <c r="CL84">
        <v>150.203</v>
      </c>
      <c r="CM84">
        <v>257.28699999999998</v>
      </c>
      <c r="CN84">
        <v>92.185000000000002</v>
      </c>
      <c r="CO84">
        <v>1.8260000000000001</v>
      </c>
      <c r="CP84">
        <v>8.9659999999999993</v>
      </c>
      <c r="CQ84">
        <v>58.24</v>
      </c>
      <c r="CR84">
        <v>16.233000000000001</v>
      </c>
      <c r="CS84">
        <v>12.789</v>
      </c>
      <c r="CT84">
        <v>1.9810000000000001</v>
      </c>
      <c r="CU84">
        <v>12.933999999999999</v>
      </c>
      <c r="CV84">
        <v>50.506</v>
      </c>
      <c r="CW84">
        <v>84.402000000000001</v>
      </c>
      <c r="CX84">
        <v>0.81899999999999995</v>
      </c>
      <c r="CY84">
        <v>4.141</v>
      </c>
      <c r="CZ84">
        <v>3.1789999999999998</v>
      </c>
      <c r="DA84">
        <v>120.437</v>
      </c>
      <c r="DB84">
        <v>7.6890000000000001</v>
      </c>
      <c r="DC84">
        <v>1.3</v>
      </c>
      <c r="DD84">
        <v>16.744</v>
      </c>
      <c r="DE84">
        <v>0.30099999999999999</v>
      </c>
      <c r="DF84">
        <v>282.45699999999999</v>
      </c>
      <c r="DG84">
        <v>0.51200000000000001</v>
      </c>
      <c r="DH84">
        <v>1.9550000000000001</v>
      </c>
      <c r="DI84">
        <v>4.5170000000000003</v>
      </c>
      <c r="DJ84">
        <v>4.0910000000000002</v>
      </c>
      <c r="DK84">
        <v>2.0409999999999999</v>
      </c>
      <c r="DL84">
        <v>1.819</v>
      </c>
      <c r="DM84">
        <v>2.4140000000000001</v>
      </c>
      <c r="DN84">
        <v>6.4720000000000004</v>
      </c>
      <c r="DO84">
        <v>7.0839999999999996</v>
      </c>
      <c r="DP84">
        <v>9.7000000000000003E-2</v>
      </c>
      <c r="DQ84">
        <v>2.399</v>
      </c>
      <c r="DR84">
        <v>1.0880000000000001</v>
      </c>
      <c r="DS84">
        <v>1.643</v>
      </c>
      <c r="DU84">
        <v>2.1160000000000001</v>
      </c>
      <c r="DV84">
        <v>351.38099999999997</v>
      </c>
      <c r="DW84">
        <v>1.171</v>
      </c>
      <c r="DX84">
        <v>7.7859999999999996</v>
      </c>
      <c r="DY84">
        <v>15.430999999999999</v>
      </c>
      <c r="DZ84">
        <v>8.8469999999999995</v>
      </c>
      <c r="EA84">
        <v>0.22</v>
      </c>
      <c r="EB84">
        <v>1.6279999999999999</v>
      </c>
      <c r="EC84">
        <v>2.2229999999999999</v>
      </c>
      <c r="ED84">
        <v>1.329</v>
      </c>
      <c r="EE84">
        <v>4.1340000000000003</v>
      </c>
      <c r="EF84">
        <v>1.6160000000000001</v>
      </c>
      <c r="EG84">
        <v>2.6429999999999998</v>
      </c>
      <c r="EH84">
        <v>42.731000000000002</v>
      </c>
      <c r="EI84">
        <v>37.085000000000001</v>
      </c>
      <c r="EJ84">
        <v>5.7140000000000004</v>
      </c>
      <c r="EK84">
        <v>8.1969999999999992</v>
      </c>
      <c r="EL84">
        <v>65.751000000000005</v>
      </c>
      <c r="EM84">
        <v>17.937000000000001</v>
      </c>
      <c r="EN84">
        <v>140.07300000000001</v>
      </c>
      <c r="EO84">
        <v>39.64</v>
      </c>
      <c r="EP84">
        <v>24.663</v>
      </c>
      <c r="EQ84">
        <v>7.1120000000000001</v>
      </c>
      <c r="ER84">
        <v>123.124</v>
      </c>
      <c r="ES84">
        <v>6.3090000000000002</v>
      </c>
      <c r="ET84">
        <v>33.493000000000002</v>
      </c>
      <c r="EU84">
        <v>1.2350000000000001</v>
      </c>
      <c r="EV84">
        <v>3.2570000000000001</v>
      </c>
      <c r="EW84">
        <v>93.364000000000004</v>
      </c>
      <c r="EX84">
        <v>294.32900000000001</v>
      </c>
      <c r="EY84">
        <v>3.8690000000000002</v>
      </c>
      <c r="EZ84">
        <v>3.843</v>
      </c>
      <c r="FA84">
        <v>117.655</v>
      </c>
      <c r="FB84">
        <v>8.6519999999999992</v>
      </c>
      <c r="FC84">
        <v>2.4830000000000001</v>
      </c>
      <c r="FD84">
        <v>15.82</v>
      </c>
      <c r="FE84">
        <v>15.82</v>
      </c>
      <c r="FF84">
        <v>3.6930000000000001</v>
      </c>
      <c r="FG84">
        <v>28</v>
      </c>
      <c r="FH84">
        <v>1.0289999999999999</v>
      </c>
      <c r="FI84">
        <v>5.5990000000000002</v>
      </c>
      <c r="FJ84">
        <v>15.045</v>
      </c>
    </row>
    <row r="85" spans="1:166" x14ac:dyDescent="0.3">
      <c r="A85">
        <v>18095</v>
      </c>
      <c r="B85">
        <v>3</v>
      </c>
      <c r="C85" t="s">
        <v>38</v>
      </c>
      <c r="D85" t="s">
        <v>39</v>
      </c>
      <c r="E85">
        <v>19.477</v>
      </c>
      <c r="F85">
        <v>6.8</v>
      </c>
      <c r="G85">
        <v>1.7170000000000001</v>
      </c>
      <c r="H85">
        <v>0.28999999999999998</v>
      </c>
      <c r="I85">
        <v>143.38900000000001</v>
      </c>
      <c r="J85">
        <v>7.0129999999999999</v>
      </c>
      <c r="K85">
        <v>8.5429999999999993</v>
      </c>
      <c r="L85">
        <v>0.82099999999999995</v>
      </c>
      <c r="M85">
        <v>209.423</v>
      </c>
      <c r="N85">
        <v>13.403</v>
      </c>
      <c r="O85">
        <v>1000.093</v>
      </c>
      <c r="P85">
        <v>4.0359999999999996</v>
      </c>
      <c r="Q85">
        <v>2.294</v>
      </c>
      <c r="R85">
        <v>1.0489999999999999</v>
      </c>
      <c r="S85">
        <v>2.077</v>
      </c>
      <c r="T85">
        <v>1.589</v>
      </c>
      <c r="U85">
        <v>0.67900000000000005</v>
      </c>
      <c r="V85">
        <v>8.0050000000000008</v>
      </c>
      <c r="W85">
        <v>1.6759999999999999</v>
      </c>
      <c r="X85">
        <v>0.215</v>
      </c>
      <c r="Y85">
        <v>0.216</v>
      </c>
      <c r="Z85">
        <v>100.312</v>
      </c>
      <c r="AA85">
        <v>123.66</v>
      </c>
      <c r="AB85">
        <v>22.678999999999998</v>
      </c>
      <c r="AC85">
        <v>12.69</v>
      </c>
      <c r="AD85">
        <v>118.379</v>
      </c>
      <c r="AE85">
        <v>6.3689999999999998</v>
      </c>
      <c r="AF85">
        <v>5.1180000000000003</v>
      </c>
      <c r="AG85">
        <v>6.1459999999999999</v>
      </c>
      <c r="AH85">
        <v>39.277999999999999</v>
      </c>
      <c r="AI85">
        <v>47.116999999999997</v>
      </c>
      <c r="AJ85">
        <v>3.3039999999999998</v>
      </c>
      <c r="AK85">
        <v>138.334</v>
      </c>
      <c r="AL85">
        <v>8.5530000000000008</v>
      </c>
      <c r="AM85">
        <v>176.07499999999999</v>
      </c>
      <c r="AN85">
        <v>6.202</v>
      </c>
      <c r="AO85">
        <v>3.3039999999999998</v>
      </c>
      <c r="AP85">
        <v>11.824</v>
      </c>
      <c r="AQ85">
        <v>273.267</v>
      </c>
      <c r="AR85">
        <v>162.30199999999999</v>
      </c>
      <c r="AS85">
        <v>50.23</v>
      </c>
      <c r="AT85">
        <v>18.358000000000001</v>
      </c>
      <c r="AU85">
        <v>152.874</v>
      </c>
      <c r="AV85">
        <v>9.1189999999999998</v>
      </c>
      <c r="AW85">
        <v>6.6000000000000003E-2</v>
      </c>
      <c r="AX85">
        <v>1.123</v>
      </c>
      <c r="AY85">
        <v>2.0150000000000001</v>
      </c>
      <c r="AZ85">
        <v>1.9850000000000001</v>
      </c>
      <c r="BA85">
        <v>0.19</v>
      </c>
      <c r="BB85">
        <v>18.809999999999999</v>
      </c>
      <c r="BC85">
        <v>3.2559999999999998</v>
      </c>
      <c r="BD85">
        <v>14.292999999999999</v>
      </c>
      <c r="BE85">
        <v>7.851</v>
      </c>
      <c r="BF85">
        <v>4.1020000000000003</v>
      </c>
      <c r="BG85">
        <v>0.23</v>
      </c>
      <c r="BH85">
        <v>5.5090000000000003</v>
      </c>
      <c r="BI85">
        <v>143.96299999999999</v>
      </c>
      <c r="BJ85">
        <v>1.589</v>
      </c>
      <c r="BK85">
        <v>12.573</v>
      </c>
      <c r="BL85">
        <v>1.4339999999999999</v>
      </c>
      <c r="BM85">
        <v>0.89</v>
      </c>
      <c r="BN85">
        <v>33.616</v>
      </c>
      <c r="BO85">
        <v>39.024000000000001</v>
      </c>
      <c r="BP85">
        <v>12.18</v>
      </c>
      <c r="BQ85">
        <v>65.998999999999995</v>
      </c>
      <c r="BR85">
        <v>15.67</v>
      </c>
      <c r="BS85">
        <v>31.91</v>
      </c>
      <c r="BT85">
        <v>26.925000000000001</v>
      </c>
      <c r="BU85">
        <v>6.6189999999999998</v>
      </c>
      <c r="BV85">
        <v>758.80799999999999</v>
      </c>
      <c r="BW85">
        <v>28.475999999999999</v>
      </c>
      <c r="BX85">
        <v>874.34199999999998</v>
      </c>
      <c r="BY85">
        <v>301.23</v>
      </c>
      <c r="BZ85">
        <v>7727.3180000000002</v>
      </c>
      <c r="CA85">
        <v>267.86700000000002</v>
      </c>
      <c r="CB85">
        <v>26.702999999999999</v>
      </c>
      <c r="CC85">
        <v>373.60399999999998</v>
      </c>
      <c r="CD85">
        <v>227.44800000000001</v>
      </c>
      <c r="CE85">
        <v>4398.6390000000001</v>
      </c>
      <c r="CF85">
        <v>45.38</v>
      </c>
      <c r="CG85">
        <v>8.3770000000000007</v>
      </c>
      <c r="CH85">
        <v>72.349999999999994</v>
      </c>
      <c r="CI85">
        <v>87.091999999999999</v>
      </c>
      <c r="CJ85">
        <v>108.59399999999999</v>
      </c>
      <c r="CK85">
        <v>899.31100000000004</v>
      </c>
      <c r="CL85">
        <v>45.302999999999997</v>
      </c>
      <c r="CM85">
        <v>139.946</v>
      </c>
      <c r="CN85">
        <v>72.902000000000001</v>
      </c>
      <c r="CO85">
        <v>3.3919999999999999</v>
      </c>
      <c r="CP85">
        <v>4.5309999999999997</v>
      </c>
      <c r="CQ85">
        <v>23.042000000000002</v>
      </c>
      <c r="CR85">
        <v>22.25</v>
      </c>
      <c r="CS85">
        <v>21.498999999999999</v>
      </c>
      <c r="CT85">
        <v>0.85699999999999998</v>
      </c>
      <c r="CU85">
        <v>17.356000000000002</v>
      </c>
      <c r="CV85">
        <v>2.4049999999999998</v>
      </c>
      <c r="CW85">
        <v>82.472999999999999</v>
      </c>
      <c r="CX85">
        <v>0.10299999999999999</v>
      </c>
      <c r="CY85">
        <v>3.8679999999999999</v>
      </c>
      <c r="CZ85">
        <v>1.9359999999999999</v>
      </c>
      <c r="DA85">
        <v>166.91800000000001</v>
      </c>
      <c r="DB85">
        <v>8.6229999999999993</v>
      </c>
      <c r="DC85">
        <v>0.79800000000000004</v>
      </c>
      <c r="DD85">
        <v>5.0350000000000001</v>
      </c>
      <c r="DE85">
        <v>0.216</v>
      </c>
      <c r="DF85">
        <v>285.858</v>
      </c>
      <c r="DG85">
        <v>0.77700000000000002</v>
      </c>
      <c r="DH85">
        <v>1.9350000000000001</v>
      </c>
      <c r="DI85">
        <v>0.86599999999999999</v>
      </c>
      <c r="DJ85">
        <v>3.2130000000000001</v>
      </c>
      <c r="DK85">
        <v>15.789</v>
      </c>
      <c r="DL85">
        <v>0.91300000000000003</v>
      </c>
      <c r="DM85">
        <v>0.89</v>
      </c>
      <c r="DN85">
        <v>0.01</v>
      </c>
      <c r="DO85">
        <v>6.3129999999999997</v>
      </c>
      <c r="DP85">
        <v>0.82799999999999996</v>
      </c>
      <c r="DQ85">
        <v>0.11899999999999999</v>
      </c>
      <c r="DR85">
        <v>0.498</v>
      </c>
      <c r="DS85">
        <v>2.6150000000000002</v>
      </c>
      <c r="DT85">
        <v>0.27800000000000002</v>
      </c>
      <c r="DU85">
        <v>3.0939999999999999</v>
      </c>
      <c r="DV85">
        <v>578.69399999999996</v>
      </c>
      <c r="DW85">
        <v>1.2290000000000001</v>
      </c>
      <c r="DX85">
        <v>9.0830000000000002</v>
      </c>
      <c r="DY85">
        <v>6.72</v>
      </c>
      <c r="DZ85">
        <v>1.6180000000000001</v>
      </c>
      <c r="EA85">
        <v>1.3169999999999999</v>
      </c>
      <c r="EB85">
        <v>2.6190000000000002</v>
      </c>
      <c r="EC85">
        <v>1.4630000000000001</v>
      </c>
      <c r="ED85">
        <v>1.1990000000000001</v>
      </c>
      <c r="EE85">
        <v>3.32</v>
      </c>
      <c r="EF85">
        <v>2.3050000000000002</v>
      </c>
      <c r="EG85">
        <v>1.637</v>
      </c>
      <c r="EH85">
        <v>36.575000000000003</v>
      </c>
      <c r="EI85">
        <v>27.24</v>
      </c>
      <c r="EJ85">
        <v>4.1529999999999996</v>
      </c>
      <c r="EK85">
        <v>6.3010000000000002</v>
      </c>
      <c r="EL85">
        <v>20.798999999999999</v>
      </c>
      <c r="EM85">
        <v>5.8879999999999999</v>
      </c>
      <c r="EN85">
        <v>74.838999999999999</v>
      </c>
      <c r="EO85">
        <v>23.201000000000001</v>
      </c>
      <c r="EP85">
        <v>4.3140000000000001</v>
      </c>
      <c r="EQ85">
        <v>1.2749999999999999</v>
      </c>
      <c r="ER85">
        <v>131.761</v>
      </c>
      <c r="ES85">
        <v>3.1509999999999998</v>
      </c>
      <c r="ET85">
        <v>24.844999999999999</v>
      </c>
      <c r="EU85">
        <v>5.1999999999999998E-2</v>
      </c>
      <c r="EV85">
        <v>5.1999999999999998E-2</v>
      </c>
      <c r="EW85">
        <v>73.012</v>
      </c>
      <c r="EX85">
        <v>273.95400000000001</v>
      </c>
      <c r="EY85">
        <v>5.4329999999999998</v>
      </c>
      <c r="EZ85">
        <v>3.8170000000000002</v>
      </c>
      <c r="FA85">
        <v>129.81899999999999</v>
      </c>
      <c r="FB85">
        <v>7.6710000000000003</v>
      </c>
      <c r="FC85">
        <v>1.7669999999999999</v>
      </c>
      <c r="FD85">
        <v>14.101000000000001</v>
      </c>
      <c r="FE85">
        <v>14.101000000000001</v>
      </c>
      <c r="FF85">
        <v>0.625</v>
      </c>
      <c r="FG85">
        <v>12.468999999999999</v>
      </c>
      <c r="FH85">
        <v>1.6519999999999999</v>
      </c>
      <c r="FI85">
        <v>0.50800000000000001</v>
      </c>
      <c r="FJ85">
        <v>6.532</v>
      </c>
    </row>
    <row r="86" spans="1:166" x14ac:dyDescent="0.3">
      <c r="A86">
        <v>18108</v>
      </c>
      <c r="B86">
        <v>1</v>
      </c>
      <c r="C86" t="s">
        <v>1</v>
      </c>
      <c r="D86" t="s">
        <v>15</v>
      </c>
      <c r="E86">
        <v>13.340999999999999</v>
      </c>
      <c r="F86">
        <v>13.106</v>
      </c>
      <c r="G86">
        <v>2.4350000000000001</v>
      </c>
      <c r="H86">
        <v>0.19900000000000001</v>
      </c>
      <c r="I86">
        <v>175.41200000000001</v>
      </c>
      <c r="J86">
        <v>7.1029999999999998</v>
      </c>
      <c r="K86">
        <v>8.3510000000000009</v>
      </c>
      <c r="L86">
        <v>0.65500000000000003</v>
      </c>
      <c r="M86">
        <v>33.726999999999997</v>
      </c>
      <c r="N86">
        <v>23.263999999999999</v>
      </c>
      <c r="O86">
        <v>1653.82</v>
      </c>
      <c r="P86">
        <v>3.4430000000000001</v>
      </c>
      <c r="Q86">
        <v>1.5389999999999999</v>
      </c>
      <c r="R86">
        <v>1.6279999999999999</v>
      </c>
      <c r="S86">
        <v>3.5539999999999998</v>
      </c>
      <c r="T86">
        <v>1.85</v>
      </c>
      <c r="U86">
        <v>1.851</v>
      </c>
      <c r="V86">
        <v>24.024999999999999</v>
      </c>
      <c r="W86">
        <v>1.81</v>
      </c>
      <c r="X86">
        <v>0.39200000000000002</v>
      </c>
      <c r="Y86">
        <v>0.23400000000000001</v>
      </c>
      <c r="Z86">
        <v>133.726</v>
      </c>
      <c r="AA86">
        <v>139.53</v>
      </c>
      <c r="AB86">
        <v>24.132999999999999</v>
      </c>
      <c r="AC86">
        <v>14.375999999999999</v>
      </c>
      <c r="AD86">
        <v>120.23</v>
      </c>
      <c r="AE86">
        <v>7.1950000000000003</v>
      </c>
      <c r="AF86">
        <v>4.024</v>
      </c>
      <c r="AG86">
        <v>8.4339999999999993</v>
      </c>
      <c r="AH86">
        <v>52.612000000000002</v>
      </c>
      <c r="AI86">
        <v>30.71</v>
      </c>
      <c r="AJ86">
        <v>3.552</v>
      </c>
      <c r="AK86">
        <v>94.096999999999994</v>
      </c>
      <c r="AL86">
        <v>13.292</v>
      </c>
      <c r="AM86">
        <v>347.01299999999998</v>
      </c>
      <c r="AN86">
        <v>30.167999999999999</v>
      </c>
      <c r="AO86">
        <v>7.75</v>
      </c>
      <c r="AP86">
        <v>19.893999999999998</v>
      </c>
      <c r="AQ86">
        <v>283.58499999999998</v>
      </c>
      <c r="AR86">
        <v>412.91399999999999</v>
      </c>
      <c r="AS86">
        <v>67.337999999999994</v>
      </c>
      <c r="AT86">
        <v>46.750999999999998</v>
      </c>
      <c r="AU86">
        <v>221.876</v>
      </c>
      <c r="AV86">
        <v>48.628</v>
      </c>
      <c r="AW86">
        <v>0.01</v>
      </c>
      <c r="AX86">
        <v>0.94699999999999995</v>
      </c>
      <c r="AY86">
        <v>2.3069999999999999</v>
      </c>
      <c r="AZ86">
        <v>1.923</v>
      </c>
      <c r="BA86">
        <v>1.905</v>
      </c>
      <c r="BB86">
        <v>17.399999999999999</v>
      </c>
      <c r="BC86">
        <v>3.7309999999999999</v>
      </c>
      <c r="BD86">
        <v>3.4380000000000002</v>
      </c>
      <c r="BE86">
        <v>11.438000000000001</v>
      </c>
      <c r="BF86">
        <v>2.1850000000000001</v>
      </c>
      <c r="BG86">
        <v>5.3999999999999999E-2</v>
      </c>
      <c r="BH86">
        <v>4.2859999999999996</v>
      </c>
      <c r="BI86">
        <v>175.017</v>
      </c>
      <c r="BJ86">
        <v>1.62</v>
      </c>
      <c r="BK86">
        <v>19.131</v>
      </c>
      <c r="BL86">
        <v>0.46200000000000002</v>
      </c>
      <c r="BM86">
        <v>1.498</v>
      </c>
      <c r="BN86">
        <v>30.908000000000001</v>
      </c>
      <c r="BO86">
        <v>53.207999999999998</v>
      </c>
      <c r="BP86">
        <v>13.961</v>
      </c>
      <c r="BQ86">
        <v>61.576999999999998</v>
      </c>
      <c r="BR86">
        <v>17.539000000000001</v>
      </c>
      <c r="BS86">
        <v>31.916</v>
      </c>
      <c r="BT86">
        <v>39.265000000000001</v>
      </c>
      <c r="BU86">
        <v>7.093</v>
      </c>
      <c r="BV86">
        <v>685.37300000000005</v>
      </c>
      <c r="BW86">
        <v>37.393000000000001</v>
      </c>
      <c r="BX86">
        <v>930.31</v>
      </c>
      <c r="BY86">
        <v>383.685</v>
      </c>
      <c r="BZ86">
        <v>7898.027</v>
      </c>
      <c r="CA86">
        <v>264.05099999999999</v>
      </c>
      <c r="CB86">
        <v>30.902000000000001</v>
      </c>
      <c r="CC86">
        <v>399.88200000000001</v>
      </c>
      <c r="CD86">
        <v>260.18400000000003</v>
      </c>
      <c r="CE86">
        <v>4634.9059999999999</v>
      </c>
      <c r="CF86">
        <v>43.167000000000002</v>
      </c>
      <c r="CG86">
        <v>9.6430000000000007</v>
      </c>
      <c r="CH86">
        <v>78.822999999999993</v>
      </c>
      <c r="CI86">
        <v>114.325</v>
      </c>
      <c r="CJ86">
        <v>115.387</v>
      </c>
      <c r="CK86">
        <v>1042.9770000000001</v>
      </c>
      <c r="CL86">
        <v>65.715000000000003</v>
      </c>
      <c r="CM86">
        <v>116.762</v>
      </c>
      <c r="CN86">
        <v>78.822999999999993</v>
      </c>
      <c r="CO86">
        <v>3.3330000000000002</v>
      </c>
      <c r="CP86">
        <v>5.0359999999999996</v>
      </c>
      <c r="CQ86">
        <v>36.436999999999998</v>
      </c>
      <c r="CR86">
        <v>23.308</v>
      </c>
      <c r="CS86">
        <v>19.221</v>
      </c>
      <c r="CT86">
        <v>0.97399999999999998</v>
      </c>
      <c r="CU86">
        <v>17.398</v>
      </c>
      <c r="CV86">
        <v>36.698999999999998</v>
      </c>
      <c r="CW86">
        <v>67.963999999999999</v>
      </c>
      <c r="CX86">
        <v>0.57399999999999995</v>
      </c>
      <c r="CY86">
        <v>4.0170000000000003</v>
      </c>
      <c r="CZ86">
        <v>1.704</v>
      </c>
      <c r="DA86">
        <v>158.30099999999999</v>
      </c>
      <c r="DB86">
        <v>9.0820000000000007</v>
      </c>
      <c r="DC86">
        <v>0.92900000000000005</v>
      </c>
      <c r="DD86">
        <v>10.632</v>
      </c>
      <c r="DE86">
        <v>0.23400000000000001</v>
      </c>
      <c r="DF86">
        <v>159.63800000000001</v>
      </c>
      <c r="DG86">
        <v>0.79500000000000004</v>
      </c>
      <c r="DH86">
        <v>2.27</v>
      </c>
      <c r="DI86">
        <v>2.1459999999999999</v>
      </c>
      <c r="DJ86">
        <v>7.0860000000000003</v>
      </c>
      <c r="DK86">
        <v>1.8</v>
      </c>
      <c r="DL86">
        <v>1.446</v>
      </c>
      <c r="DM86">
        <v>0.53500000000000003</v>
      </c>
      <c r="DN86">
        <v>1.748</v>
      </c>
      <c r="DO86">
        <v>7.3209999999999997</v>
      </c>
      <c r="DP86">
        <v>1.28</v>
      </c>
      <c r="DQ86">
        <v>0.53200000000000003</v>
      </c>
      <c r="DR86">
        <v>1.5780000000000001</v>
      </c>
      <c r="DS86">
        <v>6.0380000000000003</v>
      </c>
      <c r="DU86">
        <v>6.3940000000000001</v>
      </c>
      <c r="DV86">
        <v>481.28399999999999</v>
      </c>
      <c r="DW86">
        <v>1.494</v>
      </c>
      <c r="DX86">
        <v>6.3680000000000003</v>
      </c>
      <c r="DY86">
        <v>18.126999999999999</v>
      </c>
      <c r="DZ86">
        <v>3.1709999999999998</v>
      </c>
      <c r="EA86">
        <v>0.20699999999999999</v>
      </c>
      <c r="EB86">
        <v>1.3460000000000001</v>
      </c>
      <c r="EC86">
        <v>2.2650000000000001</v>
      </c>
      <c r="ED86">
        <v>0.83499999999999996</v>
      </c>
      <c r="EE86">
        <v>2.29</v>
      </c>
      <c r="EF86">
        <v>2.8730000000000002</v>
      </c>
      <c r="EG86">
        <v>1.5129999999999999</v>
      </c>
      <c r="EH86">
        <v>39.323</v>
      </c>
      <c r="EI86">
        <v>30.521000000000001</v>
      </c>
      <c r="EJ86">
        <v>4.5999999999999996</v>
      </c>
      <c r="EK86">
        <v>6.0060000000000002</v>
      </c>
      <c r="EL86">
        <v>32.768999999999998</v>
      </c>
      <c r="EM86">
        <v>9.0670000000000002</v>
      </c>
      <c r="EN86">
        <v>63.628999999999998</v>
      </c>
      <c r="EO86">
        <v>20.363</v>
      </c>
      <c r="EP86">
        <v>7.101</v>
      </c>
      <c r="EQ86">
        <v>1.68</v>
      </c>
      <c r="ER86">
        <v>115.554</v>
      </c>
      <c r="ES86">
        <v>3.2530000000000001</v>
      </c>
      <c r="ET86">
        <v>9.5640000000000001</v>
      </c>
      <c r="EU86">
        <v>2.641</v>
      </c>
      <c r="EV86">
        <v>0.47399999999999998</v>
      </c>
      <c r="EW86">
        <v>79.369</v>
      </c>
      <c r="EX86">
        <v>303.14600000000002</v>
      </c>
      <c r="EY86">
        <v>5.5759999999999996</v>
      </c>
      <c r="EZ86">
        <v>3.8969999999999998</v>
      </c>
      <c r="FA86">
        <v>131.71799999999999</v>
      </c>
      <c r="FB86">
        <v>26.951000000000001</v>
      </c>
      <c r="FC86">
        <v>2.3929999999999998</v>
      </c>
      <c r="FD86">
        <v>12.801</v>
      </c>
      <c r="FE86">
        <v>12.801</v>
      </c>
      <c r="FF86">
        <v>1.599</v>
      </c>
      <c r="FG86">
        <v>15.506</v>
      </c>
      <c r="FH86">
        <v>0.96699999999999997</v>
      </c>
      <c r="FI86">
        <v>2.33</v>
      </c>
      <c r="FJ86">
        <v>13.563000000000001</v>
      </c>
    </row>
    <row r="87" spans="1:166" x14ac:dyDescent="0.3">
      <c r="A87">
        <v>18017</v>
      </c>
      <c r="B87">
        <v>3</v>
      </c>
      <c r="C87" t="s">
        <v>38</v>
      </c>
      <c r="D87" t="s">
        <v>40</v>
      </c>
      <c r="E87">
        <v>18.690999999999999</v>
      </c>
      <c r="F87">
        <v>6.6260000000000003</v>
      </c>
      <c r="G87">
        <v>1.514</v>
      </c>
      <c r="H87">
        <v>9.7000000000000003E-2</v>
      </c>
      <c r="I87">
        <v>109.898</v>
      </c>
      <c r="J87">
        <v>3.9729999999999999</v>
      </c>
      <c r="K87">
        <v>5.9790000000000001</v>
      </c>
      <c r="L87">
        <v>0.36899999999999999</v>
      </c>
      <c r="M87">
        <v>26.922999999999998</v>
      </c>
      <c r="N87">
        <v>26.73</v>
      </c>
      <c r="O87">
        <v>1243.326</v>
      </c>
      <c r="P87">
        <v>9.3170000000000002</v>
      </c>
      <c r="Q87">
        <v>1.214</v>
      </c>
      <c r="R87">
        <v>0.61099999999999999</v>
      </c>
      <c r="S87">
        <v>2.0209999999999999</v>
      </c>
      <c r="T87">
        <v>1.625</v>
      </c>
      <c r="U87">
        <v>1.1020000000000001</v>
      </c>
      <c r="V87">
        <v>17.940000000000001</v>
      </c>
      <c r="W87">
        <v>0.43099999999999999</v>
      </c>
      <c r="X87">
        <v>0.20899999999999999</v>
      </c>
      <c r="Y87">
        <v>5.0999999999999997E-2</v>
      </c>
      <c r="Z87">
        <v>113.751</v>
      </c>
      <c r="AA87">
        <v>148.63</v>
      </c>
      <c r="AB87">
        <v>24.774999999999999</v>
      </c>
      <c r="AC87">
        <v>15.515000000000001</v>
      </c>
      <c r="AD87">
        <v>158.01</v>
      </c>
      <c r="AE87">
        <v>9.0269999999999992</v>
      </c>
      <c r="AF87">
        <v>1.4510000000000001</v>
      </c>
      <c r="AG87">
        <v>7.3970000000000002</v>
      </c>
      <c r="AH87">
        <v>42.901000000000003</v>
      </c>
      <c r="AI87">
        <v>21.986000000000001</v>
      </c>
      <c r="AJ87">
        <v>2.7280000000000002</v>
      </c>
      <c r="AK87">
        <v>49.698</v>
      </c>
      <c r="AL87">
        <v>13.618</v>
      </c>
      <c r="AM87">
        <v>205.64599999999999</v>
      </c>
      <c r="AN87">
        <v>153.369</v>
      </c>
      <c r="AO87">
        <v>6.0019999999999998</v>
      </c>
      <c r="AP87">
        <v>26.085000000000001</v>
      </c>
      <c r="AQ87">
        <v>100.217</v>
      </c>
      <c r="AR87">
        <v>318.11500000000001</v>
      </c>
      <c r="AS87">
        <v>39.999000000000002</v>
      </c>
      <c r="AT87">
        <v>53.171999999999997</v>
      </c>
      <c r="AU87">
        <v>212.8</v>
      </c>
      <c r="AV87">
        <v>35.957999999999998</v>
      </c>
      <c r="AW87">
        <v>4.9000000000000002E-2</v>
      </c>
      <c r="AX87">
        <v>40.56</v>
      </c>
      <c r="AY87">
        <v>0.88500000000000001</v>
      </c>
      <c r="AZ87">
        <v>1.373</v>
      </c>
      <c r="BA87">
        <v>8.5630000000000006</v>
      </c>
      <c r="BB87">
        <v>13.1</v>
      </c>
      <c r="BC87">
        <v>2.8559999999999999</v>
      </c>
      <c r="BD87">
        <v>10.885999999999999</v>
      </c>
      <c r="BE87">
        <v>40.154000000000003</v>
      </c>
      <c r="BF87">
        <v>4.6829999999999998</v>
      </c>
      <c r="BG87">
        <v>0.13300000000000001</v>
      </c>
      <c r="BH87">
        <v>5.4160000000000004</v>
      </c>
      <c r="BI87">
        <v>114.238</v>
      </c>
      <c r="BJ87">
        <v>1.7969999999999999</v>
      </c>
      <c r="BK87">
        <v>19.547999999999998</v>
      </c>
      <c r="BL87">
        <v>2.8980000000000001</v>
      </c>
      <c r="BM87">
        <v>1.573</v>
      </c>
      <c r="BN87">
        <v>33.176000000000002</v>
      </c>
      <c r="BO87">
        <v>36.505000000000003</v>
      </c>
      <c r="BP87">
        <v>16.533000000000001</v>
      </c>
      <c r="BQ87">
        <v>60.207999999999998</v>
      </c>
      <c r="BR87">
        <v>13.257</v>
      </c>
      <c r="BS87">
        <v>29.457999999999998</v>
      </c>
      <c r="BT87">
        <v>28.678000000000001</v>
      </c>
      <c r="BU87">
        <v>6.5270000000000001</v>
      </c>
      <c r="BV87">
        <v>425.73200000000003</v>
      </c>
      <c r="BW87">
        <v>20.925000000000001</v>
      </c>
      <c r="BX87">
        <v>633.95000000000005</v>
      </c>
      <c r="BY87">
        <v>258.52699999999999</v>
      </c>
      <c r="BZ87">
        <v>6660.7470000000003</v>
      </c>
      <c r="CA87">
        <v>179.94900000000001</v>
      </c>
      <c r="CB87">
        <v>18.274000000000001</v>
      </c>
      <c r="CC87">
        <v>284.87200000000001</v>
      </c>
      <c r="CD87">
        <v>202.51300000000001</v>
      </c>
      <c r="CE87">
        <v>4410.5600000000004</v>
      </c>
      <c r="CF87">
        <v>26.477</v>
      </c>
      <c r="CG87">
        <v>5.8129999999999997</v>
      </c>
      <c r="CH87">
        <v>53.65</v>
      </c>
      <c r="CI87">
        <v>108.193</v>
      </c>
      <c r="CJ87">
        <v>83.352999999999994</v>
      </c>
      <c r="CK87">
        <v>843.76</v>
      </c>
      <c r="CL87">
        <v>28.492000000000001</v>
      </c>
      <c r="CM87">
        <v>115.599</v>
      </c>
      <c r="CN87">
        <v>53.832000000000001</v>
      </c>
      <c r="CO87">
        <v>3.4609999999999999</v>
      </c>
      <c r="CP87">
        <v>3.452</v>
      </c>
      <c r="CQ87">
        <v>22.206</v>
      </c>
      <c r="CR87">
        <v>18.981999999999999</v>
      </c>
      <c r="CS87">
        <v>5.7679999999999998</v>
      </c>
      <c r="CT87">
        <v>1.5109999999999999</v>
      </c>
      <c r="CU87">
        <v>12.468999999999999</v>
      </c>
      <c r="CV87">
        <v>30.157</v>
      </c>
      <c r="CW87">
        <v>89.277000000000001</v>
      </c>
      <c r="CX87">
        <v>0.67600000000000005</v>
      </c>
      <c r="CY87">
        <v>2.1869999999999998</v>
      </c>
      <c r="CZ87">
        <v>1.704</v>
      </c>
      <c r="DA87">
        <v>141.69999999999999</v>
      </c>
      <c r="DB87">
        <v>9.109</v>
      </c>
      <c r="DC87">
        <v>0.78800000000000003</v>
      </c>
      <c r="DD87">
        <v>7.782</v>
      </c>
      <c r="DE87">
        <v>5.0999999999999997E-2</v>
      </c>
      <c r="DF87">
        <v>108.393</v>
      </c>
      <c r="DG87">
        <v>0.81499999999999995</v>
      </c>
      <c r="DH87">
        <v>1.88</v>
      </c>
      <c r="DI87">
        <v>0.77400000000000002</v>
      </c>
      <c r="DJ87">
        <v>2.585</v>
      </c>
      <c r="DK87">
        <v>0.10100000000000001</v>
      </c>
      <c r="DL87">
        <v>0.872</v>
      </c>
      <c r="DM87">
        <v>0.86599999999999999</v>
      </c>
      <c r="DN87">
        <v>2.17</v>
      </c>
      <c r="DO87">
        <v>7.0869999999999997</v>
      </c>
      <c r="DP87">
        <v>1.208</v>
      </c>
      <c r="DQ87">
        <v>0.68700000000000006</v>
      </c>
      <c r="DR87">
        <v>0.53300000000000003</v>
      </c>
      <c r="DS87">
        <v>4.1529999999999996</v>
      </c>
      <c r="DU87">
        <v>3.6989999999999998</v>
      </c>
      <c r="DV87">
        <v>369.69400000000002</v>
      </c>
      <c r="DW87">
        <v>0.92</v>
      </c>
      <c r="DX87">
        <v>3.593</v>
      </c>
      <c r="DY87">
        <v>16.690999999999999</v>
      </c>
      <c r="DZ87">
        <v>2.0859999999999999</v>
      </c>
      <c r="EA87">
        <v>0.20100000000000001</v>
      </c>
      <c r="EB87">
        <v>1.9670000000000001</v>
      </c>
      <c r="EC87">
        <v>1.417</v>
      </c>
      <c r="ED87">
        <v>1.093</v>
      </c>
      <c r="EE87">
        <v>4.0190000000000001</v>
      </c>
      <c r="EF87">
        <v>2.5640000000000001</v>
      </c>
      <c r="EG87">
        <v>2.1080000000000001</v>
      </c>
      <c r="EH87">
        <v>38.212000000000003</v>
      </c>
      <c r="EI87">
        <v>30.225999999999999</v>
      </c>
      <c r="EJ87">
        <v>3.637</v>
      </c>
      <c r="EK87">
        <v>4.2619999999999996</v>
      </c>
      <c r="EL87">
        <v>17.149999999999999</v>
      </c>
      <c r="EM87">
        <v>3.3660000000000001</v>
      </c>
      <c r="EN87">
        <v>77.959000000000003</v>
      </c>
      <c r="EO87">
        <v>23.91</v>
      </c>
      <c r="EP87">
        <v>6.085</v>
      </c>
      <c r="EQ87">
        <v>0.82899999999999996</v>
      </c>
      <c r="ER87">
        <v>112.214</v>
      </c>
      <c r="ES87">
        <v>4.3</v>
      </c>
      <c r="ET87">
        <v>7.4379999999999997</v>
      </c>
      <c r="EU87">
        <v>0.28899999999999998</v>
      </c>
      <c r="EV87">
        <v>0.59199999999999997</v>
      </c>
      <c r="EW87">
        <v>54.444000000000003</v>
      </c>
      <c r="EX87">
        <v>265.988</v>
      </c>
      <c r="EY87">
        <v>5.9329999999999998</v>
      </c>
      <c r="EZ87">
        <v>2.0099999999999998</v>
      </c>
      <c r="FA87">
        <v>121.268</v>
      </c>
      <c r="FB87">
        <v>15.526</v>
      </c>
      <c r="FC87">
        <v>2.9</v>
      </c>
      <c r="FD87">
        <v>10.186999999999999</v>
      </c>
      <c r="FE87">
        <v>10.186999999999999</v>
      </c>
      <c r="FF87">
        <v>0.79500000000000004</v>
      </c>
      <c r="FG87">
        <v>14.349</v>
      </c>
      <c r="FH87">
        <v>1.9510000000000001</v>
      </c>
      <c r="FI87">
        <v>1.4650000000000001</v>
      </c>
      <c r="FJ87">
        <v>8.0139999999999993</v>
      </c>
    </row>
    <row r="88" spans="1:166" x14ac:dyDescent="0.3">
      <c r="A88">
        <v>18013</v>
      </c>
      <c r="B88">
        <v>1</v>
      </c>
      <c r="C88" t="s">
        <v>1</v>
      </c>
      <c r="D88" t="s">
        <v>14</v>
      </c>
      <c r="E88">
        <v>17.338000000000001</v>
      </c>
      <c r="F88">
        <v>8.3759999999999994</v>
      </c>
      <c r="G88">
        <v>1.6679999999999999</v>
      </c>
      <c r="H88">
        <v>0.27</v>
      </c>
      <c r="I88">
        <v>142.93700000000001</v>
      </c>
      <c r="J88">
        <v>5.048</v>
      </c>
      <c r="K88">
        <v>7.3479999999999999</v>
      </c>
      <c r="L88">
        <v>0.66</v>
      </c>
      <c r="M88">
        <v>33.179000000000002</v>
      </c>
      <c r="N88">
        <v>18.454999999999998</v>
      </c>
      <c r="O88">
        <v>1765.1</v>
      </c>
      <c r="P88">
        <v>3.1749999999999998</v>
      </c>
      <c r="Q88">
        <v>1.2</v>
      </c>
      <c r="R88">
        <v>0.74</v>
      </c>
      <c r="S88">
        <v>1.4850000000000001</v>
      </c>
      <c r="T88">
        <v>1.599</v>
      </c>
      <c r="U88">
        <v>0.84299999999999997</v>
      </c>
      <c r="V88">
        <v>25.13</v>
      </c>
      <c r="W88">
        <v>1.077</v>
      </c>
      <c r="X88">
        <v>0.188</v>
      </c>
      <c r="Y88">
        <v>3.1E-2</v>
      </c>
      <c r="Z88">
        <v>133.02500000000001</v>
      </c>
      <c r="AA88">
        <v>261.79300000000001</v>
      </c>
      <c r="AB88">
        <v>37.270000000000003</v>
      </c>
      <c r="AC88">
        <v>27.984999999999999</v>
      </c>
      <c r="AD88">
        <v>187.453</v>
      </c>
      <c r="AE88">
        <v>12.994</v>
      </c>
      <c r="AF88">
        <v>2.46</v>
      </c>
      <c r="AG88">
        <v>7.6710000000000003</v>
      </c>
      <c r="AH88">
        <v>32.470999999999997</v>
      </c>
      <c r="AI88">
        <v>37.14</v>
      </c>
      <c r="AJ88">
        <v>3.05</v>
      </c>
      <c r="AK88">
        <v>88.778000000000006</v>
      </c>
      <c r="AL88">
        <v>12.413</v>
      </c>
      <c r="AM88">
        <v>594.61500000000001</v>
      </c>
      <c r="AN88">
        <v>676.5</v>
      </c>
      <c r="AO88">
        <v>15.978</v>
      </c>
      <c r="AP88">
        <v>123.768</v>
      </c>
      <c r="AQ88">
        <v>177.49299999999999</v>
      </c>
      <c r="AR88">
        <v>744.16099999999994</v>
      </c>
      <c r="AS88">
        <v>133.774</v>
      </c>
      <c r="AT88">
        <v>198.369</v>
      </c>
      <c r="AU88">
        <v>616.54</v>
      </c>
      <c r="AV88">
        <v>216.565</v>
      </c>
      <c r="AW88">
        <v>31.062000000000001</v>
      </c>
      <c r="AX88">
        <v>175.44900000000001</v>
      </c>
      <c r="AY88">
        <v>5.89</v>
      </c>
      <c r="AZ88">
        <v>2.9140000000000001</v>
      </c>
      <c r="BA88">
        <v>40.81</v>
      </c>
      <c r="BB88">
        <v>9.8219999999999992</v>
      </c>
      <c r="BC88">
        <v>5.0839999999999996</v>
      </c>
      <c r="BD88">
        <v>5.5330000000000004</v>
      </c>
      <c r="BE88">
        <v>22.024000000000001</v>
      </c>
      <c r="BF88">
        <v>2.863</v>
      </c>
      <c r="BG88">
        <v>0.57999999999999996</v>
      </c>
      <c r="BH88">
        <v>3.641</v>
      </c>
      <c r="BI88">
        <v>224.511</v>
      </c>
      <c r="BJ88">
        <v>3.1629999999999998</v>
      </c>
      <c r="BK88">
        <v>18.312999999999999</v>
      </c>
      <c r="BL88">
        <v>2.1960000000000002</v>
      </c>
      <c r="BM88">
        <v>2.093</v>
      </c>
      <c r="BN88">
        <v>57.215000000000003</v>
      </c>
      <c r="BO88">
        <v>84.51</v>
      </c>
      <c r="BP88">
        <v>25.991</v>
      </c>
      <c r="BQ88">
        <v>124.185</v>
      </c>
      <c r="BR88">
        <v>20.273</v>
      </c>
      <c r="BS88">
        <v>60.203000000000003</v>
      </c>
      <c r="BT88">
        <v>92.033000000000001</v>
      </c>
      <c r="BU88">
        <v>9.2159999999999993</v>
      </c>
      <c r="BV88">
        <v>549.85900000000004</v>
      </c>
      <c r="BW88">
        <v>35.107999999999997</v>
      </c>
      <c r="BX88">
        <v>869.73800000000006</v>
      </c>
      <c r="BY88">
        <v>465.63600000000002</v>
      </c>
      <c r="BZ88">
        <v>7195.3509999999997</v>
      </c>
      <c r="CA88">
        <v>218.22</v>
      </c>
      <c r="CB88">
        <v>31.988</v>
      </c>
      <c r="CC88">
        <v>358.60399999999998</v>
      </c>
      <c r="CD88">
        <v>313.06900000000002</v>
      </c>
      <c r="CE88">
        <v>4099.7820000000002</v>
      </c>
      <c r="CF88">
        <v>31.228999999999999</v>
      </c>
      <c r="CG88">
        <v>10.471</v>
      </c>
      <c r="CH88">
        <v>79.088999999999999</v>
      </c>
      <c r="CI88">
        <v>156.197</v>
      </c>
      <c r="CJ88">
        <v>129.46100000000001</v>
      </c>
      <c r="CK88">
        <v>864.29600000000005</v>
      </c>
      <c r="CL88">
        <v>129.607</v>
      </c>
      <c r="CM88">
        <v>186.464</v>
      </c>
      <c r="CN88">
        <v>70.088999999999999</v>
      </c>
      <c r="CO88">
        <v>2.4350000000000001</v>
      </c>
      <c r="CP88">
        <v>5.3289999999999997</v>
      </c>
      <c r="CQ88">
        <v>52.975000000000001</v>
      </c>
      <c r="CR88">
        <v>12.756</v>
      </c>
      <c r="CS88">
        <v>9.2870000000000008</v>
      </c>
      <c r="CT88">
        <v>1.8939999999999999</v>
      </c>
      <c r="CU88">
        <v>8.7140000000000004</v>
      </c>
      <c r="CV88">
        <v>21.489000000000001</v>
      </c>
      <c r="CW88">
        <v>79.183999999999997</v>
      </c>
      <c r="CX88">
        <v>0.73299999999999998</v>
      </c>
      <c r="CY88">
        <v>3.7839999999999998</v>
      </c>
      <c r="CZ88">
        <v>4.4249999999999998</v>
      </c>
      <c r="DA88">
        <v>88.05</v>
      </c>
      <c r="DB88">
        <v>10.016</v>
      </c>
      <c r="DC88">
        <v>2.64</v>
      </c>
      <c r="DD88">
        <v>18.370999999999999</v>
      </c>
      <c r="DE88">
        <v>3.1E-2</v>
      </c>
      <c r="DF88">
        <v>210.577</v>
      </c>
      <c r="DG88">
        <v>0.625</v>
      </c>
      <c r="DH88">
        <v>2.2010000000000001</v>
      </c>
      <c r="DI88">
        <v>2.3090000000000002</v>
      </c>
      <c r="DJ88">
        <v>2.298</v>
      </c>
      <c r="DK88">
        <v>3.6999999999999998E-2</v>
      </c>
      <c r="DL88">
        <v>0.56000000000000005</v>
      </c>
      <c r="DM88">
        <v>1.456</v>
      </c>
      <c r="DN88">
        <v>6.9669999999999996</v>
      </c>
      <c r="DO88">
        <v>7.4969999999999999</v>
      </c>
      <c r="DP88">
        <v>0.85899999999999999</v>
      </c>
      <c r="DQ88">
        <v>6.2380000000000004</v>
      </c>
      <c r="DR88">
        <v>5.69</v>
      </c>
      <c r="DS88">
        <v>2.7879999999999998</v>
      </c>
      <c r="DU88">
        <v>4.0640000000000001</v>
      </c>
      <c r="DV88">
        <v>446.548</v>
      </c>
      <c r="DW88">
        <v>0.20300000000000001</v>
      </c>
      <c r="DX88">
        <v>6.5620000000000003</v>
      </c>
      <c r="DY88">
        <v>14.544</v>
      </c>
      <c r="DZ88">
        <v>8.9760000000000009</v>
      </c>
      <c r="EA88">
        <v>0.29099999999999998</v>
      </c>
      <c r="EB88">
        <v>1.448</v>
      </c>
      <c r="EC88">
        <v>5.2789999999999999</v>
      </c>
      <c r="ED88">
        <v>3.1640000000000001</v>
      </c>
      <c r="EE88">
        <v>5.9039999999999999</v>
      </c>
      <c r="EF88">
        <v>5.0279999999999996</v>
      </c>
      <c r="EG88">
        <v>3.5449999999999999</v>
      </c>
      <c r="EH88">
        <v>58.582999999999998</v>
      </c>
      <c r="EI88">
        <v>51.493000000000002</v>
      </c>
      <c r="EJ88">
        <v>5.8449999999999998</v>
      </c>
      <c r="EK88">
        <v>12.487</v>
      </c>
      <c r="EL88">
        <v>57.901000000000003</v>
      </c>
      <c r="EM88">
        <v>18.478999999999999</v>
      </c>
      <c r="EN88">
        <v>99.262</v>
      </c>
      <c r="EO88">
        <v>31.547000000000001</v>
      </c>
      <c r="EP88">
        <v>17.138999999999999</v>
      </c>
      <c r="EQ88">
        <v>6.0030000000000001</v>
      </c>
      <c r="ER88">
        <v>110.73</v>
      </c>
      <c r="ES88">
        <v>7.4180000000000001</v>
      </c>
      <c r="ET88">
        <v>20.545999999999999</v>
      </c>
      <c r="EU88">
        <v>0.79</v>
      </c>
      <c r="EV88">
        <v>2.2829999999999999</v>
      </c>
      <c r="EW88">
        <v>79.013999999999996</v>
      </c>
      <c r="EX88">
        <v>276.55500000000001</v>
      </c>
      <c r="EY88">
        <v>5.0149999999999997</v>
      </c>
      <c r="EZ88">
        <v>4.7969999999999997</v>
      </c>
      <c r="FA88">
        <v>112.563</v>
      </c>
      <c r="FB88">
        <v>30.027000000000001</v>
      </c>
      <c r="FC88">
        <v>3.9940000000000002</v>
      </c>
      <c r="FD88">
        <v>15.026999999999999</v>
      </c>
      <c r="FE88">
        <v>15.026999999999999</v>
      </c>
      <c r="FF88">
        <v>1.7450000000000001</v>
      </c>
      <c r="FG88">
        <v>19.914000000000001</v>
      </c>
      <c r="FH88">
        <v>1.2170000000000001</v>
      </c>
      <c r="FI88">
        <v>3.3220000000000001</v>
      </c>
      <c r="FJ88">
        <v>11.06</v>
      </c>
    </row>
    <row r="89" spans="1:166" x14ac:dyDescent="0.3">
      <c r="A89">
        <v>18103</v>
      </c>
      <c r="B89">
        <v>1</v>
      </c>
      <c r="C89" t="s">
        <v>38</v>
      </c>
      <c r="D89" t="s">
        <v>40</v>
      </c>
      <c r="E89">
        <v>19.033999999999999</v>
      </c>
      <c r="F89">
        <v>3.9470000000000001</v>
      </c>
      <c r="G89">
        <v>0.86099999999999999</v>
      </c>
      <c r="H89">
        <v>0.13300000000000001</v>
      </c>
      <c r="I89">
        <v>74.021000000000001</v>
      </c>
      <c r="J89">
        <v>4.0170000000000003</v>
      </c>
      <c r="K89">
        <v>6.1360000000000001</v>
      </c>
      <c r="L89">
        <v>0.40300000000000002</v>
      </c>
      <c r="M89">
        <v>51.085000000000001</v>
      </c>
      <c r="N89">
        <v>18.338999999999999</v>
      </c>
      <c r="O89">
        <v>1618.155</v>
      </c>
      <c r="P89">
        <v>3.81</v>
      </c>
      <c r="Q89">
        <v>0.65400000000000003</v>
      </c>
      <c r="R89">
        <v>0.64600000000000002</v>
      </c>
      <c r="S89">
        <v>1.7030000000000001</v>
      </c>
      <c r="T89">
        <v>1.3089999999999999</v>
      </c>
      <c r="U89">
        <v>0.89</v>
      </c>
      <c r="V89">
        <v>6.4119999999999999</v>
      </c>
      <c r="W89">
        <v>0.80700000000000005</v>
      </c>
      <c r="X89">
        <v>0.14499999999999999</v>
      </c>
      <c r="Y89">
        <v>5.7000000000000002E-2</v>
      </c>
      <c r="Z89">
        <v>74.947000000000003</v>
      </c>
      <c r="AA89">
        <v>163.143</v>
      </c>
      <c r="AB89">
        <v>22.253</v>
      </c>
      <c r="AC89">
        <v>24.533999999999999</v>
      </c>
      <c r="AD89">
        <v>177.00299999999999</v>
      </c>
      <c r="AE89">
        <v>10.199999999999999</v>
      </c>
      <c r="AF89">
        <v>3.5350000000000001</v>
      </c>
      <c r="AG89">
        <v>9.9359999999999999</v>
      </c>
      <c r="AH89">
        <v>56.643999999999998</v>
      </c>
      <c r="AI89">
        <v>51.459000000000003</v>
      </c>
      <c r="AJ89">
        <v>3.15</v>
      </c>
      <c r="AK89">
        <v>120.395</v>
      </c>
      <c r="AL89">
        <v>9.2289999999999992</v>
      </c>
      <c r="AM89">
        <v>508.22199999999998</v>
      </c>
      <c r="AN89">
        <v>92.614000000000004</v>
      </c>
      <c r="AO89">
        <v>9.5690000000000008</v>
      </c>
      <c r="AP89">
        <v>6.2249999999999996</v>
      </c>
      <c r="AQ89">
        <v>420.154</v>
      </c>
      <c r="AR89">
        <v>575.77</v>
      </c>
      <c r="AS89">
        <v>251.25299999999999</v>
      </c>
      <c r="AT89">
        <v>66.082999999999998</v>
      </c>
      <c r="AU89">
        <v>834.95699999999999</v>
      </c>
      <c r="AV89">
        <v>52.265999999999998</v>
      </c>
      <c r="AW89">
        <v>2.1000000000000001E-2</v>
      </c>
      <c r="AX89">
        <v>223.98099999999999</v>
      </c>
      <c r="AY89">
        <v>5.9669999999999996</v>
      </c>
      <c r="AZ89">
        <v>3.7530000000000001</v>
      </c>
      <c r="BA89">
        <v>2.508</v>
      </c>
      <c r="BB89">
        <v>17.917000000000002</v>
      </c>
      <c r="BC89">
        <v>4.1479999999999997</v>
      </c>
      <c r="BD89">
        <v>28.423999999999999</v>
      </c>
      <c r="BE89">
        <v>55.668999999999997</v>
      </c>
      <c r="BF89">
        <v>8.9689999999999994</v>
      </c>
      <c r="BG89">
        <v>0.43</v>
      </c>
      <c r="BH89">
        <v>3.7490000000000001</v>
      </c>
      <c r="BI89">
        <v>216.464</v>
      </c>
      <c r="BJ89">
        <v>4.8390000000000004</v>
      </c>
      <c r="BK89">
        <v>13.952</v>
      </c>
      <c r="BL89">
        <v>9.0640000000000001</v>
      </c>
      <c r="BM89">
        <v>1.621</v>
      </c>
      <c r="BN89">
        <v>53.16</v>
      </c>
      <c r="BO89">
        <v>118.075</v>
      </c>
      <c r="BP89">
        <v>21.523</v>
      </c>
      <c r="BQ89">
        <v>107.88</v>
      </c>
      <c r="BR89">
        <v>20.585999999999999</v>
      </c>
      <c r="BS89">
        <v>62.542999999999999</v>
      </c>
      <c r="BT89">
        <v>26.803000000000001</v>
      </c>
      <c r="BU89">
        <v>8.6760000000000002</v>
      </c>
      <c r="BV89">
        <v>1288.27</v>
      </c>
      <c r="BW89">
        <v>59.969000000000001</v>
      </c>
      <c r="BX89">
        <v>1518.902</v>
      </c>
      <c r="BY89">
        <v>414.99599999999998</v>
      </c>
      <c r="BZ89">
        <v>9531.3130000000001</v>
      </c>
      <c r="CA89">
        <v>526.76400000000001</v>
      </c>
      <c r="CB89">
        <v>43.593000000000004</v>
      </c>
      <c r="CC89">
        <v>761.43899999999996</v>
      </c>
      <c r="CD89">
        <v>285.52499999999998</v>
      </c>
      <c r="CE89">
        <v>5963.1679999999997</v>
      </c>
      <c r="CF89">
        <v>85.742000000000004</v>
      </c>
      <c r="CG89">
        <v>13.573</v>
      </c>
      <c r="CH89">
        <v>128.96600000000001</v>
      </c>
      <c r="CI89">
        <v>136.155</v>
      </c>
      <c r="CJ89">
        <v>129.596</v>
      </c>
      <c r="CK89">
        <v>1219.192</v>
      </c>
      <c r="CL89">
        <v>16.091000000000001</v>
      </c>
      <c r="CM89">
        <v>247.51300000000001</v>
      </c>
      <c r="CN89">
        <v>128.96600000000001</v>
      </c>
      <c r="CO89">
        <v>3.3679999999999999</v>
      </c>
      <c r="CP89">
        <v>3.1379999999999999</v>
      </c>
      <c r="CQ89">
        <v>13.779</v>
      </c>
      <c r="CR89">
        <v>16.864999999999998</v>
      </c>
      <c r="CS89">
        <v>30.196000000000002</v>
      </c>
      <c r="CT89">
        <v>1.208</v>
      </c>
      <c r="CU89">
        <v>17.082999999999998</v>
      </c>
      <c r="CV89">
        <v>75.637</v>
      </c>
      <c r="CW89">
        <v>88.906000000000006</v>
      </c>
      <c r="CX89">
        <v>0.67200000000000004</v>
      </c>
      <c r="CY89">
        <v>2.7679999999999998</v>
      </c>
      <c r="CZ89">
        <v>3.3290000000000002</v>
      </c>
      <c r="DA89">
        <v>128.547</v>
      </c>
      <c r="DB89">
        <v>7.7750000000000004</v>
      </c>
      <c r="DC89">
        <v>1.0740000000000001</v>
      </c>
      <c r="DD89">
        <v>13.378</v>
      </c>
      <c r="DE89">
        <v>5.7000000000000002E-2</v>
      </c>
      <c r="DF89">
        <v>287.00900000000001</v>
      </c>
      <c r="DG89">
        <v>0.94099999999999995</v>
      </c>
      <c r="DH89">
        <v>2.1</v>
      </c>
      <c r="DI89">
        <v>0.16400000000000001</v>
      </c>
      <c r="DJ89">
        <v>2.609</v>
      </c>
      <c r="DK89">
        <v>0.44600000000000001</v>
      </c>
      <c r="DL89">
        <v>0.78200000000000003</v>
      </c>
      <c r="DM89">
        <v>0.73099999999999998</v>
      </c>
      <c r="DN89">
        <v>0.20699999999999999</v>
      </c>
      <c r="DO89">
        <v>3.4369999999999998</v>
      </c>
      <c r="DP89">
        <v>0.63100000000000001</v>
      </c>
      <c r="DQ89">
        <v>1.218</v>
      </c>
      <c r="DR89">
        <v>2.74</v>
      </c>
      <c r="DS89">
        <v>4.1609999999999996</v>
      </c>
      <c r="DT89">
        <v>0.251</v>
      </c>
      <c r="DU89">
        <v>4.1950000000000003</v>
      </c>
      <c r="DV89">
        <v>486.98500000000001</v>
      </c>
      <c r="DW89">
        <v>1</v>
      </c>
      <c r="DX89">
        <v>5.6470000000000002</v>
      </c>
      <c r="DY89">
        <v>12.675000000000001</v>
      </c>
      <c r="DZ89">
        <v>4.0110000000000001</v>
      </c>
      <c r="EA89">
        <v>0.307</v>
      </c>
      <c r="EB89">
        <v>2.3109999999999999</v>
      </c>
      <c r="EC89">
        <v>5.9850000000000003</v>
      </c>
      <c r="ED89">
        <v>2.5089999999999999</v>
      </c>
      <c r="EE89">
        <v>6.2160000000000002</v>
      </c>
      <c r="EF89">
        <v>5.1050000000000004</v>
      </c>
      <c r="EG89">
        <v>3.0859999999999999</v>
      </c>
      <c r="EH89">
        <v>63.122</v>
      </c>
      <c r="EI89">
        <v>56.948999999999998</v>
      </c>
      <c r="EJ89">
        <v>4.5869999999999997</v>
      </c>
      <c r="EK89">
        <v>10.647</v>
      </c>
      <c r="EL89">
        <v>9.8670000000000009</v>
      </c>
      <c r="EM89">
        <v>1.881</v>
      </c>
      <c r="EN89">
        <v>149.577</v>
      </c>
      <c r="EO89">
        <v>45.920999999999999</v>
      </c>
      <c r="EP89">
        <v>14.801</v>
      </c>
      <c r="EQ89">
        <v>3.1840000000000002</v>
      </c>
      <c r="ER89">
        <v>190.53700000000001</v>
      </c>
      <c r="ES89">
        <v>6.0880000000000001</v>
      </c>
      <c r="ET89">
        <v>32.774999999999999</v>
      </c>
      <c r="EU89">
        <v>0.22800000000000001</v>
      </c>
      <c r="EV89">
        <v>0.76500000000000001</v>
      </c>
      <c r="EW89">
        <v>131.364</v>
      </c>
      <c r="EX89">
        <v>277.83199999999999</v>
      </c>
      <c r="EY89">
        <v>5.5890000000000004</v>
      </c>
      <c r="EZ89">
        <v>6.7569999999999997</v>
      </c>
      <c r="FA89">
        <v>124.925</v>
      </c>
      <c r="FB89">
        <v>8.1709999999999994</v>
      </c>
      <c r="FC89">
        <v>4.04</v>
      </c>
      <c r="FD89">
        <v>21.071000000000002</v>
      </c>
      <c r="FE89">
        <v>21.212</v>
      </c>
      <c r="FF89">
        <v>1.3180000000000001</v>
      </c>
      <c r="FG89">
        <v>21.908000000000001</v>
      </c>
      <c r="FH89">
        <v>0.60699999999999998</v>
      </c>
      <c r="FI89">
        <v>0.90600000000000003</v>
      </c>
      <c r="FJ89">
        <v>5.3929999999999998</v>
      </c>
    </row>
    <row r="90" spans="1:166" x14ac:dyDescent="0.3">
      <c r="A90">
        <v>18020</v>
      </c>
      <c r="B90">
        <v>1</v>
      </c>
      <c r="C90" t="s">
        <v>1</v>
      </c>
      <c r="D90" t="s">
        <v>15</v>
      </c>
      <c r="E90">
        <v>17.890999999999998</v>
      </c>
      <c r="F90">
        <v>4.7469999999999999</v>
      </c>
      <c r="G90">
        <v>1.323</v>
      </c>
      <c r="H90">
        <v>7.4999999999999997E-2</v>
      </c>
      <c r="I90">
        <v>129.405</v>
      </c>
      <c r="J90">
        <v>4.1689999999999996</v>
      </c>
      <c r="K90">
        <v>5.5579999999999998</v>
      </c>
      <c r="L90">
        <v>2.1999999999999999E-2</v>
      </c>
      <c r="M90">
        <v>27.068000000000001</v>
      </c>
      <c r="N90">
        <v>13.907999999999999</v>
      </c>
      <c r="O90">
        <v>1559.12</v>
      </c>
      <c r="P90">
        <v>3.8959999999999999</v>
      </c>
      <c r="Q90">
        <v>0.48599999999999999</v>
      </c>
      <c r="R90">
        <v>0.496</v>
      </c>
      <c r="S90">
        <v>1.9279999999999999</v>
      </c>
      <c r="T90">
        <v>1.8049999999999999</v>
      </c>
      <c r="U90">
        <v>1.552</v>
      </c>
      <c r="V90">
        <v>15.02</v>
      </c>
      <c r="W90">
        <v>0.63900000000000001</v>
      </c>
      <c r="X90">
        <v>0.221</v>
      </c>
      <c r="Y90">
        <v>5.3999999999999999E-2</v>
      </c>
      <c r="Z90">
        <v>144.93199999999999</v>
      </c>
      <c r="AA90">
        <v>205.125</v>
      </c>
      <c r="AB90">
        <v>28.731000000000002</v>
      </c>
      <c r="AC90">
        <v>22.006</v>
      </c>
      <c r="AD90">
        <v>164.78299999999999</v>
      </c>
      <c r="AE90">
        <v>10.006</v>
      </c>
      <c r="AF90">
        <v>2.8490000000000002</v>
      </c>
      <c r="AG90">
        <v>7.774</v>
      </c>
      <c r="AH90">
        <v>38.442999999999998</v>
      </c>
      <c r="AI90">
        <v>29.311</v>
      </c>
      <c r="AJ90">
        <v>2.452</v>
      </c>
      <c r="AK90">
        <v>76.299000000000007</v>
      </c>
      <c r="AL90">
        <v>8.8439999999999994</v>
      </c>
      <c r="AM90">
        <v>358.04199999999997</v>
      </c>
      <c r="AN90">
        <v>378.3</v>
      </c>
      <c r="AO90">
        <v>7.468</v>
      </c>
      <c r="AP90">
        <v>61.213000000000001</v>
      </c>
      <c r="AQ90">
        <v>197.51900000000001</v>
      </c>
      <c r="AR90">
        <v>688.755</v>
      </c>
      <c r="AS90">
        <v>84.099000000000004</v>
      </c>
      <c r="AT90">
        <v>107.72799999999999</v>
      </c>
      <c r="AU90">
        <v>462.62400000000002</v>
      </c>
      <c r="AV90">
        <v>101.387</v>
      </c>
      <c r="AW90">
        <v>11.824999999999999</v>
      </c>
      <c r="AX90">
        <v>112.62</v>
      </c>
      <c r="AY90">
        <v>3.1309999999999998</v>
      </c>
      <c r="AZ90">
        <v>2.5710000000000002</v>
      </c>
      <c r="BA90">
        <v>19.609000000000002</v>
      </c>
      <c r="BB90">
        <v>17.529</v>
      </c>
      <c r="BC90">
        <v>4.2290000000000001</v>
      </c>
      <c r="BD90">
        <v>9.9740000000000002</v>
      </c>
      <c r="BE90">
        <v>29.744</v>
      </c>
      <c r="BF90">
        <v>4.2610000000000001</v>
      </c>
      <c r="BG90">
        <v>0.83199999999999996</v>
      </c>
      <c r="BH90">
        <v>3.052</v>
      </c>
      <c r="BI90">
        <v>188.07599999999999</v>
      </c>
      <c r="BJ90">
        <v>3.657</v>
      </c>
      <c r="BK90">
        <v>11.648999999999999</v>
      </c>
      <c r="BL90">
        <v>3.4369999999999998</v>
      </c>
      <c r="BM90">
        <v>1.1220000000000001</v>
      </c>
      <c r="BN90">
        <v>44.350999999999999</v>
      </c>
      <c r="BO90">
        <v>78.055000000000007</v>
      </c>
      <c r="BP90">
        <v>21.899000000000001</v>
      </c>
      <c r="BQ90">
        <v>84.673000000000002</v>
      </c>
      <c r="BR90">
        <v>19.369</v>
      </c>
      <c r="BS90">
        <v>47.86</v>
      </c>
      <c r="BT90">
        <v>37.290999999999997</v>
      </c>
      <c r="BU90">
        <v>6.226</v>
      </c>
      <c r="BV90">
        <v>660.90499999999997</v>
      </c>
      <c r="BW90">
        <v>25.936</v>
      </c>
      <c r="BX90">
        <v>1000.923</v>
      </c>
      <c r="BY90">
        <v>267.20800000000003</v>
      </c>
      <c r="BZ90">
        <v>7935.4620000000004</v>
      </c>
      <c r="CA90">
        <v>310.32499999999999</v>
      </c>
      <c r="CB90">
        <v>24.896999999999998</v>
      </c>
      <c r="CC90">
        <v>477.80500000000001</v>
      </c>
      <c r="CD90">
        <v>241.166</v>
      </c>
      <c r="CE90">
        <v>5251.7960000000003</v>
      </c>
      <c r="CF90">
        <v>41.558</v>
      </c>
      <c r="CG90">
        <v>7.6879999999999997</v>
      </c>
      <c r="CH90">
        <v>78.664000000000001</v>
      </c>
      <c r="CI90">
        <v>148.47200000000001</v>
      </c>
      <c r="CJ90">
        <v>90.572000000000003</v>
      </c>
      <c r="CK90">
        <v>957.89</v>
      </c>
      <c r="CL90">
        <v>34.247999999999998</v>
      </c>
      <c r="CM90">
        <v>220.84800000000001</v>
      </c>
      <c r="CN90">
        <v>78.853999999999999</v>
      </c>
      <c r="CO90">
        <v>2.9220000000000002</v>
      </c>
      <c r="CP90">
        <v>5.1130000000000004</v>
      </c>
      <c r="CQ90">
        <v>49.62</v>
      </c>
      <c r="CR90">
        <v>13.37</v>
      </c>
      <c r="CS90">
        <v>10.680999999999999</v>
      </c>
      <c r="CT90">
        <v>1.359</v>
      </c>
      <c r="CU90">
        <v>14.811</v>
      </c>
      <c r="CV90">
        <v>51.951000000000001</v>
      </c>
      <c r="CW90">
        <v>76.198999999999998</v>
      </c>
      <c r="CX90">
        <v>1.1339999999999999</v>
      </c>
      <c r="CY90">
        <v>4.0069999999999997</v>
      </c>
      <c r="CZ90">
        <v>2.92</v>
      </c>
      <c r="DA90">
        <v>122.596</v>
      </c>
      <c r="DB90">
        <v>7.5949999999999998</v>
      </c>
      <c r="DC90">
        <v>0.35799999999999998</v>
      </c>
      <c r="DD90">
        <v>12.215999999999999</v>
      </c>
      <c r="DE90">
        <v>5.3999999999999999E-2</v>
      </c>
      <c r="DF90">
        <v>215.773</v>
      </c>
      <c r="DG90">
        <v>0.60699999999999998</v>
      </c>
      <c r="DH90">
        <v>1.776</v>
      </c>
      <c r="DI90">
        <v>1.3839999999999999</v>
      </c>
      <c r="DJ90">
        <v>3.05</v>
      </c>
      <c r="DK90">
        <v>0.03</v>
      </c>
      <c r="DL90">
        <v>1.008</v>
      </c>
      <c r="DM90">
        <v>1.0900000000000001</v>
      </c>
      <c r="DN90">
        <v>3.6139999999999999</v>
      </c>
      <c r="DO90">
        <v>4.7169999999999996</v>
      </c>
      <c r="DP90">
        <v>0.624</v>
      </c>
      <c r="DQ90">
        <v>3.1389999999999998</v>
      </c>
      <c r="DR90">
        <v>1.044</v>
      </c>
      <c r="DS90">
        <v>1.841</v>
      </c>
      <c r="DU90">
        <v>2.7210000000000001</v>
      </c>
      <c r="DV90">
        <v>380.19400000000002</v>
      </c>
      <c r="DW90">
        <v>0.74099999999999999</v>
      </c>
      <c r="DX90">
        <v>4.1740000000000004</v>
      </c>
      <c r="DY90">
        <v>18.021000000000001</v>
      </c>
      <c r="DZ90">
        <v>3.9089999999999998</v>
      </c>
      <c r="EA90">
        <v>0.191</v>
      </c>
      <c r="EB90">
        <v>1.2589999999999999</v>
      </c>
      <c r="EC90">
        <v>1.266</v>
      </c>
      <c r="ED90">
        <v>1.2909999999999999</v>
      </c>
      <c r="EE90">
        <v>4.5490000000000004</v>
      </c>
      <c r="EF90">
        <v>3.5169999999999999</v>
      </c>
      <c r="EG90">
        <v>2.2029999999999998</v>
      </c>
      <c r="EH90">
        <v>48.186</v>
      </c>
      <c r="EI90">
        <v>40.091000000000001</v>
      </c>
      <c r="EJ90">
        <v>5.8179999999999996</v>
      </c>
      <c r="EK90">
        <v>7.71</v>
      </c>
      <c r="EL90">
        <v>18.96</v>
      </c>
      <c r="EM90">
        <v>4.3440000000000003</v>
      </c>
      <c r="EN90">
        <v>130.095</v>
      </c>
      <c r="EO90">
        <v>36.332999999999998</v>
      </c>
      <c r="EP90">
        <v>12.542999999999999</v>
      </c>
      <c r="EQ90">
        <v>3.6640000000000001</v>
      </c>
      <c r="ER90">
        <v>143.71199999999999</v>
      </c>
      <c r="ES90">
        <v>5.9740000000000002</v>
      </c>
      <c r="ET90">
        <v>18.122</v>
      </c>
      <c r="EU90">
        <v>8.5999999999999993E-2</v>
      </c>
      <c r="EV90">
        <v>1.363</v>
      </c>
      <c r="EW90">
        <v>79.680999999999997</v>
      </c>
      <c r="EX90">
        <v>277.68599999999998</v>
      </c>
      <c r="EY90">
        <v>4.6139999999999999</v>
      </c>
      <c r="EZ90">
        <v>3.3250000000000002</v>
      </c>
      <c r="FA90">
        <v>125.07899999999999</v>
      </c>
      <c r="FB90">
        <v>16.989999999999998</v>
      </c>
      <c r="FC90">
        <v>3.044</v>
      </c>
      <c r="FD90">
        <v>15.552</v>
      </c>
      <c r="FE90">
        <v>15.552</v>
      </c>
      <c r="FF90">
        <v>2.5910000000000002</v>
      </c>
      <c r="FG90">
        <v>23.215</v>
      </c>
      <c r="FH90">
        <v>0.48499999999999999</v>
      </c>
      <c r="FI90">
        <v>2.4580000000000002</v>
      </c>
      <c r="FJ90">
        <v>9.5380000000000003</v>
      </c>
    </row>
    <row r="91" spans="1:166" x14ac:dyDescent="0.3">
      <c r="A91">
        <v>18105</v>
      </c>
      <c r="B91">
        <v>3</v>
      </c>
      <c r="C91" t="s">
        <v>38</v>
      </c>
      <c r="D91" t="s">
        <v>40</v>
      </c>
      <c r="E91">
        <v>16.431999999999999</v>
      </c>
      <c r="F91">
        <v>3.9590000000000001</v>
      </c>
      <c r="G91">
        <v>1.226</v>
      </c>
      <c r="H91">
        <v>9.6000000000000002E-2</v>
      </c>
      <c r="I91">
        <v>91.198999999999998</v>
      </c>
      <c r="J91">
        <v>4.4859999999999998</v>
      </c>
      <c r="K91">
        <v>5.1870000000000003</v>
      </c>
      <c r="L91">
        <v>0.223</v>
      </c>
      <c r="M91">
        <v>39.902000000000001</v>
      </c>
      <c r="N91">
        <v>23.849</v>
      </c>
      <c r="O91">
        <v>1510.01</v>
      </c>
      <c r="P91">
        <v>4.4980000000000002</v>
      </c>
      <c r="Q91">
        <v>0.88900000000000001</v>
      </c>
      <c r="R91">
        <v>0.32900000000000001</v>
      </c>
      <c r="S91">
        <v>1.869</v>
      </c>
      <c r="T91">
        <v>1.7609999999999999</v>
      </c>
      <c r="U91">
        <v>1.1619999999999999</v>
      </c>
      <c r="V91">
        <v>6.891</v>
      </c>
      <c r="W91">
        <v>0.56599999999999995</v>
      </c>
      <c r="X91">
        <v>0.20599999999999999</v>
      </c>
      <c r="Y91">
        <v>9.9000000000000005E-2</v>
      </c>
      <c r="Z91">
        <v>65.326999999999998</v>
      </c>
      <c r="AA91">
        <v>133.13999999999999</v>
      </c>
      <c r="AB91">
        <v>16.611999999999998</v>
      </c>
      <c r="AC91">
        <v>13.59</v>
      </c>
      <c r="AD91">
        <v>152.42500000000001</v>
      </c>
      <c r="AE91">
        <v>8.5259999999999998</v>
      </c>
      <c r="AF91">
        <v>3.1560000000000001</v>
      </c>
      <c r="AG91">
        <v>7.9960000000000004</v>
      </c>
      <c r="AH91">
        <v>41.631</v>
      </c>
      <c r="AI91">
        <v>34.709000000000003</v>
      </c>
      <c r="AJ91">
        <v>3.2429999999999999</v>
      </c>
      <c r="AK91">
        <v>85.61</v>
      </c>
      <c r="AL91">
        <v>13.988</v>
      </c>
      <c r="AM91">
        <v>397.44299999999998</v>
      </c>
      <c r="AN91">
        <v>205.148</v>
      </c>
      <c r="AO91">
        <v>9.7850000000000001</v>
      </c>
      <c r="AP91">
        <v>22.532</v>
      </c>
      <c r="AQ91">
        <v>216.876</v>
      </c>
      <c r="AR91">
        <v>444.68200000000002</v>
      </c>
      <c r="AS91">
        <v>84.694999999999993</v>
      </c>
      <c r="AT91">
        <v>80.319000000000003</v>
      </c>
      <c r="AU91">
        <v>399.274</v>
      </c>
      <c r="AV91">
        <v>73.418000000000006</v>
      </c>
      <c r="AW91">
        <v>0.151</v>
      </c>
      <c r="AX91">
        <v>29.411000000000001</v>
      </c>
      <c r="AY91">
        <v>2.5510000000000002</v>
      </c>
      <c r="AZ91">
        <v>2.524</v>
      </c>
      <c r="BA91">
        <v>8.8729999999999993</v>
      </c>
      <c r="BB91">
        <v>17.643999999999998</v>
      </c>
      <c r="BC91">
        <v>3.278</v>
      </c>
      <c r="BD91">
        <v>9.0850000000000009</v>
      </c>
      <c r="BE91">
        <v>29.16</v>
      </c>
      <c r="BF91">
        <v>2.7269999999999999</v>
      </c>
      <c r="BG91">
        <v>0.47899999999999998</v>
      </c>
      <c r="BH91">
        <v>4.7039999999999997</v>
      </c>
      <c r="BI91">
        <v>142.82</v>
      </c>
      <c r="BJ91">
        <v>2.863</v>
      </c>
      <c r="BK91">
        <v>16.123000000000001</v>
      </c>
      <c r="BL91">
        <v>2.2349999999999999</v>
      </c>
      <c r="BM91">
        <v>1.6679999999999999</v>
      </c>
      <c r="BN91">
        <v>35.158000000000001</v>
      </c>
      <c r="BO91">
        <v>54.292999999999999</v>
      </c>
      <c r="BP91">
        <v>17.843</v>
      </c>
      <c r="BQ91">
        <v>72.855000000000004</v>
      </c>
      <c r="BR91">
        <v>15.43</v>
      </c>
      <c r="BS91">
        <v>40.984999999999999</v>
      </c>
      <c r="BT91">
        <v>40.941000000000003</v>
      </c>
      <c r="BU91">
        <v>6.8230000000000004</v>
      </c>
      <c r="BV91">
        <v>645.41099999999994</v>
      </c>
      <c r="BW91">
        <v>23.091000000000001</v>
      </c>
      <c r="BX91">
        <v>882.07</v>
      </c>
      <c r="BY91">
        <v>305.83199999999999</v>
      </c>
      <c r="BZ91">
        <v>7498.9279999999999</v>
      </c>
      <c r="CA91">
        <v>233.881</v>
      </c>
      <c r="CB91">
        <v>21.827999999999999</v>
      </c>
      <c r="CC91">
        <v>365.90800000000002</v>
      </c>
      <c r="CD91">
        <v>240.506</v>
      </c>
      <c r="CE91">
        <v>4685.5940000000001</v>
      </c>
      <c r="CF91">
        <v>48.231000000000002</v>
      </c>
      <c r="CG91">
        <v>8.7289999999999992</v>
      </c>
      <c r="CH91">
        <v>86.671999999999997</v>
      </c>
      <c r="CI91">
        <v>118.014</v>
      </c>
      <c r="CJ91">
        <v>126.26</v>
      </c>
      <c r="CK91">
        <v>1082.7670000000001</v>
      </c>
      <c r="CL91">
        <v>26.064</v>
      </c>
      <c r="CM91">
        <v>139.435</v>
      </c>
      <c r="CN91">
        <v>86.671999999999997</v>
      </c>
      <c r="CO91">
        <v>3.5840000000000001</v>
      </c>
      <c r="CP91">
        <v>2.7490000000000001</v>
      </c>
      <c r="CQ91">
        <v>21.349</v>
      </c>
      <c r="CR91">
        <v>20.530999999999999</v>
      </c>
      <c r="CS91">
        <v>11.113</v>
      </c>
      <c r="CT91">
        <v>1.1890000000000001</v>
      </c>
      <c r="CU91">
        <v>16.103999999999999</v>
      </c>
      <c r="CV91">
        <v>32.338000000000001</v>
      </c>
      <c r="CW91">
        <v>88.53</v>
      </c>
      <c r="CX91">
        <v>0.77300000000000002</v>
      </c>
      <c r="CY91">
        <v>2.9769999999999999</v>
      </c>
      <c r="CZ91">
        <v>2.2650000000000001</v>
      </c>
      <c r="DA91">
        <v>154.93600000000001</v>
      </c>
      <c r="DB91">
        <v>6.0220000000000002</v>
      </c>
      <c r="DC91">
        <v>1.405</v>
      </c>
      <c r="DD91">
        <v>7.64</v>
      </c>
      <c r="DE91">
        <v>9.9000000000000005E-2</v>
      </c>
      <c r="DF91">
        <v>200.25899999999999</v>
      </c>
      <c r="DG91">
        <v>1.454</v>
      </c>
      <c r="DH91">
        <v>2.1859999999999999</v>
      </c>
      <c r="DI91">
        <v>0.76300000000000001</v>
      </c>
      <c r="DJ91">
        <v>1.8520000000000001</v>
      </c>
      <c r="DK91">
        <v>0.83</v>
      </c>
      <c r="DL91">
        <v>0.51300000000000001</v>
      </c>
      <c r="DM91">
        <v>0.34100000000000003</v>
      </c>
      <c r="DN91">
        <v>0.45700000000000002</v>
      </c>
      <c r="DO91">
        <v>3.5430000000000001</v>
      </c>
      <c r="DP91">
        <v>0.94299999999999995</v>
      </c>
      <c r="DQ91">
        <v>2.93</v>
      </c>
      <c r="DR91">
        <v>0.67600000000000005</v>
      </c>
      <c r="DS91">
        <v>5.0410000000000004</v>
      </c>
      <c r="DT91">
        <v>1.4E-2</v>
      </c>
      <c r="DU91">
        <v>5.4429999999999996</v>
      </c>
      <c r="DV91">
        <v>488.95299999999997</v>
      </c>
      <c r="DW91">
        <v>1.29</v>
      </c>
      <c r="DX91">
        <v>4.2300000000000004</v>
      </c>
      <c r="DY91">
        <v>18.172000000000001</v>
      </c>
      <c r="DZ91">
        <v>3.169</v>
      </c>
      <c r="EA91">
        <v>0.44800000000000001</v>
      </c>
      <c r="EB91">
        <v>2.5369999999999999</v>
      </c>
      <c r="EC91">
        <v>3.2029999999999998</v>
      </c>
      <c r="ED91">
        <v>1.899</v>
      </c>
      <c r="EE91">
        <v>4.46</v>
      </c>
      <c r="EF91">
        <v>2.4550000000000001</v>
      </c>
      <c r="EG91">
        <v>1.1839999999999999</v>
      </c>
      <c r="EH91">
        <v>46.557000000000002</v>
      </c>
      <c r="EI91">
        <v>40.406999999999996</v>
      </c>
      <c r="EJ91">
        <v>3.8940000000000001</v>
      </c>
      <c r="EK91">
        <v>7.9829999999999997</v>
      </c>
      <c r="EL91">
        <v>14.141</v>
      </c>
      <c r="EM91">
        <v>4.1539999999999999</v>
      </c>
      <c r="EN91">
        <v>81.323999999999998</v>
      </c>
      <c r="EO91">
        <v>28.03</v>
      </c>
      <c r="EP91">
        <v>4.2649999999999997</v>
      </c>
      <c r="EQ91">
        <v>1.61</v>
      </c>
      <c r="ER91">
        <v>138.48099999999999</v>
      </c>
      <c r="ES91">
        <v>3.8319999999999999</v>
      </c>
      <c r="ET91">
        <v>15.858000000000001</v>
      </c>
      <c r="EU91">
        <v>0.21099999999999999</v>
      </c>
      <c r="EV91">
        <v>0.501</v>
      </c>
      <c r="EW91">
        <v>87.474000000000004</v>
      </c>
      <c r="EX91">
        <v>262.46199999999999</v>
      </c>
      <c r="EY91">
        <v>5.9080000000000004</v>
      </c>
      <c r="EZ91">
        <v>6.0460000000000003</v>
      </c>
      <c r="FA91">
        <v>129.79599999999999</v>
      </c>
      <c r="FB91">
        <v>10.147</v>
      </c>
      <c r="FC91">
        <v>2.34</v>
      </c>
      <c r="FD91">
        <v>12.939</v>
      </c>
      <c r="FE91">
        <v>12.939</v>
      </c>
      <c r="FF91">
        <v>1.151</v>
      </c>
      <c r="FG91">
        <v>16.050999999999998</v>
      </c>
      <c r="FH91">
        <v>1.1259999999999999</v>
      </c>
      <c r="FI91">
        <v>0.626</v>
      </c>
      <c r="FJ91">
        <v>4.7759999999999998</v>
      </c>
    </row>
    <row r="92" spans="1:166" x14ac:dyDescent="0.3">
      <c r="A92">
        <v>18051</v>
      </c>
      <c r="B92">
        <v>1</v>
      </c>
      <c r="C92" t="s">
        <v>1</v>
      </c>
      <c r="D92" t="s">
        <v>15</v>
      </c>
      <c r="E92">
        <v>14.359</v>
      </c>
      <c r="F92">
        <v>7.9770000000000003</v>
      </c>
      <c r="G92">
        <v>1.2829999999999999</v>
      </c>
      <c r="H92">
        <v>8.6999999999999994E-2</v>
      </c>
      <c r="I92">
        <v>169.749</v>
      </c>
      <c r="J92">
        <v>3.6890000000000001</v>
      </c>
      <c r="K92">
        <v>5.6479999999999997</v>
      </c>
      <c r="L92">
        <v>0.52900000000000003</v>
      </c>
      <c r="M92">
        <v>18.388000000000002</v>
      </c>
      <c r="N92">
        <v>14.856999999999999</v>
      </c>
      <c r="O92">
        <v>1584.9159999999999</v>
      </c>
      <c r="P92">
        <v>3.89</v>
      </c>
      <c r="Q92">
        <v>1.659</v>
      </c>
      <c r="R92">
        <v>0.34200000000000003</v>
      </c>
      <c r="S92">
        <v>2.2440000000000002</v>
      </c>
      <c r="T92">
        <v>1.9139999999999999</v>
      </c>
      <c r="U92">
        <v>1.476</v>
      </c>
      <c r="V92">
        <v>31.783000000000001</v>
      </c>
      <c r="W92">
        <v>0.47499999999999998</v>
      </c>
      <c r="X92">
        <v>0.251</v>
      </c>
      <c r="Y92">
        <v>0.27700000000000002</v>
      </c>
      <c r="Z92">
        <v>142.76599999999999</v>
      </c>
      <c r="AA92">
        <v>235.661</v>
      </c>
      <c r="AB92">
        <v>33.222999999999999</v>
      </c>
      <c r="AC92">
        <v>25.154</v>
      </c>
      <c r="AD92">
        <v>183.09100000000001</v>
      </c>
      <c r="AE92">
        <v>11.102</v>
      </c>
      <c r="AF92">
        <v>5.8150000000000004</v>
      </c>
      <c r="AG92">
        <v>8.7680000000000007</v>
      </c>
      <c r="AH92">
        <v>36.893999999999998</v>
      </c>
      <c r="AI92">
        <v>50.335999999999999</v>
      </c>
      <c r="AJ92">
        <v>3.2370000000000001</v>
      </c>
      <c r="AK92">
        <v>146.798</v>
      </c>
      <c r="AL92">
        <v>11.055</v>
      </c>
      <c r="AM92">
        <v>341.02699999999999</v>
      </c>
      <c r="AN92">
        <v>357.262</v>
      </c>
      <c r="AO92">
        <v>8.6349999999999998</v>
      </c>
      <c r="AP92">
        <v>51.816000000000003</v>
      </c>
      <c r="AQ92">
        <v>185.4</v>
      </c>
      <c r="AR92">
        <v>618.91099999999994</v>
      </c>
      <c r="AS92">
        <v>93.131</v>
      </c>
      <c r="AT92">
        <v>105.03700000000001</v>
      </c>
      <c r="AU92">
        <v>494.17899999999997</v>
      </c>
      <c r="AV92">
        <v>116.92100000000001</v>
      </c>
      <c r="AW92">
        <v>1.121</v>
      </c>
      <c r="AX92">
        <v>106.631</v>
      </c>
      <c r="AY92">
        <v>3.4689999999999999</v>
      </c>
      <c r="AZ92">
        <v>2.5790000000000002</v>
      </c>
      <c r="BA92">
        <v>22.695</v>
      </c>
      <c r="BB92">
        <v>20.82</v>
      </c>
      <c r="BC92">
        <v>4.726</v>
      </c>
      <c r="BD92">
        <v>6.1050000000000004</v>
      </c>
      <c r="BE92">
        <v>27.071000000000002</v>
      </c>
      <c r="BF92">
        <v>3.5259999999999998</v>
      </c>
      <c r="BG92">
        <v>0.69899999999999995</v>
      </c>
      <c r="BH92">
        <v>6.2119999999999997</v>
      </c>
      <c r="BI92">
        <v>216.767</v>
      </c>
      <c r="BJ92">
        <v>3.9889999999999999</v>
      </c>
      <c r="BK92">
        <v>13.811</v>
      </c>
      <c r="BL92">
        <v>1.3759999999999999</v>
      </c>
      <c r="BM92">
        <v>1.72</v>
      </c>
      <c r="BN92">
        <v>49.77</v>
      </c>
      <c r="BO92">
        <v>67.67</v>
      </c>
      <c r="BP92">
        <v>20.100999999999999</v>
      </c>
      <c r="BQ92">
        <v>94.944999999999993</v>
      </c>
      <c r="BR92">
        <v>23.866</v>
      </c>
      <c r="BS92">
        <v>56.265000000000001</v>
      </c>
      <c r="BT92">
        <v>71.903000000000006</v>
      </c>
      <c r="BU92">
        <v>7.5209999999999999</v>
      </c>
      <c r="BV92">
        <v>409.96300000000002</v>
      </c>
      <c r="BW92">
        <v>11.278</v>
      </c>
      <c r="BX92">
        <v>685.13300000000004</v>
      </c>
      <c r="BY92">
        <v>221.952</v>
      </c>
      <c r="BZ92">
        <v>7972.9849999999997</v>
      </c>
      <c r="CA92">
        <v>154.07599999999999</v>
      </c>
      <c r="CB92">
        <v>7.2889999999999997</v>
      </c>
      <c r="CC92">
        <v>239.255</v>
      </c>
      <c r="CD92">
        <v>152.30099999999999</v>
      </c>
      <c r="CE92">
        <v>4229.38</v>
      </c>
      <c r="CF92">
        <v>25.013999999999999</v>
      </c>
      <c r="CG92">
        <v>3.1280000000000001</v>
      </c>
      <c r="CH92">
        <v>51.743000000000002</v>
      </c>
      <c r="CI92">
        <v>100.624</v>
      </c>
      <c r="CJ92">
        <v>77.132999999999996</v>
      </c>
      <c r="CK92">
        <v>831.94799999999998</v>
      </c>
      <c r="CL92">
        <v>135.35300000000001</v>
      </c>
      <c r="CM92">
        <v>211.73099999999999</v>
      </c>
      <c r="CN92">
        <v>51.743000000000002</v>
      </c>
      <c r="CO92">
        <v>1.8520000000000001</v>
      </c>
      <c r="CP92">
        <v>9.01</v>
      </c>
      <c r="CQ92">
        <v>73.655000000000001</v>
      </c>
      <c r="CR92">
        <v>15.173999999999999</v>
      </c>
      <c r="CS92">
        <v>9.68</v>
      </c>
      <c r="CT92">
        <v>1.64</v>
      </c>
      <c r="CU92">
        <v>19.739000000000001</v>
      </c>
      <c r="CV92">
        <v>40.5</v>
      </c>
      <c r="CW92">
        <v>68.344999999999999</v>
      </c>
      <c r="CX92">
        <v>0.69199999999999995</v>
      </c>
      <c r="CY92">
        <v>4.7489999999999997</v>
      </c>
      <c r="CZ92">
        <v>3.0840000000000001</v>
      </c>
      <c r="DA92">
        <v>83.177999999999997</v>
      </c>
      <c r="DB92">
        <v>11.472</v>
      </c>
      <c r="DC92">
        <v>0.88800000000000001</v>
      </c>
      <c r="DD92">
        <v>13.801</v>
      </c>
      <c r="DE92">
        <v>0.27700000000000002</v>
      </c>
      <c r="DF92">
        <v>259.553</v>
      </c>
      <c r="DG92">
        <v>0.64700000000000002</v>
      </c>
      <c r="DH92">
        <v>1.581</v>
      </c>
      <c r="DI92">
        <v>2.0089999999999999</v>
      </c>
      <c r="DJ92">
        <v>2.3919999999999999</v>
      </c>
      <c r="DK92">
        <v>3.5999999999999997E-2</v>
      </c>
      <c r="DL92">
        <v>0.85399999999999998</v>
      </c>
      <c r="DM92">
        <v>0.85199999999999998</v>
      </c>
      <c r="DN92">
        <v>4.1479999999999997</v>
      </c>
      <c r="DO92">
        <v>10.315</v>
      </c>
      <c r="DP92">
        <v>1.133</v>
      </c>
      <c r="DQ92">
        <v>2.6629999999999998</v>
      </c>
      <c r="DR92">
        <v>0.85399999999999998</v>
      </c>
      <c r="DS92">
        <v>3.6909999999999998</v>
      </c>
      <c r="DU92">
        <v>3.3450000000000002</v>
      </c>
      <c r="DV92">
        <v>300.61200000000002</v>
      </c>
      <c r="DW92">
        <v>0.86699999999999999</v>
      </c>
      <c r="DX92">
        <v>7.7679999999999998</v>
      </c>
      <c r="DY92">
        <v>12.911</v>
      </c>
      <c r="DZ92">
        <v>3.8530000000000002</v>
      </c>
      <c r="EA92">
        <v>0.192</v>
      </c>
      <c r="EB92">
        <v>1.373</v>
      </c>
      <c r="EC92">
        <v>5.0149999999999997</v>
      </c>
      <c r="ED92">
        <v>2.1</v>
      </c>
      <c r="EE92">
        <v>6.101</v>
      </c>
      <c r="EF92">
        <v>2.6349999999999998</v>
      </c>
      <c r="EG92">
        <v>2.5779999999999998</v>
      </c>
      <c r="EH92">
        <v>55.774999999999999</v>
      </c>
      <c r="EI92">
        <v>50.506999999999998</v>
      </c>
      <c r="EJ92">
        <v>4.1269999999999998</v>
      </c>
      <c r="EK92">
        <v>10.263</v>
      </c>
      <c r="EL92">
        <v>59.755000000000003</v>
      </c>
      <c r="EM92">
        <v>17.827999999999999</v>
      </c>
      <c r="EN92">
        <v>114.318</v>
      </c>
      <c r="EO92">
        <v>39.298000000000002</v>
      </c>
      <c r="EP92">
        <v>20.872</v>
      </c>
      <c r="EQ92">
        <v>5.7510000000000003</v>
      </c>
      <c r="ER92">
        <v>95.326999999999998</v>
      </c>
      <c r="ES92">
        <v>7.2</v>
      </c>
      <c r="ET92">
        <v>24.204000000000001</v>
      </c>
      <c r="EU92">
        <v>0.57699999999999996</v>
      </c>
      <c r="EV92">
        <v>2.3370000000000002</v>
      </c>
      <c r="EW92">
        <v>52.642000000000003</v>
      </c>
      <c r="EX92">
        <v>274.32600000000002</v>
      </c>
      <c r="EY92">
        <v>4.6539999999999999</v>
      </c>
      <c r="EZ92">
        <v>6.61</v>
      </c>
      <c r="FA92">
        <v>128.00200000000001</v>
      </c>
      <c r="FB92">
        <v>19.82</v>
      </c>
      <c r="FC92">
        <v>2.8959999999999999</v>
      </c>
      <c r="FD92">
        <v>12.436</v>
      </c>
      <c r="FE92">
        <v>12.436</v>
      </c>
      <c r="FF92">
        <v>1.988</v>
      </c>
      <c r="FG92">
        <v>20.093</v>
      </c>
      <c r="FH92">
        <v>1.02</v>
      </c>
      <c r="FI92">
        <v>2.891</v>
      </c>
      <c r="FJ92">
        <v>10.428000000000001</v>
      </c>
    </row>
    <row r="93" spans="1:166" x14ac:dyDescent="0.3">
      <c r="A93">
        <v>18060</v>
      </c>
      <c r="B93">
        <v>2</v>
      </c>
      <c r="C93" t="s">
        <v>38</v>
      </c>
      <c r="D93" t="s">
        <v>40</v>
      </c>
      <c r="E93">
        <v>11.167</v>
      </c>
      <c r="F93">
        <v>34.558</v>
      </c>
      <c r="G93">
        <v>3.9409999999999998</v>
      </c>
      <c r="H93">
        <v>0.45300000000000001</v>
      </c>
      <c r="I93">
        <v>148.333</v>
      </c>
      <c r="J93">
        <v>12.856</v>
      </c>
      <c r="K93">
        <v>9.7639999999999993</v>
      </c>
      <c r="L93">
        <v>1.3</v>
      </c>
      <c r="M93">
        <v>21.855</v>
      </c>
      <c r="N93">
        <v>18.765999999999998</v>
      </c>
      <c r="O93">
        <v>1851.5350000000001</v>
      </c>
      <c r="P93">
        <v>4.7080000000000002</v>
      </c>
      <c r="Q93">
        <v>1.4339999999999999</v>
      </c>
      <c r="R93">
        <v>1.851</v>
      </c>
      <c r="S93">
        <v>3.2069999999999999</v>
      </c>
      <c r="T93">
        <v>1.569</v>
      </c>
      <c r="U93">
        <v>3.831</v>
      </c>
      <c r="V93">
        <v>29.805</v>
      </c>
      <c r="W93">
        <v>1.758</v>
      </c>
      <c r="X93">
        <v>0.26400000000000001</v>
      </c>
      <c r="Y93">
        <v>0.125</v>
      </c>
      <c r="Z93">
        <v>81.36</v>
      </c>
      <c r="AA93">
        <v>123.036</v>
      </c>
      <c r="AB93">
        <v>20.204999999999998</v>
      </c>
      <c r="AC93">
        <v>13.454000000000001</v>
      </c>
      <c r="AD93">
        <v>131.203</v>
      </c>
      <c r="AE93">
        <v>9.1859999999999999</v>
      </c>
      <c r="AF93">
        <v>1.9019999999999999</v>
      </c>
      <c r="AG93">
        <v>9.8819999999999997</v>
      </c>
      <c r="AH93">
        <v>59.587000000000003</v>
      </c>
      <c r="AI93">
        <v>20.356000000000002</v>
      </c>
      <c r="AJ93">
        <v>3.2229999999999999</v>
      </c>
      <c r="AK93">
        <v>54.343000000000004</v>
      </c>
      <c r="AL93">
        <v>8.4380000000000006</v>
      </c>
      <c r="AM93">
        <v>84.566000000000003</v>
      </c>
      <c r="AN93">
        <v>7.0000000000000001E-3</v>
      </c>
      <c r="AO93">
        <v>0.113</v>
      </c>
      <c r="AP93">
        <v>2.6480000000000001</v>
      </c>
      <c r="AQ93">
        <v>397.17899999999997</v>
      </c>
      <c r="AR93">
        <v>7.4119999999999999</v>
      </c>
      <c r="AS93">
        <v>107.422</v>
      </c>
      <c r="AT93">
        <v>1.1919999999999999</v>
      </c>
      <c r="AU93">
        <v>538.93299999999999</v>
      </c>
      <c r="AW93">
        <v>1.0999999999999999E-2</v>
      </c>
      <c r="AX93">
        <v>84.570999999999998</v>
      </c>
      <c r="AY93">
        <v>3.1629999999999998</v>
      </c>
      <c r="AZ93">
        <v>2.383</v>
      </c>
      <c r="BA93">
        <v>7.8E-2</v>
      </c>
      <c r="BB93">
        <v>12.074999999999999</v>
      </c>
      <c r="BC93">
        <v>4.8330000000000002</v>
      </c>
      <c r="BD93">
        <v>11.154</v>
      </c>
      <c r="BE93">
        <v>22.22</v>
      </c>
      <c r="BF93">
        <v>3.2240000000000002</v>
      </c>
      <c r="BG93">
        <v>0.50600000000000001</v>
      </c>
      <c r="BH93">
        <v>2.5880000000000001</v>
      </c>
      <c r="BI93">
        <v>185.81399999999999</v>
      </c>
      <c r="BJ93">
        <v>2.0680000000000001</v>
      </c>
      <c r="BK93">
        <v>10.085000000000001</v>
      </c>
      <c r="BL93">
        <v>0.75700000000000001</v>
      </c>
      <c r="BM93">
        <v>1.577</v>
      </c>
      <c r="BN93">
        <v>39.25</v>
      </c>
      <c r="BO93">
        <v>64.216999999999999</v>
      </c>
      <c r="BP93">
        <v>17.806999999999999</v>
      </c>
      <c r="BQ93">
        <v>72.394999999999996</v>
      </c>
      <c r="BR93">
        <v>17.382000000000001</v>
      </c>
      <c r="BS93">
        <v>38.774999999999999</v>
      </c>
      <c r="BT93">
        <v>20.172999999999998</v>
      </c>
      <c r="BU93">
        <v>5.6929999999999996</v>
      </c>
      <c r="BV93">
        <v>812.98400000000004</v>
      </c>
      <c r="BW93">
        <v>32.036999999999999</v>
      </c>
      <c r="BX93">
        <v>1186.0239999999999</v>
      </c>
      <c r="BY93">
        <v>327.33</v>
      </c>
      <c r="BZ93">
        <v>8928.3649999999998</v>
      </c>
      <c r="CA93">
        <v>336.50599999999997</v>
      </c>
      <c r="CB93">
        <v>26.018000000000001</v>
      </c>
      <c r="CC93">
        <v>477.83699999999999</v>
      </c>
      <c r="CD93">
        <v>254.9</v>
      </c>
      <c r="CE93">
        <v>5521.9030000000002</v>
      </c>
      <c r="CF93">
        <v>80.188000000000002</v>
      </c>
      <c r="CG93">
        <v>10.616</v>
      </c>
      <c r="CH93">
        <v>123.48399999999999</v>
      </c>
      <c r="CI93">
        <v>119.66</v>
      </c>
      <c r="CJ93">
        <v>125.955</v>
      </c>
      <c r="CK93">
        <v>1477.7090000000001</v>
      </c>
      <c r="CL93">
        <v>260.267</v>
      </c>
      <c r="CM93">
        <v>180.82400000000001</v>
      </c>
      <c r="CN93">
        <v>123.928</v>
      </c>
      <c r="CO93">
        <v>2.6019999999999999</v>
      </c>
      <c r="CP93">
        <v>8.843</v>
      </c>
      <c r="CQ93">
        <v>57.015000000000001</v>
      </c>
      <c r="CR93">
        <v>20.199000000000002</v>
      </c>
      <c r="CS93">
        <v>66.762</v>
      </c>
      <c r="CT93">
        <v>1.5489999999999999</v>
      </c>
      <c r="CU93">
        <v>11.145</v>
      </c>
      <c r="CV93">
        <v>50.710999999999999</v>
      </c>
      <c r="CW93">
        <v>71.603999999999999</v>
      </c>
      <c r="CX93">
        <v>1.1599999999999999</v>
      </c>
      <c r="CY93">
        <v>5.5839999999999996</v>
      </c>
      <c r="CZ93">
        <v>2.0390000000000001</v>
      </c>
      <c r="DA93">
        <v>158.56399999999999</v>
      </c>
      <c r="DB93">
        <v>11.172000000000001</v>
      </c>
      <c r="DC93">
        <v>1.7749999999999999</v>
      </c>
      <c r="DD93">
        <v>8.75</v>
      </c>
      <c r="DE93">
        <v>0.125</v>
      </c>
      <c r="DF93">
        <v>167.35300000000001</v>
      </c>
      <c r="DG93">
        <v>0.91300000000000003</v>
      </c>
      <c r="DH93">
        <v>1.466</v>
      </c>
      <c r="DI93">
        <v>1.7210000000000001</v>
      </c>
      <c r="DJ93">
        <v>10.079000000000001</v>
      </c>
      <c r="DK93">
        <v>0.16400000000000001</v>
      </c>
      <c r="DL93">
        <v>2.9119999999999999</v>
      </c>
      <c r="DM93">
        <v>2.5089999999999999</v>
      </c>
      <c r="DN93">
        <v>1.0780000000000001</v>
      </c>
      <c r="DO93">
        <v>4.2839999999999998</v>
      </c>
      <c r="DP93">
        <v>0.47099999999999997</v>
      </c>
      <c r="DQ93">
        <v>1.4999999999999999E-2</v>
      </c>
      <c r="DR93">
        <v>0.82599999999999996</v>
      </c>
      <c r="DS93">
        <v>3.1909999999999998</v>
      </c>
      <c r="DT93">
        <v>6.8000000000000005E-2</v>
      </c>
      <c r="DU93">
        <v>4.1310000000000002</v>
      </c>
      <c r="DV93">
        <v>393.70699999999999</v>
      </c>
      <c r="DW93">
        <v>1.33</v>
      </c>
      <c r="DX93">
        <v>9.093</v>
      </c>
      <c r="DY93">
        <v>17.024000000000001</v>
      </c>
      <c r="DZ93">
        <v>5.1150000000000002</v>
      </c>
      <c r="EA93">
        <v>0.20699999999999999</v>
      </c>
      <c r="EB93">
        <v>2.867</v>
      </c>
      <c r="EC93">
        <v>2.177</v>
      </c>
      <c r="ED93">
        <v>1.1299999999999999</v>
      </c>
      <c r="EE93">
        <v>4.1029999999999998</v>
      </c>
      <c r="EF93">
        <v>2.3109999999999999</v>
      </c>
      <c r="EG93">
        <v>1.8640000000000001</v>
      </c>
      <c r="EH93">
        <v>45.591999999999999</v>
      </c>
      <c r="EI93">
        <v>32.787999999999997</v>
      </c>
      <c r="EJ93">
        <v>3.8610000000000002</v>
      </c>
      <c r="EK93">
        <v>7.8259999999999996</v>
      </c>
      <c r="EL93">
        <v>143.92500000000001</v>
      </c>
      <c r="EM93">
        <v>55.706000000000003</v>
      </c>
      <c r="EN93">
        <v>109.751</v>
      </c>
      <c r="EO93">
        <v>42.32</v>
      </c>
      <c r="EP93">
        <v>8.7119999999999997</v>
      </c>
      <c r="EQ93">
        <v>2.5539999999999998</v>
      </c>
      <c r="ER93">
        <v>139.184</v>
      </c>
      <c r="ES93">
        <v>8.1989999999999998</v>
      </c>
      <c r="ET93">
        <v>29.033999999999999</v>
      </c>
      <c r="EU93">
        <v>1.637</v>
      </c>
      <c r="EV93">
        <v>1.421</v>
      </c>
      <c r="EW93">
        <v>124.459</v>
      </c>
      <c r="EX93">
        <v>279.45699999999999</v>
      </c>
      <c r="EY93">
        <v>10.911</v>
      </c>
      <c r="EZ93">
        <v>4.806</v>
      </c>
      <c r="FA93">
        <v>120.06699999999999</v>
      </c>
      <c r="FB93">
        <v>15.079000000000001</v>
      </c>
      <c r="FC93">
        <v>4.43</v>
      </c>
      <c r="FD93">
        <v>14.721</v>
      </c>
      <c r="FE93">
        <v>14.721</v>
      </c>
      <c r="FF93">
        <v>9.7000000000000003E-2</v>
      </c>
      <c r="FG93">
        <v>27.745999999999999</v>
      </c>
      <c r="FH93">
        <v>2.7919999999999998</v>
      </c>
      <c r="FI93">
        <v>0.85799999999999998</v>
      </c>
      <c r="FJ93">
        <v>7.4989999999999997</v>
      </c>
    </row>
    <row r="94" spans="1:166" x14ac:dyDescent="0.3">
      <c r="A94">
        <v>18084</v>
      </c>
      <c r="B94">
        <v>3</v>
      </c>
      <c r="C94" t="s">
        <v>1</v>
      </c>
      <c r="D94" t="s">
        <v>14</v>
      </c>
      <c r="E94">
        <v>14.94</v>
      </c>
      <c r="F94">
        <v>24.152999999999999</v>
      </c>
      <c r="G94">
        <v>3.8119999999999998</v>
      </c>
      <c r="H94">
        <v>0.51</v>
      </c>
      <c r="I94">
        <v>176.24199999999999</v>
      </c>
      <c r="J94">
        <v>12.917</v>
      </c>
      <c r="K94">
        <v>10.709</v>
      </c>
      <c r="L94">
        <v>1.9530000000000001</v>
      </c>
      <c r="M94">
        <v>21.678999999999998</v>
      </c>
      <c r="N94">
        <v>12.887</v>
      </c>
      <c r="O94">
        <v>1719.11</v>
      </c>
      <c r="P94">
        <v>2.7330000000000001</v>
      </c>
      <c r="Q94">
        <v>0.88800000000000001</v>
      </c>
      <c r="R94">
        <v>2.8690000000000002</v>
      </c>
      <c r="S94">
        <v>3.2490000000000001</v>
      </c>
      <c r="T94">
        <v>2.0009999999999999</v>
      </c>
      <c r="U94">
        <v>1.704</v>
      </c>
      <c r="V94">
        <v>25.3</v>
      </c>
      <c r="W94">
        <v>2.5190000000000001</v>
      </c>
      <c r="X94">
        <v>0.372</v>
      </c>
      <c r="Y94">
        <v>0.23</v>
      </c>
      <c r="Z94">
        <v>221.44800000000001</v>
      </c>
      <c r="AA94">
        <v>292.53300000000002</v>
      </c>
      <c r="AB94">
        <v>59.779000000000003</v>
      </c>
      <c r="AC94">
        <v>36.415999999999997</v>
      </c>
      <c r="AD94">
        <v>206.59200000000001</v>
      </c>
      <c r="AE94">
        <v>10.827</v>
      </c>
      <c r="AF94">
        <v>2.9809999999999999</v>
      </c>
      <c r="AG94">
        <v>8.7140000000000004</v>
      </c>
      <c r="AH94">
        <v>49.732999999999997</v>
      </c>
      <c r="AI94">
        <v>31.969000000000001</v>
      </c>
      <c r="AJ94">
        <v>3.5230000000000001</v>
      </c>
      <c r="AK94">
        <v>76.715999999999994</v>
      </c>
      <c r="AL94">
        <v>9.6150000000000002</v>
      </c>
      <c r="AM94">
        <v>541.60500000000002</v>
      </c>
      <c r="AN94">
        <v>278.62299999999999</v>
      </c>
      <c r="AO94">
        <v>12.1</v>
      </c>
      <c r="AP94">
        <v>24.614999999999998</v>
      </c>
      <c r="AQ94">
        <v>230.27799999999999</v>
      </c>
      <c r="AR94">
        <v>692.46199999999999</v>
      </c>
      <c r="AS94">
        <v>114.127</v>
      </c>
      <c r="AT94">
        <v>112.35599999999999</v>
      </c>
      <c r="AU94">
        <v>547.06100000000004</v>
      </c>
      <c r="AV94">
        <v>138.29599999999999</v>
      </c>
      <c r="AW94">
        <v>1.0999999999999999E-2</v>
      </c>
      <c r="AX94">
        <v>76.155000000000001</v>
      </c>
      <c r="AY94">
        <v>1.2070000000000001</v>
      </c>
      <c r="AZ94">
        <v>3.194</v>
      </c>
      <c r="BA94">
        <v>18.233000000000001</v>
      </c>
      <c r="BB94">
        <v>17.103999999999999</v>
      </c>
      <c r="BC94">
        <v>5.54</v>
      </c>
      <c r="BD94">
        <v>5.8159999999999998</v>
      </c>
      <c r="BE94">
        <v>24.896999999999998</v>
      </c>
      <c r="BF94">
        <v>3.7090000000000001</v>
      </c>
      <c r="BG94">
        <v>0.90100000000000002</v>
      </c>
      <c r="BH94">
        <v>2.4220000000000002</v>
      </c>
      <c r="BI94">
        <v>243.64099999999999</v>
      </c>
      <c r="BJ94">
        <v>5.6589999999999998</v>
      </c>
      <c r="BK94">
        <v>11.263</v>
      </c>
      <c r="BL94">
        <v>3.0230000000000001</v>
      </c>
      <c r="BM94">
        <v>2.2360000000000002</v>
      </c>
      <c r="BN94">
        <v>61.744999999999997</v>
      </c>
      <c r="BO94">
        <v>101.816</v>
      </c>
      <c r="BP94">
        <v>22.129000000000001</v>
      </c>
      <c r="BQ94">
        <v>139.803</v>
      </c>
      <c r="BR94">
        <v>23.937999999999999</v>
      </c>
      <c r="BS94">
        <v>62.098999999999997</v>
      </c>
      <c r="BT94">
        <v>79.385000000000005</v>
      </c>
      <c r="BU94">
        <v>6.9290000000000003</v>
      </c>
      <c r="BV94">
        <v>553.90700000000004</v>
      </c>
      <c r="BW94">
        <v>33.488</v>
      </c>
      <c r="BX94">
        <v>787.83799999999997</v>
      </c>
      <c r="BY94">
        <v>381.84300000000002</v>
      </c>
      <c r="BZ94">
        <v>7205.5919999999996</v>
      </c>
      <c r="CA94">
        <v>215.15600000000001</v>
      </c>
      <c r="CB94">
        <v>27.664000000000001</v>
      </c>
      <c r="CC94">
        <v>359.61200000000002</v>
      </c>
      <c r="CD94">
        <v>283.16899999999998</v>
      </c>
      <c r="CE94">
        <v>4743.9260000000004</v>
      </c>
      <c r="CF94">
        <v>38.965000000000003</v>
      </c>
      <c r="CG94">
        <v>9.1590000000000007</v>
      </c>
      <c r="CH94">
        <v>84.667000000000002</v>
      </c>
      <c r="CI94">
        <v>135.09100000000001</v>
      </c>
      <c r="CJ94">
        <v>120.40600000000001</v>
      </c>
      <c r="CK94">
        <v>1063.7739999999999</v>
      </c>
      <c r="CL94">
        <v>232.95699999999999</v>
      </c>
      <c r="CM94">
        <v>224.29</v>
      </c>
      <c r="CN94">
        <v>75.933000000000007</v>
      </c>
      <c r="CO94">
        <v>1.8859999999999999</v>
      </c>
      <c r="CP94">
        <v>10.446999999999999</v>
      </c>
      <c r="CQ94">
        <v>61.28</v>
      </c>
      <c r="CR94">
        <v>16.739000000000001</v>
      </c>
      <c r="CS94">
        <v>12.933</v>
      </c>
      <c r="CT94">
        <v>2.1739999999999999</v>
      </c>
      <c r="CU94">
        <v>16.571999999999999</v>
      </c>
      <c r="CV94">
        <v>13.78</v>
      </c>
      <c r="CW94">
        <v>66.498999999999995</v>
      </c>
      <c r="CX94">
        <v>1.349</v>
      </c>
      <c r="CY94">
        <v>5.867</v>
      </c>
      <c r="CZ94">
        <v>4.9059999999999997</v>
      </c>
      <c r="DA94">
        <v>135.15299999999999</v>
      </c>
      <c r="DB94">
        <v>12.964</v>
      </c>
      <c r="DC94">
        <v>1.54</v>
      </c>
      <c r="DD94">
        <v>20.608000000000001</v>
      </c>
      <c r="DE94">
        <v>0.23</v>
      </c>
      <c r="DF94">
        <v>149.26499999999999</v>
      </c>
      <c r="DG94">
        <v>0.65700000000000003</v>
      </c>
      <c r="DH94">
        <v>1.9410000000000001</v>
      </c>
      <c r="DI94">
        <v>3.8860000000000001</v>
      </c>
      <c r="DJ94">
        <v>8.0960000000000001</v>
      </c>
      <c r="DK94">
        <v>1.196</v>
      </c>
      <c r="DL94">
        <v>1.589</v>
      </c>
      <c r="DM94">
        <v>1.5029999999999999</v>
      </c>
      <c r="DN94">
        <v>6.9000000000000006E-2</v>
      </c>
      <c r="DO94">
        <v>6.14</v>
      </c>
      <c r="DP94">
        <v>0.45700000000000002</v>
      </c>
      <c r="DQ94">
        <v>0.63900000000000001</v>
      </c>
      <c r="DR94">
        <v>2.798</v>
      </c>
      <c r="DS94">
        <v>1.9690000000000001</v>
      </c>
      <c r="DU94">
        <v>2.4249999999999998</v>
      </c>
      <c r="DV94">
        <v>295.017</v>
      </c>
      <c r="DW94">
        <v>1.2470000000000001</v>
      </c>
      <c r="DX94">
        <v>12.303000000000001</v>
      </c>
      <c r="DY94">
        <v>6.0869999999999997</v>
      </c>
      <c r="DZ94">
        <v>5.0750000000000002</v>
      </c>
      <c r="EA94">
        <v>0.20899999999999999</v>
      </c>
      <c r="EB94">
        <v>2.149</v>
      </c>
      <c r="EC94">
        <v>3.1120000000000001</v>
      </c>
      <c r="ED94">
        <v>2.0089999999999999</v>
      </c>
      <c r="EE94">
        <v>7.0069999999999997</v>
      </c>
      <c r="EF94">
        <v>4.835</v>
      </c>
      <c r="EG94">
        <v>3.88</v>
      </c>
      <c r="EH94">
        <v>65.650999999999996</v>
      </c>
      <c r="EI94">
        <v>50.079000000000001</v>
      </c>
      <c r="EJ94">
        <v>8.1720000000000006</v>
      </c>
      <c r="EK94">
        <v>12.067</v>
      </c>
      <c r="EL94">
        <v>140.47800000000001</v>
      </c>
      <c r="EM94">
        <v>45.554000000000002</v>
      </c>
      <c r="EN94">
        <v>136.126</v>
      </c>
      <c r="EO94">
        <v>49.643000000000001</v>
      </c>
      <c r="EP94">
        <v>41.137999999999998</v>
      </c>
      <c r="EQ94">
        <v>10.303000000000001</v>
      </c>
      <c r="ER94">
        <v>123.72</v>
      </c>
      <c r="ES94">
        <v>14.792</v>
      </c>
      <c r="ET94">
        <v>15.15</v>
      </c>
      <c r="EU94">
        <v>1.92</v>
      </c>
      <c r="EV94">
        <v>2.145</v>
      </c>
      <c r="EW94">
        <v>86.013999999999996</v>
      </c>
      <c r="EX94">
        <v>281.66199999999998</v>
      </c>
      <c r="EY94">
        <v>4.5019999999999998</v>
      </c>
      <c r="EZ94">
        <v>6.9669999999999996</v>
      </c>
      <c r="FA94">
        <v>122.836</v>
      </c>
      <c r="FB94">
        <v>15.334</v>
      </c>
      <c r="FC94">
        <v>3.0379999999999998</v>
      </c>
      <c r="FD94">
        <v>13.561</v>
      </c>
      <c r="FE94">
        <v>13.585000000000001</v>
      </c>
      <c r="FF94">
        <v>1.7669999999999999</v>
      </c>
      <c r="FG94">
        <v>26.777000000000001</v>
      </c>
      <c r="FH94">
        <v>1.2350000000000001</v>
      </c>
      <c r="FI94">
        <v>6.0819999999999999</v>
      </c>
      <c r="FJ94">
        <v>19.576000000000001</v>
      </c>
    </row>
    <row r="95" spans="1:166" x14ac:dyDescent="0.3">
      <c r="A95">
        <v>18120</v>
      </c>
      <c r="B95">
        <v>1</v>
      </c>
      <c r="C95" t="s">
        <v>38</v>
      </c>
      <c r="D95" t="s">
        <v>39</v>
      </c>
      <c r="E95">
        <v>16.219000000000001</v>
      </c>
      <c r="F95">
        <v>54.636000000000003</v>
      </c>
      <c r="G95">
        <v>2.3940000000000001</v>
      </c>
      <c r="H95">
        <v>0.27800000000000002</v>
      </c>
      <c r="I95">
        <v>174.97499999999999</v>
      </c>
      <c r="J95">
        <v>8.3629999999999995</v>
      </c>
      <c r="K95">
        <v>9.2850000000000001</v>
      </c>
      <c r="L95">
        <v>1.5629999999999999</v>
      </c>
      <c r="M95">
        <v>38.753999999999998</v>
      </c>
      <c r="N95">
        <v>29.992999999999999</v>
      </c>
      <c r="O95">
        <v>2183.19</v>
      </c>
      <c r="P95">
        <v>4.3849999999999998</v>
      </c>
      <c r="Q95">
        <v>1.778</v>
      </c>
      <c r="R95">
        <v>1.37</v>
      </c>
      <c r="S95">
        <v>3.6749999999999998</v>
      </c>
      <c r="T95">
        <v>1.778</v>
      </c>
      <c r="U95">
        <v>2.363</v>
      </c>
      <c r="V95">
        <v>22.876999999999999</v>
      </c>
      <c r="W95">
        <v>1.6830000000000001</v>
      </c>
      <c r="X95">
        <v>0.46100000000000002</v>
      </c>
      <c r="Y95">
        <v>0.55800000000000005</v>
      </c>
      <c r="Z95">
        <v>117.307</v>
      </c>
      <c r="AA95">
        <v>165.83600000000001</v>
      </c>
      <c r="AB95">
        <v>26.690999999999999</v>
      </c>
      <c r="AC95">
        <v>19.37</v>
      </c>
      <c r="AD95">
        <v>157.756</v>
      </c>
      <c r="AE95">
        <v>6.9859999999999998</v>
      </c>
      <c r="AF95">
        <v>5.6440000000000001</v>
      </c>
      <c r="AG95">
        <v>5.7229999999999999</v>
      </c>
      <c r="AH95">
        <v>22.867000000000001</v>
      </c>
      <c r="AI95">
        <v>38.590000000000003</v>
      </c>
      <c r="AJ95">
        <v>2.3010000000000002</v>
      </c>
      <c r="AK95">
        <v>118.532</v>
      </c>
      <c r="AL95">
        <v>7.1559999999999997</v>
      </c>
      <c r="AM95">
        <v>190.33500000000001</v>
      </c>
      <c r="AN95">
        <v>31.896000000000001</v>
      </c>
      <c r="AO95">
        <v>5.1280000000000001</v>
      </c>
      <c r="AP95">
        <v>16.216000000000001</v>
      </c>
      <c r="AQ95">
        <v>144.85</v>
      </c>
      <c r="AR95">
        <v>260.334</v>
      </c>
      <c r="AS95">
        <v>16.198</v>
      </c>
      <c r="AT95">
        <v>12.531000000000001</v>
      </c>
      <c r="AU95">
        <v>108.39400000000001</v>
      </c>
      <c r="AV95">
        <v>18.696999999999999</v>
      </c>
      <c r="AW95">
        <v>5.2999999999999999E-2</v>
      </c>
      <c r="AX95">
        <v>0.75800000000000001</v>
      </c>
      <c r="AY95">
        <v>1.5369999999999999</v>
      </c>
      <c r="AZ95">
        <v>1.383</v>
      </c>
      <c r="BA95">
        <v>2.226</v>
      </c>
      <c r="BB95">
        <v>15.785</v>
      </c>
      <c r="BC95">
        <v>1.466</v>
      </c>
      <c r="BD95">
        <v>11.134</v>
      </c>
      <c r="BE95">
        <v>19.556999999999999</v>
      </c>
      <c r="BF95">
        <v>4.375</v>
      </c>
      <c r="BG95">
        <v>0.218</v>
      </c>
      <c r="BH95">
        <v>10.127000000000001</v>
      </c>
      <c r="BI95">
        <v>165.44900000000001</v>
      </c>
      <c r="BJ95">
        <v>2.1680000000000001</v>
      </c>
      <c r="BK95">
        <v>9.0030000000000001</v>
      </c>
      <c r="BL95">
        <v>0.36899999999999999</v>
      </c>
      <c r="BM95">
        <v>0.71099999999999997</v>
      </c>
      <c r="BN95">
        <v>35.869</v>
      </c>
      <c r="BO95">
        <v>60.691000000000003</v>
      </c>
      <c r="BP95">
        <v>14.045999999999999</v>
      </c>
      <c r="BQ95">
        <v>78.8</v>
      </c>
      <c r="BR95">
        <v>26.693000000000001</v>
      </c>
      <c r="BS95">
        <v>52.279000000000003</v>
      </c>
      <c r="BT95">
        <v>26.283999999999999</v>
      </c>
      <c r="BU95">
        <v>4.9160000000000004</v>
      </c>
      <c r="BV95">
        <v>312.33999999999997</v>
      </c>
      <c r="BW95">
        <v>7.25</v>
      </c>
      <c r="BX95">
        <v>507.13299999999998</v>
      </c>
      <c r="BY95">
        <v>145.85400000000001</v>
      </c>
      <c r="BZ95">
        <v>7804.2120000000004</v>
      </c>
      <c r="CA95">
        <v>121.80800000000001</v>
      </c>
      <c r="CB95">
        <v>7.5789999999999997</v>
      </c>
      <c r="CC95">
        <v>190.036</v>
      </c>
      <c r="CD95">
        <v>129.40700000000001</v>
      </c>
      <c r="CE95">
        <v>4024.6759999999999</v>
      </c>
      <c r="CF95">
        <v>15.993</v>
      </c>
      <c r="CG95">
        <v>1.5229999999999999</v>
      </c>
      <c r="CH95">
        <v>29.393999999999998</v>
      </c>
      <c r="CI95">
        <v>82.138000000000005</v>
      </c>
      <c r="CJ95">
        <v>48.075000000000003</v>
      </c>
      <c r="CK95">
        <v>653.10500000000002</v>
      </c>
      <c r="CL95">
        <v>82.433000000000007</v>
      </c>
      <c r="CM95">
        <v>142.524</v>
      </c>
      <c r="CN95">
        <v>30.271999999999998</v>
      </c>
      <c r="CO95">
        <v>2.1389999999999998</v>
      </c>
      <c r="CP95">
        <v>4.7750000000000004</v>
      </c>
      <c r="CQ95">
        <v>31.068000000000001</v>
      </c>
      <c r="CR95">
        <v>31.498999999999999</v>
      </c>
      <c r="CS95">
        <v>6.1139999999999999</v>
      </c>
      <c r="CT95">
        <v>1.2809999999999999</v>
      </c>
      <c r="CU95">
        <v>14.092000000000001</v>
      </c>
      <c r="CV95">
        <v>45.15</v>
      </c>
      <c r="CW95">
        <v>55.097000000000001</v>
      </c>
      <c r="CX95">
        <v>0.40100000000000002</v>
      </c>
      <c r="CY95">
        <v>5.3620000000000001</v>
      </c>
      <c r="CZ95">
        <v>2.3149999999999999</v>
      </c>
      <c r="DA95">
        <v>133.45699999999999</v>
      </c>
      <c r="DB95">
        <v>11.298</v>
      </c>
      <c r="DC95">
        <v>1.377</v>
      </c>
      <c r="DD95">
        <v>9.9760000000000009</v>
      </c>
      <c r="DE95">
        <v>0.55800000000000005</v>
      </c>
      <c r="DF95">
        <v>252.06399999999999</v>
      </c>
      <c r="DG95">
        <v>0.32800000000000001</v>
      </c>
      <c r="DH95">
        <v>1.881</v>
      </c>
      <c r="DI95">
        <v>2.1880000000000002</v>
      </c>
      <c r="DJ95">
        <v>5.9009999999999998</v>
      </c>
      <c r="DK95">
        <v>0.312</v>
      </c>
      <c r="DL95">
        <v>0.84899999999999998</v>
      </c>
      <c r="DM95">
        <v>0.19400000000000001</v>
      </c>
      <c r="DN95">
        <v>0.152</v>
      </c>
      <c r="DO95">
        <v>8.359</v>
      </c>
      <c r="DP95">
        <v>0.59699999999999998</v>
      </c>
      <c r="DQ95">
        <v>0.75800000000000001</v>
      </c>
      <c r="DR95">
        <v>0.75</v>
      </c>
      <c r="DS95">
        <v>1.7290000000000001</v>
      </c>
      <c r="DU95">
        <v>2.3220000000000001</v>
      </c>
      <c r="DV95">
        <v>469.50799999999998</v>
      </c>
      <c r="DW95">
        <v>0.33300000000000002</v>
      </c>
      <c r="DX95">
        <v>12.795999999999999</v>
      </c>
      <c r="DY95">
        <v>2.923</v>
      </c>
      <c r="DZ95">
        <v>3.669</v>
      </c>
      <c r="EA95">
        <v>0.222</v>
      </c>
      <c r="EB95">
        <v>1.1339999999999999</v>
      </c>
      <c r="EC95">
        <v>2.661</v>
      </c>
      <c r="ED95">
        <v>0.60799999999999998</v>
      </c>
      <c r="EE95">
        <v>2.544</v>
      </c>
      <c r="EF95">
        <v>2.2530000000000001</v>
      </c>
      <c r="EG95">
        <v>0.78100000000000003</v>
      </c>
      <c r="EH95">
        <v>39.424999999999997</v>
      </c>
      <c r="EI95">
        <v>40.084000000000003</v>
      </c>
      <c r="EJ95">
        <v>4.28</v>
      </c>
      <c r="EK95">
        <v>7.8739999999999997</v>
      </c>
      <c r="EL95">
        <v>35.063000000000002</v>
      </c>
      <c r="EM95">
        <v>9.0340000000000007</v>
      </c>
      <c r="EN95">
        <v>77.700999999999993</v>
      </c>
      <c r="EO95">
        <v>22.183</v>
      </c>
      <c r="EP95">
        <v>7.3239999999999998</v>
      </c>
      <c r="EQ95">
        <v>1.988</v>
      </c>
      <c r="ER95">
        <v>66.658000000000001</v>
      </c>
      <c r="ES95">
        <v>1.7310000000000001</v>
      </c>
      <c r="ET95">
        <v>14.307</v>
      </c>
      <c r="EU95">
        <v>2.91</v>
      </c>
      <c r="EV95">
        <v>1.272</v>
      </c>
      <c r="EW95">
        <v>30.605</v>
      </c>
      <c r="EX95">
        <v>286.69</v>
      </c>
      <c r="EY95">
        <v>5.6280000000000001</v>
      </c>
      <c r="EZ95">
        <v>5.25</v>
      </c>
      <c r="FA95">
        <v>116.235</v>
      </c>
      <c r="FB95">
        <v>26.702000000000002</v>
      </c>
      <c r="FC95">
        <v>1.994</v>
      </c>
      <c r="FD95">
        <v>10.63</v>
      </c>
      <c r="FE95">
        <v>10.63</v>
      </c>
      <c r="FF95">
        <v>1.97</v>
      </c>
      <c r="FG95">
        <v>12.855</v>
      </c>
      <c r="FH95">
        <v>1.5680000000000001</v>
      </c>
      <c r="FI95">
        <v>0.68700000000000006</v>
      </c>
      <c r="FJ95">
        <v>8.2690000000000001</v>
      </c>
    </row>
    <row r="96" spans="1:166" x14ac:dyDescent="0.3">
      <c r="A96">
        <v>18024</v>
      </c>
      <c r="B96">
        <v>2</v>
      </c>
      <c r="C96" t="s">
        <v>1</v>
      </c>
      <c r="D96" t="s">
        <v>15</v>
      </c>
      <c r="E96">
        <v>20.059000000000001</v>
      </c>
      <c r="F96">
        <v>6.1150000000000002</v>
      </c>
      <c r="G96">
        <v>1.881</v>
      </c>
      <c r="H96">
        <v>0.27300000000000002</v>
      </c>
      <c r="I96">
        <v>109.852</v>
      </c>
      <c r="J96">
        <v>5.2119999999999997</v>
      </c>
      <c r="K96">
        <v>6.6159999999999997</v>
      </c>
      <c r="L96">
        <v>0.52</v>
      </c>
      <c r="M96">
        <v>104.72199999999999</v>
      </c>
      <c r="N96">
        <v>16.173999999999999</v>
      </c>
      <c r="O96">
        <v>1167.617</v>
      </c>
      <c r="P96">
        <v>4.9400000000000004</v>
      </c>
      <c r="Q96">
        <v>1.1080000000000001</v>
      </c>
      <c r="R96">
        <v>0.754</v>
      </c>
      <c r="S96">
        <v>1.4830000000000001</v>
      </c>
      <c r="T96">
        <v>1.554</v>
      </c>
      <c r="U96">
        <v>0.22900000000000001</v>
      </c>
      <c r="V96">
        <v>7.7889999999999997</v>
      </c>
      <c r="W96">
        <v>0.68799999999999994</v>
      </c>
      <c r="X96">
        <v>8.7999999999999995E-2</v>
      </c>
      <c r="Y96">
        <v>1.2E-2</v>
      </c>
      <c r="Z96">
        <v>173.23400000000001</v>
      </c>
      <c r="AA96">
        <v>198.79</v>
      </c>
      <c r="AB96">
        <v>44.47</v>
      </c>
      <c r="AC96">
        <v>28.788</v>
      </c>
      <c r="AD96">
        <v>184.149</v>
      </c>
      <c r="AE96">
        <v>7.2750000000000004</v>
      </c>
      <c r="AF96">
        <v>5.0529999999999999</v>
      </c>
      <c r="AG96">
        <v>7.9729999999999999</v>
      </c>
      <c r="AH96">
        <v>43.377000000000002</v>
      </c>
      <c r="AI96">
        <v>52.674999999999997</v>
      </c>
      <c r="AJ96">
        <v>3.968</v>
      </c>
      <c r="AK96">
        <v>152.03200000000001</v>
      </c>
      <c r="AL96">
        <v>16.991</v>
      </c>
      <c r="AM96">
        <v>198.84899999999999</v>
      </c>
      <c r="AN96">
        <v>102.25700000000001</v>
      </c>
      <c r="AO96">
        <v>4.6109999999999998</v>
      </c>
      <c r="AP96">
        <v>25.675999999999998</v>
      </c>
      <c r="AQ96">
        <v>135.85599999999999</v>
      </c>
      <c r="AR96">
        <v>296.00900000000001</v>
      </c>
      <c r="AS96">
        <v>31.695</v>
      </c>
      <c r="AT96">
        <v>34.905999999999999</v>
      </c>
      <c r="AU96">
        <v>266.71300000000002</v>
      </c>
      <c r="AV96">
        <v>23.701000000000001</v>
      </c>
      <c r="AW96">
        <v>0.08</v>
      </c>
      <c r="AX96">
        <v>14.994999999999999</v>
      </c>
      <c r="AY96">
        <v>1.552</v>
      </c>
      <c r="AZ96">
        <v>1.83</v>
      </c>
      <c r="BA96">
        <v>4.6230000000000002</v>
      </c>
      <c r="BB96">
        <v>16.992000000000001</v>
      </c>
      <c r="BC96">
        <v>3.613</v>
      </c>
      <c r="BD96">
        <v>8.3360000000000003</v>
      </c>
      <c r="BE96">
        <v>10.731</v>
      </c>
      <c r="BF96">
        <v>3.0539999999999998</v>
      </c>
      <c r="BG96">
        <v>0.26200000000000001</v>
      </c>
      <c r="BH96">
        <v>5.266</v>
      </c>
      <c r="BI96">
        <v>132.374</v>
      </c>
      <c r="BJ96">
        <v>3.1640000000000001</v>
      </c>
      <c r="BK96">
        <v>16.349</v>
      </c>
      <c r="BL96">
        <v>2.4700000000000002</v>
      </c>
      <c r="BM96">
        <v>1.3740000000000001</v>
      </c>
      <c r="BN96">
        <v>50.905000000000001</v>
      </c>
      <c r="BO96">
        <v>89.65</v>
      </c>
      <c r="BP96">
        <v>15.427</v>
      </c>
      <c r="BQ96">
        <v>107.178</v>
      </c>
      <c r="BR96">
        <v>19.431000000000001</v>
      </c>
      <c r="BS96">
        <v>47.322000000000003</v>
      </c>
      <c r="BT96">
        <v>35.862000000000002</v>
      </c>
      <c r="BU96">
        <v>7.8630000000000004</v>
      </c>
      <c r="BV96">
        <v>571.61099999999999</v>
      </c>
      <c r="BW96">
        <v>25.53</v>
      </c>
      <c r="BX96">
        <v>767.21199999999999</v>
      </c>
      <c r="BY96">
        <v>246.84299999999999</v>
      </c>
      <c r="BZ96">
        <v>6706.2860000000001</v>
      </c>
      <c r="CA96">
        <v>229.29599999999999</v>
      </c>
      <c r="CB96">
        <v>21.34</v>
      </c>
      <c r="CC96">
        <v>321.18200000000002</v>
      </c>
      <c r="CD96">
        <v>188.50200000000001</v>
      </c>
      <c r="CE96">
        <v>3869.645</v>
      </c>
      <c r="CF96">
        <v>24.382000000000001</v>
      </c>
      <c r="CG96">
        <v>5.38</v>
      </c>
      <c r="CH96">
        <v>40.515999999999998</v>
      </c>
      <c r="CI96">
        <v>62.866</v>
      </c>
      <c r="CJ96">
        <v>61.445999999999998</v>
      </c>
      <c r="CK96">
        <v>609.49599999999998</v>
      </c>
      <c r="CL96">
        <v>20.404</v>
      </c>
      <c r="CM96">
        <v>129.399</v>
      </c>
      <c r="CN96">
        <v>40.515999999999998</v>
      </c>
      <c r="CO96">
        <v>3.383</v>
      </c>
      <c r="CP96">
        <v>2.2349999999999999</v>
      </c>
      <c r="CQ96">
        <v>16.591999999999999</v>
      </c>
      <c r="CR96">
        <v>23.071000000000002</v>
      </c>
      <c r="CS96">
        <v>6.3040000000000003</v>
      </c>
      <c r="CT96">
        <v>1.0820000000000001</v>
      </c>
      <c r="CU96">
        <v>16.379000000000001</v>
      </c>
      <c r="CV96">
        <v>33.356999999999999</v>
      </c>
      <c r="CW96">
        <v>87.899000000000001</v>
      </c>
      <c r="CX96">
        <v>0.28799999999999998</v>
      </c>
      <c r="CY96">
        <v>2.802</v>
      </c>
      <c r="CZ96">
        <v>3.4790000000000001</v>
      </c>
      <c r="DA96">
        <v>104.878</v>
      </c>
      <c r="DB96">
        <v>7.274</v>
      </c>
      <c r="DC96">
        <v>0.621</v>
      </c>
      <c r="DD96">
        <v>9.2200000000000006</v>
      </c>
      <c r="DE96">
        <v>1.2E-2</v>
      </c>
      <c r="DF96">
        <v>244.376</v>
      </c>
      <c r="DG96">
        <v>0.35699999999999998</v>
      </c>
      <c r="DH96">
        <v>1.653</v>
      </c>
      <c r="DI96">
        <v>1.4359999999999999</v>
      </c>
      <c r="DJ96">
        <v>1.6020000000000001</v>
      </c>
      <c r="DK96">
        <v>4.8049999999999997</v>
      </c>
      <c r="DL96">
        <v>0.58199999999999996</v>
      </c>
      <c r="DM96">
        <v>0.56999999999999995</v>
      </c>
      <c r="DN96">
        <v>0.65300000000000002</v>
      </c>
      <c r="DO96">
        <v>6.3220000000000001</v>
      </c>
      <c r="DP96">
        <v>1.115</v>
      </c>
      <c r="DQ96">
        <v>0.89600000000000002</v>
      </c>
      <c r="DR96">
        <v>0.17799999999999999</v>
      </c>
      <c r="DS96">
        <v>1.9019999999999999</v>
      </c>
      <c r="DU96">
        <v>3.1259999999999999</v>
      </c>
      <c r="DV96">
        <v>537.70500000000004</v>
      </c>
      <c r="DW96">
        <v>0.55300000000000005</v>
      </c>
      <c r="DX96">
        <v>3.681</v>
      </c>
      <c r="DY96">
        <v>11.723000000000001</v>
      </c>
      <c r="DZ96">
        <v>3.66</v>
      </c>
      <c r="EA96">
        <v>0.54900000000000004</v>
      </c>
      <c r="EB96">
        <v>1.024</v>
      </c>
      <c r="EC96">
        <v>3.133</v>
      </c>
      <c r="ED96">
        <v>2.093</v>
      </c>
      <c r="EE96">
        <v>5.8789999999999996</v>
      </c>
      <c r="EF96">
        <v>3.7309999999999999</v>
      </c>
      <c r="EG96">
        <v>4.2080000000000002</v>
      </c>
      <c r="EH96">
        <v>47.487000000000002</v>
      </c>
      <c r="EI96">
        <v>37.536000000000001</v>
      </c>
      <c r="EJ96">
        <v>6.8659999999999997</v>
      </c>
      <c r="EK96">
        <v>7.117</v>
      </c>
      <c r="EL96">
        <v>12.548</v>
      </c>
      <c r="EM96">
        <v>2.302</v>
      </c>
      <c r="EN96">
        <v>79.212000000000003</v>
      </c>
      <c r="EO96">
        <v>21.617000000000001</v>
      </c>
      <c r="EP96">
        <v>8.0399999999999991</v>
      </c>
      <c r="EQ96">
        <v>3.3359999999999999</v>
      </c>
      <c r="ER96">
        <v>159.85300000000001</v>
      </c>
      <c r="ES96">
        <v>3.8239999999999998</v>
      </c>
      <c r="ET96">
        <v>17.408999999999999</v>
      </c>
      <c r="EU96">
        <v>0.57199999999999995</v>
      </c>
      <c r="EV96">
        <v>0.41699999999999998</v>
      </c>
      <c r="EW96">
        <v>40.402000000000001</v>
      </c>
      <c r="EX96">
        <v>261.44099999999997</v>
      </c>
      <c r="EY96">
        <v>6.3849999999999998</v>
      </c>
      <c r="EZ96">
        <v>5.867</v>
      </c>
      <c r="FA96">
        <v>121.54600000000001</v>
      </c>
      <c r="FB96">
        <v>8.8759999999999994</v>
      </c>
      <c r="FC96">
        <v>2.6539999999999999</v>
      </c>
      <c r="FD96">
        <v>13.455</v>
      </c>
      <c r="FE96">
        <v>13.797000000000001</v>
      </c>
      <c r="FF96">
        <v>1.3220000000000001</v>
      </c>
      <c r="FG96">
        <v>12.215</v>
      </c>
      <c r="FH96">
        <v>1.889</v>
      </c>
      <c r="FI96">
        <v>1.7410000000000001</v>
      </c>
      <c r="FJ96">
        <v>14.047000000000001</v>
      </c>
    </row>
    <row r="97" spans="1:166" x14ac:dyDescent="0.3">
      <c r="A97">
        <v>18133</v>
      </c>
      <c r="B97">
        <v>3</v>
      </c>
      <c r="C97" t="s">
        <v>38</v>
      </c>
      <c r="D97" t="s">
        <v>39</v>
      </c>
      <c r="E97">
        <v>20.548999999999999</v>
      </c>
      <c r="F97">
        <v>4.8049999999999997</v>
      </c>
      <c r="G97">
        <v>0.85799999999999998</v>
      </c>
      <c r="H97">
        <v>0.13</v>
      </c>
      <c r="I97">
        <v>149.66999999999999</v>
      </c>
      <c r="J97">
        <v>2.3199999999999998</v>
      </c>
      <c r="K97">
        <v>5.0229999999999997</v>
      </c>
      <c r="L97">
        <v>0.30199999999999999</v>
      </c>
      <c r="M97">
        <v>17.922000000000001</v>
      </c>
      <c r="N97">
        <v>16.898</v>
      </c>
      <c r="O97">
        <v>1789.991</v>
      </c>
      <c r="P97">
        <v>3.476</v>
      </c>
      <c r="Q97">
        <v>0.90400000000000003</v>
      </c>
      <c r="R97">
        <v>0.33100000000000002</v>
      </c>
      <c r="S97">
        <v>0.70799999999999996</v>
      </c>
      <c r="T97">
        <v>1.603</v>
      </c>
      <c r="U97">
        <v>0.54800000000000004</v>
      </c>
      <c r="V97">
        <v>2.323</v>
      </c>
      <c r="W97">
        <v>0.32800000000000001</v>
      </c>
      <c r="X97">
        <v>0.35699999999999998</v>
      </c>
      <c r="Y97">
        <v>9.8000000000000004E-2</v>
      </c>
      <c r="Z97">
        <v>125.374</v>
      </c>
      <c r="AA97">
        <v>165.548</v>
      </c>
      <c r="AB97">
        <v>26.702000000000002</v>
      </c>
      <c r="AC97">
        <v>16.881</v>
      </c>
      <c r="AD97">
        <v>124.367</v>
      </c>
      <c r="AE97">
        <v>9.1560000000000006</v>
      </c>
      <c r="AF97">
        <v>2.7250000000000001</v>
      </c>
      <c r="AG97">
        <v>6.8970000000000002</v>
      </c>
      <c r="AH97">
        <v>47.985999999999997</v>
      </c>
      <c r="AI97">
        <v>32.264000000000003</v>
      </c>
      <c r="AJ97">
        <v>2.7170000000000001</v>
      </c>
      <c r="AK97">
        <v>75.885000000000005</v>
      </c>
      <c r="AL97">
        <v>7.8490000000000002</v>
      </c>
      <c r="AM97">
        <v>427.46499999999997</v>
      </c>
      <c r="AN97">
        <v>3.073</v>
      </c>
      <c r="AO97">
        <v>6.569</v>
      </c>
      <c r="AP97">
        <v>12.097</v>
      </c>
      <c r="AQ97">
        <v>331.767</v>
      </c>
      <c r="AR97">
        <v>342.06400000000002</v>
      </c>
      <c r="AS97">
        <v>101.82899999999999</v>
      </c>
      <c r="AT97">
        <v>32.427999999999997</v>
      </c>
      <c r="AU97">
        <v>254.09800000000001</v>
      </c>
      <c r="AV97">
        <v>61.070999999999998</v>
      </c>
      <c r="AW97">
        <v>8.5999999999999993E-2</v>
      </c>
      <c r="AX97">
        <v>1.0660000000000001</v>
      </c>
      <c r="AY97">
        <v>5.0119999999999996</v>
      </c>
      <c r="AZ97">
        <v>2.2829999999999999</v>
      </c>
      <c r="BA97">
        <v>2.399</v>
      </c>
      <c r="BB97">
        <v>24.957999999999998</v>
      </c>
      <c r="BC97">
        <v>4.7469999999999999</v>
      </c>
      <c r="BD97">
        <v>5.9690000000000003</v>
      </c>
      <c r="BE97">
        <v>32.374000000000002</v>
      </c>
      <c r="BF97">
        <v>4.3639999999999999</v>
      </c>
      <c r="BG97">
        <v>0.54400000000000004</v>
      </c>
      <c r="BH97">
        <v>1.5640000000000001</v>
      </c>
      <c r="BI97">
        <v>256.82100000000003</v>
      </c>
      <c r="BJ97">
        <v>2.4860000000000002</v>
      </c>
      <c r="BK97">
        <v>10.959</v>
      </c>
      <c r="BL97">
        <v>4.1520000000000001</v>
      </c>
      <c r="BM97">
        <v>1.694</v>
      </c>
      <c r="BN97">
        <v>42.097000000000001</v>
      </c>
      <c r="BO97">
        <v>62.871000000000002</v>
      </c>
      <c r="BP97">
        <v>17.571999999999999</v>
      </c>
      <c r="BQ97">
        <v>83.909000000000006</v>
      </c>
      <c r="BR97">
        <v>15.84</v>
      </c>
      <c r="BS97">
        <v>38.655999999999999</v>
      </c>
      <c r="BT97">
        <v>62.173000000000002</v>
      </c>
      <c r="BU97">
        <v>6.3</v>
      </c>
      <c r="BV97">
        <v>686.06600000000003</v>
      </c>
      <c r="BW97">
        <v>41.970999999999997</v>
      </c>
      <c r="BX97">
        <v>959.05499999999995</v>
      </c>
      <c r="BY97">
        <v>496.685</v>
      </c>
      <c r="BZ97">
        <v>8150.8810000000003</v>
      </c>
      <c r="CA97">
        <v>249.221</v>
      </c>
      <c r="CB97">
        <v>38.529000000000003</v>
      </c>
      <c r="CC97">
        <v>394.161</v>
      </c>
      <c r="CD97">
        <v>360.62299999999999</v>
      </c>
      <c r="CE97">
        <v>5090.1559999999999</v>
      </c>
      <c r="CF97">
        <v>51.5</v>
      </c>
      <c r="CG97">
        <v>13.057</v>
      </c>
      <c r="CH97">
        <v>98.766999999999996</v>
      </c>
      <c r="CI97">
        <v>161.43899999999999</v>
      </c>
      <c r="CJ97">
        <v>173.32599999999999</v>
      </c>
      <c r="CK97">
        <v>1261.4860000000001</v>
      </c>
      <c r="CL97">
        <v>79.290000000000006</v>
      </c>
      <c r="CM97">
        <v>197.83199999999999</v>
      </c>
      <c r="CN97">
        <v>102.075</v>
      </c>
      <c r="CO97">
        <v>2.21</v>
      </c>
      <c r="CP97">
        <v>6.0350000000000001</v>
      </c>
      <c r="CQ97">
        <v>43.756999999999998</v>
      </c>
      <c r="CR97">
        <v>9.3520000000000003</v>
      </c>
      <c r="CS97">
        <v>26.469000000000001</v>
      </c>
      <c r="CT97">
        <v>1.343</v>
      </c>
      <c r="CU97">
        <v>24.22</v>
      </c>
      <c r="CV97">
        <v>16.646000000000001</v>
      </c>
      <c r="CW97">
        <v>86.575000000000003</v>
      </c>
      <c r="CX97">
        <v>1.8779999999999999</v>
      </c>
      <c r="CY97">
        <v>5.266</v>
      </c>
      <c r="CZ97">
        <v>2.54</v>
      </c>
      <c r="DA97">
        <v>81.853999999999999</v>
      </c>
      <c r="DB97">
        <v>8.4109999999999996</v>
      </c>
      <c r="DC97">
        <v>2.41</v>
      </c>
      <c r="DD97">
        <v>16.427</v>
      </c>
      <c r="DE97">
        <v>9.8000000000000004E-2</v>
      </c>
      <c r="DF97">
        <v>152.333</v>
      </c>
      <c r="DG97">
        <v>0.85299999999999998</v>
      </c>
      <c r="DH97">
        <v>5.8310000000000004</v>
      </c>
      <c r="DI97">
        <v>2.786</v>
      </c>
      <c r="DJ97">
        <v>0.41099999999999998</v>
      </c>
      <c r="DK97">
        <v>4.7880000000000003</v>
      </c>
      <c r="DL97">
        <v>1.0740000000000001</v>
      </c>
      <c r="DM97">
        <v>2.1549999999999998</v>
      </c>
      <c r="DN97">
        <v>0.22500000000000001</v>
      </c>
      <c r="DO97">
        <v>6.0060000000000002</v>
      </c>
      <c r="DP97">
        <v>0.56999999999999995</v>
      </c>
      <c r="DQ97">
        <v>4.7E-2</v>
      </c>
      <c r="DR97">
        <v>3.1070000000000002</v>
      </c>
      <c r="DS97">
        <v>1.448</v>
      </c>
      <c r="DU97">
        <v>3.923</v>
      </c>
      <c r="DV97">
        <v>497.90600000000001</v>
      </c>
      <c r="DW97">
        <v>1.9179999999999999</v>
      </c>
      <c r="DX97">
        <v>5.8970000000000002</v>
      </c>
      <c r="DY97">
        <v>3.476</v>
      </c>
      <c r="DZ97">
        <v>3.9340000000000002</v>
      </c>
      <c r="EA97">
        <v>0.183</v>
      </c>
      <c r="EB97">
        <v>1.524</v>
      </c>
      <c r="EC97">
        <v>2.125</v>
      </c>
      <c r="ED97">
        <v>1.1220000000000001</v>
      </c>
      <c r="EE97">
        <v>3.657</v>
      </c>
      <c r="EF97">
        <v>2.4220000000000002</v>
      </c>
      <c r="EG97">
        <v>2.0350000000000001</v>
      </c>
      <c r="EH97">
        <v>39.747</v>
      </c>
      <c r="EI97">
        <v>33.884</v>
      </c>
      <c r="EJ97">
        <v>4.88</v>
      </c>
      <c r="EK97">
        <v>6.52</v>
      </c>
      <c r="EL97">
        <v>45.679000000000002</v>
      </c>
      <c r="EM97">
        <v>13.988</v>
      </c>
      <c r="EN97">
        <v>112.999</v>
      </c>
      <c r="EO97">
        <v>44.405999999999999</v>
      </c>
      <c r="EP97">
        <v>7.7190000000000003</v>
      </c>
      <c r="EQ97">
        <v>3.43</v>
      </c>
      <c r="ER97">
        <v>99.177999999999997</v>
      </c>
      <c r="ES97">
        <v>5.4859999999999998</v>
      </c>
      <c r="ET97">
        <v>19.059000000000001</v>
      </c>
      <c r="EU97">
        <v>7.0999999999999994E-2</v>
      </c>
      <c r="EV97">
        <v>2.39</v>
      </c>
      <c r="EW97">
        <v>102.17400000000001</v>
      </c>
      <c r="EX97">
        <v>275.11900000000003</v>
      </c>
      <c r="EY97">
        <v>5.4580000000000002</v>
      </c>
      <c r="EZ97">
        <v>6.9980000000000002</v>
      </c>
      <c r="FA97">
        <v>115.661</v>
      </c>
      <c r="FB97">
        <v>4.9690000000000003</v>
      </c>
      <c r="FC97">
        <v>1.831</v>
      </c>
      <c r="FD97">
        <v>13.348000000000001</v>
      </c>
      <c r="FE97">
        <v>13.348000000000001</v>
      </c>
      <c r="FF97">
        <v>1.04</v>
      </c>
      <c r="FG97">
        <v>25.2</v>
      </c>
      <c r="FH97">
        <v>2.415</v>
      </c>
      <c r="FI97">
        <v>4.4000000000000004</v>
      </c>
      <c r="FJ97">
        <v>16.236000000000001</v>
      </c>
    </row>
    <row r="98" spans="1:166" x14ac:dyDescent="0.3">
      <c r="A98">
        <v>18022</v>
      </c>
      <c r="B98">
        <v>3</v>
      </c>
      <c r="C98" t="s">
        <v>1</v>
      </c>
      <c r="D98" t="s">
        <v>15</v>
      </c>
      <c r="E98">
        <v>16.004999999999999</v>
      </c>
      <c r="F98">
        <v>11.46</v>
      </c>
      <c r="G98">
        <v>1.823</v>
      </c>
      <c r="H98">
        <v>0.24099999999999999</v>
      </c>
      <c r="I98">
        <v>163.834</v>
      </c>
      <c r="J98">
        <v>5.9130000000000003</v>
      </c>
      <c r="K98">
        <v>7.4269999999999996</v>
      </c>
      <c r="L98">
        <v>0.52400000000000002</v>
      </c>
      <c r="M98">
        <v>44.587000000000003</v>
      </c>
      <c r="N98">
        <v>23.475000000000001</v>
      </c>
      <c r="O98">
        <v>1798.6869999999999</v>
      </c>
      <c r="P98">
        <v>4.6959999999999997</v>
      </c>
      <c r="Q98">
        <v>2.403</v>
      </c>
      <c r="R98">
        <v>0.61</v>
      </c>
      <c r="S98">
        <v>2.1459999999999999</v>
      </c>
      <c r="T98">
        <v>1.4450000000000001</v>
      </c>
      <c r="U98">
        <v>1.528</v>
      </c>
      <c r="V98">
        <v>46.22</v>
      </c>
      <c r="W98">
        <v>0.64700000000000002</v>
      </c>
      <c r="X98">
        <v>0.26600000000000001</v>
      </c>
      <c r="Y98">
        <v>0.13600000000000001</v>
      </c>
      <c r="Z98">
        <v>196.20500000000001</v>
      </c>
      <c r="AA98">
        <v>203.11500000000001</v>
      </c>
      <c r="AB98">
        <v>46.323</v>
      </c>
      <c r="AC98">
        <v>21.728000000000002</v>
      </c>
      <c r="AD98">
        <v>143.35300000000001</v>
      </c>
      <c r="AE98">
        <v>12.045</v>
      </c>
      <c r="AF98">
        <v>3.6709999999999998</v>
      </c>
      <c r="AG98">
        <v>9.6809999999999992</v>
      </c>
      <c r="AH98">
        <v>47.085000000000001</v>
      </c>
      <c r="AI98">
        <v>27.61</v>
      </c>
      <c r="AJ98">
        <v>3.5979999999999999</v>
      </c>
      <c r="AK98">
        <v>87.680999999999997</v>
      </c>
      <c r="AL98">
        <v>8.8689999999999998</v>
      </c>
      <c r="AM98">
        <v>395.14100000000002</v>
      </c>
      <c r="AN98">
        <v>255.58199999999999</v>
      </c>
      <c r="AO98">
        <v>9.8840000000000003</v>
      </c>
      <c r="AP98">
        <v>28.577000000000002</v>
      </c>
      <c r="AQ98">
        <v>174.376</v>
      </c>
      <c r="AR98">
        <v>522.98199999999997</v>
      </c>
      <c r="AS98">
        <v>125.29900000000001</v>
      </c>
      <c r="AT98">
        <v>111.965</v>
      </c>
      <c r="AU98">
        <v>533.827</v>
      </c>
      <c r="AV98">
        <v>81.293000000000006</v>
      </c>
      <c r="AW98">
        <v>0.115</v>
      </c>
      <c r="AX98">
        <v>145.917</v>
      </c>
      <c r="AY98">
        <v>1.351</v>
      </c>
      <c r="AZ98">
        <v>2.2810000000000001</v>
      </c>
      <c r="BA98">
        <v>17.399999999999999</v>
      </c>
      <c r="BB98">
        <v>10.605</v>
      </c>
      <c r="BC98">
        <v>4.6429999999999998</v>
      </c>
      <c r="BD98">
        <v>7.5839999999999996</v>
      </c>
      <c r="BE98">
        <v>16.925000000000001</v>
      </c>
      <c r="BF98">
        <v>3.8319999999999999</v>
      </c>
      <c r="BG98">
        <v>0.15</v>
      </c>
      <c r="BH98">
        <v>3.9329999999999998</v>
      </c>
      <c r="BI98">
        <v>174.03</v>
      </c>
      <c r="BJ98">
        <v>2.7719999999999998</v>
      </c>
      <c r="BK98">
        <v>13.096</v>
      </c>
      <c r="BL98">
        <v>0.86899999999999999</v>
      </c>
      <c r="BM98">
        <v>1.855</v>
      </c>
      <c r="BN98">
        <v>49.405999999999999</v>
      </c>
      <c r="BO98">
        <v>79.790999999999997</v>
      </c>
      <c r="BP98">
        <v>22.875</v>
      </c>
      <c r="BQ98">
        <v>98.759</v>
      </c>
      <c r="BR98">
        <v>21.686</v>
      </c>
      <c r="BS98">
        <v>35.256</v>
      </c>
      <c r="BT98">
        <v>69.510000000000005</v>
      </c>
      <c r="BU98">
        <v>6.1589999999999998</v>
      </c>
      <c r="BV98">
        <v>452.65100000000001</v>
      </c>
      <c r="BW98">
        <v>27.399000000000001</v>
      </c>
      <c r="BX98">
        <v>706.97</v>
      </c>
      <c r="BY98">
        <v>315.65100000000001</v>
      </c>
      <c r="BZ98">
        <v>7093.2330000000002</v>
      </c>
      <c r="CA98">
        <v>208.40199999999999</v>
      </c>
      <c r="CB98">
        <v>25.651</v>
      </c>
      <c r="CC98">
        <v>306.39999999999998</v>
      </c>
      <c r="CD98">
        <v>226.27799999999999</v>
      </c>
      <c r="CE98">
        <v>4188.277</v>
      </c>
      <c r="CF98">
        <v>28.942</v>
      </c>
      <c r="CG98">
        <v>7.9329999999999998</v>
      </c>
      <c r="CH98">
        <v>54.616999999999997</v>
      </c>
      <c r="CI98">
        <v>108.694</v>
      </c>
      <c r="CJ98">
        <v>97.691999999999993</v>
      </c>
      <c r="CK98">
        <v>879.69500000000005</v>
      </c>
      <c r="CL98">
        <v>177.001</v>
      </c>
      <c r="CM98">
        <v>161.28899999999999</v>
      </c>
      <c r="CN98">
        <v>54.616999999999997</v>
      </c>
      <c r="CO98">
        <v>2.4119999999999999</v>
      </c>
      <c r="CP98">
        <v>5.9640000000000004</v>
      </c>
      <c r="CQ98">
        <v>61.347000000000001</v>
      </c>
      <c r="CR98">
        <v>15.276</v>
      </c>
      <c r="CS98">
        <v>9.5050000000000008</v>
      </c>
      <c r="CT98">
        <v>2.1640000000000001</v>
      </c>
      <c r="CU98">
        <v>10.223000000000001</v>
      </c>
      <c r="CV98">
        <v>40.56</v>
      </c>
      <c r="CW98">
        <v>74.617000000000004</v>
      </c>
      <c r="CX98">
        <v>1.05</v>
      </c>
      <c r="CY98">
        <v>3.907</v>
      </c>
      <c r="CZ98">
        <v>3.198</v>
      </c>
      <c r="DA98">
        <v>115.771</v>
      </c>
      <c r="DB98">
        <v>10.898</v>
      </c>
      <c r="DC98">
        <v>2.3290000000000002</v>
      </c>
      <c r="DD98">
        <v>15.851000000000001</v>
      </c>
      <c r="DE98">
        <v>0.13600000000000001</v>
      </c>
      <c r="DF98">
        <v>187.773</v>
      </c>
      <c r="DG98">
        <v>0.88</v>
      </c>
      <c r="DH98">
        <v>1.397</v>
      </c>
      <c r="DI98">
        <v>7.8049999999999997</v>
      </c>
      <c r="DJ98">
        <v>3.6970000000000001</v>
      </c>
      <c r="DK98">
        <v>0.13300000000000001</v>
      </c>
      <c r="DL98">
        <v>2.069</v>
      </c>
      <c r="DM98">
        <v>1.85</v>
      </c>
      <c r="DN98">
        <v>3.2389999999999999</v>
      </c>
      <c r="DO98">
        <v>9.3040000000000003</v>
      </c>
      <c r="DP98">
        <v>0.60399999999999998</v>
      </c>
      <c r="DQ98">
        <v>1.649</v>
      </c>
      <c r="DR98">
        <v>1.671</v>
      </c>
      <c r="DS98">
        <v>2.887</v>
      </c>
      <c r="DT98">
        <v>0.13500000000000001</v>
      </c>
      <c r="DU98">
        <v>4.1150000000000002</v>
      </c>
      <c r="DV98">
        <v>478.67899999999997</v>
      </c>
      <c r="DW98">
        <v>1.1220000000000001</v>
      </c>
      <c r="DX98">
        <v>7.2380000000000004</v>
      </c>
      <c r="DY98">
        <v>16.574000000000002</v>
      </c>
      <c r="DZ98">
        <v>3.7450000000000001</v>
      </c>
      <c r="EA98">
        <v>0.17399999999999999</v>
      </c>
      <c r="EB98">
        <v>2.8780000000000001</v>
      </c>
      <c r="EC98">
        <v>2.81</v>
      </c>
      <c r="ED98">
        <v>1.2070000000000001</v>
      </c>
      <c r="EE98">
        <v>4.4249999999999998</v>
      </c>
      <c r="EF98">
        <v>2.4950000000000001</v>
      </c>
      <c r="EG98">
        <v>3.379</v>
      </c>
      <c r="EH98">
        <v>43.701000000000001</v>
      </c>
      <c r="EI98">
        <v>30.446999999999999</v>
      </c>
      <c r="EJ98">
        <v>5.62</v>
      </c>
      <c r="EK98">
        <v>6.7839999999999998</v>
      </c>
      <c r="EL98">
        <v>91.561999999999998</v>
      </c>
      <c r="EM98">
        <v>23.91</v>
      </c>
      <c r="EN98">
        <v>89.421000000000006</v>
      </c>
      <c r="EO98">
        <v>29.710999999999999</v>
      </c>
      <c r="EP98">
        <v>15.526999999999999</v>
      </c>
      <c r="EQ98">
        <v>6.1</v>
      </c>
      <c r="ER98">
        <v>107.301</v>
      </c>
      <c r="ES98">
        <v>8.0660000000000007</v>
      </c>
      <c r="ET98">
        <v>21.786000000000001</v>
      </c>
      <c r="EU98">
        <v>0.77100000000000002</v>
      </c>
      <c r="EV98">
        <v>1.2130000000000001</v>
      </c>
      <c r="EW98">
        <v>54.41</v>
      </c>
      <c r="EX98">
        <v>285.16399999999999</v>
      </c>
      <c r="EY98">
        <v>8.6809999999999992</v>
      </c>
      <c r="EZ98">
        <v>5.0449999999999999</v>
      </c>
      <c r="FA98">
        <v>111.587</v>
      </c>
      <c r="FB98">
        <v>30.952999999999999</v>
      </c>
      <c r="FC98">
        <v>3.7429999999999999</v>
      </c>
      <c r="FD98">
        <v>16.657</v>
      </c>
      <c r="FE98">
        <v>16.657</v>
      </c>
      <c r="FF98">
        <v>0.46700000000000003</v>
      </c>
      <c r="FG98">
        <v>20.131</v>
      </c>
      <c r="FH98">
        <v>1.7090000000000001</v>
      </c>
      <c r="FI98">
        <v>4.4340000000000002</v>
      </c>
      <c r="FJ98">
        <v>24.809000000000001</v>
      </c>
    </row>
    <row r="99" spans="1:166" x14ac:dyDescent="0.3">
      <c r="A99">
        <v>18135</v>
      </c>
      <c r="B99">
        <v>1</v>
      </c>
      <c r="C99" t="s">
        <v>38</v>
      </c>
      <c r="D99" t="s">
        <v>39</v>
      </c>
      <c r="E99">
        <v>13.076000000000001</v>
      </c>
      <c r="F99">
        <v>16.579999999999998</v>
      </c>
      <c r="G99">
        <v>2.8290000000000002</v>
      </c>
      <c r="H99">
        <v>0.39100000000000001</v>
      </c>
      <c r="I99">
        <v>150.875</v>
      </c>
      <c r="J99">
        <v>10.316000000000001</v>
      </c>
      <c r="K99">
        <v>9.4939999999999998</v>
      </c>
      <c r="L99">
        <v>1.381</v>
      </c>
      <c r="M99">
        <v>105.32</v>
      </c>
      <c r="N99">
        <v>25.206</v>
      </c>
      <c r="O99">
        <v>1889.0129999999999</v>
      </c>
      <c r="P99">
        <v>3.6120000000000001</v>
      </c>
      <c r="Q99">
        <v>1.123</v>
      </c>
      <c r="R99">
        <v>1.752</v>
      </c>
      <c r="S99">
        <v>2.3050000000000002</v>
      </c>
      <c r="T99">
        <v>1.4990000000000001</v>
      </c>
      <c r="U99">
        <v>1.7150000000000001</v>
      </c>
      <c r="V99">
        <v>22.140999999999998</v>
      </c>
      <c r="W99">
        <v>1.6160000000000001</v>
      </c>
      <c r="X99">
        <v>0.35</v>
      </c>
      <c r="Y99">
        <v>0.13500000000000001</v>
      </c>
      <c r="Z99">
        <v>101.399</v>
      </c>
      <c r="AA99">
        <v>192.35499999999999</v>
      </c>
      <c r="AB99">
        <v>30.382999999999999</v>
      </c>
      <c r="AC99">
        <v>23.431000000000001</v>
      </c>
      <c r="AD99">
        <v>223.89</v>
      </c>
      <c r="AE99">
        <v>10.603999999999999</v>
      </c>
      <c r="AF99">
        <v>4.2249999999999996</v>
      </c>
      <c r="AG99">
        <v>9.0269999999999992</v>
      </c>
      <c r="AH99">
        <v>44.338000000000001</v>
      </c>
      <c r="AI99">
        <v>54.19</v>
      </c>
      <c r="AJ99">
        <v>4.4249999999999998</v>
      </c>
      <c r="AK99">
        <v>115.453</v>
      </c>
      <c r="AL99">
        <v>13.234999999999999</v>
      </c>
      <c r="AM99">
        <v>331.74099999999999</v>
      </c>
      <c r="AN99">
        <v>360.77199999999999</v>
      </c>
      <c r="AO99">
        <v>8.5229999999999997</v>
      </c>
      <c r="AP99">
        <v>48.655000000000001</v>
      </c>
      <c r="AQ99">
        <v>122.03700000000001</v>
      </c>
      <c r="AR99">
        <v>455.94299999999998</v>
      </c>
      <c r="AS99">
        <v>72.203999999999994</v>
      </c>
      <c r="AT99">
        <v>71.486000000000004</v>
      </c>
      <c r="AU99">
        <v>356.24900000000002</v>
      </c>
      <c r="AV99">
        <v>111.08499999999999</v>
      </c>
      <c r="AW99">
        <v>1.0109999999999999</v>
      </c>
      <c r="AX99">
        <v>14.885</v>
      </c>
      <c r="AY99">
        <v>2.738</v>
      </c>
      <c r="AZ99">
        <v>1.964</v>
      </c>
      <c r="BA99">
        <v>26.527000000000001</v>
      </c>
      <c r="BB99">
        <v>7.5380000000000003</v>
      </c>
      <c r="BC99">
        <v>2.0409999999999999</v>
      </c>
      <c r="BD99">
        <v>6.5129999999999999</v>
      </c>
      <c r="BE99">
        <v>7.8440000000000003</v>
      </c>
      <c r="BF99">
        <v>1.786</v>
      </c>
      <c r="BG99">
        <v>0.49199999999999999</v>
      </c>
      <c r="BH99">
        <v>15.805999999999999</v>
      </c>
      <c r="BI99">
        <v>207.34299999999999</v>
      </c>
      <c r="BJ99">
        <v>5.6580000000000004</v>
      </c>
      <c r="BK99">
        <v>12.641999999999999</v>
      </c>
      <c r="BL99">
        <v>0.48699999999999999</v>
      </c>
      <c r="BM99">
        <v>1.587</v>
      </c>
      <c r="BN99">
        <v>57.037999999999997</v>
      </c>
      <c r="BO99">
        <v>55.759</v>
      </c>
      <c r="BP99">
        <v>22.574000000000002</v>
      </c>
      <c r="BQ99">
        <v>101.654</v>
      </c>
      <c r="BR99">
        <v>21.161000000000001</v>
      </c>
      <c r="BS99">
        <v>66.84</v>
      </c>
      <c r="BT99">
        <v>50.454999999999998</v>
      </c>
      <c r="BU99">
        <v>10.763999999999999</v>
      </c>
      <c r="BV99">
        <v>135.07300000000001</v>
      </c>
      <c r="BW99">
        <v>8.6140000000000008</v>
      </c>
      <c r="BX99">
        <v>239.82900000000001</v>
      </c>
      <c r="BY99">
        <v>126.84399999999999</v>
      </c>
      <c r="BZ99">
        <v>5547.7269999999999</v>
      </c>
      <c r="CA99">
        <v>48.015000000000001</v>
      </c>
      <c r="CB99">
        <v>1.9910000000000001</v>
      </c>
      <c r="CC99">
        <v>92.265000000000001</v>
      </c>
      <c r="CD99">
        <v>87.022999999999996</v>
      </c>
      <c r="CE99">
        <v>3171.1170000000002</v>
      </c>
      <c r="CF99">
        <v>10.179</v>
      </c>
      <c r="CG99">
        <v>2.23</v>
      </c>
      <c r="CH99">
        <v>26.297999999999998</v>
      </c>
      <c r="CI99">
        <v>66.596999999999994</v>
      </c>
      <c r="CJ99">
        <v>42.134</v>
      </c>
      <c r="CK99">
        <v>690.25199999999995</v>
      </c>
      <c r="CL99">
        <v>101.714</v>
      </c>
      <c r="CM99">
        <v>123.139</v>
      </c>
      <c r="CN99">
        <v>26.646999999999998</v>
      </c>
      <c r="CO99">
        <v>2.3490000000000002</v>
      </c>
      <c r="CP99">
        <v>4.5129999999999999</v>
      </c>
      <c r="CQ99">
        <v>26.628</v>
      </c>
      <c r="CR99">
        <v>22.190999999999999</v>
      </c>
      <c r="CS99">
        <v>6.8550000000000004</v>
      </c>
      <c r="CT99">
        <v>2.8610000000000002</v>
      </c>
      <c r="CU99">
        <v>6.5229999999999997</v>
      </c>
      <c r="CV99">
        <v>12.555</v>
      </c>
      <c r="CW99">
        <v>72.554000000000002</v>
      </c>
      <c r="CX99">
        <v>0.50900000000000001</v>
      </c>
      <c r="CY99">
        <v>2.5569999999999999</v>
      </c>
      <c r="CZ99">
        <v>2.4620000000000002</v>
      </c>
      <c r="DA99">
        <v>150.69800000000001</v>
      </c>
      <c r="DB99">
        <v>11.404999999999999</v>
      </c>
      <c r="DC99">
        <v>1.2709999999999999</v>
      </c>
      <c r="DD99">
        <v>13.164999999999999</v>
      </c>
      <c r="DE99">
        <v>0.13500000000000001</v>
      </c>
      <c r="DF99">
        <v>224.90299999999999</v>
      </c>
      <c r="DG99">
        <v>1.569</v>
      </c>
      <c r="DH99">
        <v>1.2629999999999999</v>
      </c>
      <c r="DI99">
        <v>1.2</v>
      </c>
      <c r="DJ99">
        <v>6.5919999999999996</v>
      </c>
      <c r="DK99">
        <v>0.32</v>
      </c>
      <c r="DL99">
        <v>0.218</v>
      </c>
      <c r="DM99">
        <v>0.128</v>
      </c>
      <c r="DN99">
        <v>0.106</v>
      </c>
      <c r="DO99">
        <v>9.2430000000000003</v>
      </c>
      <c r="DP99">
        <v>0.68500000000000005</v>
      </c>
      <c r="DQ99">
        <v>4.782</v>
      </c>
      <c r="DR99">
        <v>2.3119999999999998</v>
      </c>
      <c r="DS99">
        <v>3.93</v>
      </c>
      <c r="DT99">
        <v>7.2999999999999995E-2</v>
      </c>
      <c r="DU99">
        <v>3.165</v>
      </c>
      <c r="DV99">
        <v>320.50700000000001</v>
      </c>
      <c r="DW99">
        <v>0.20699999999999999</v>
      </c>
      <c r="DX99">
        <v>11.163</v>
      </c>
      <c r="DY99">
        <v>5.7039999999999997</v>
      </c>
      <c r="DZ99">
        <v>6.2960000000000003</v>
      </c>
      <c r="EA99">
        <v>0.84199999999999997</v>
      </c>
      <c r="EB99">
        <v>0.89600000000000002</v>
      </c>
      <c r="EC99">
        <v>5.1950000000000003</v>
      </c>
      <c r="ED99">
        <v>2.3359999999999999</v>
      </c>
      <c r="EE99">
        <v>6.5590000000000002</v>
      </c>
      <c r="EF99">
        <v>3.8860000000000001</v>
      </c>
      <c r="EG99">
        <v>2.044</v>
      </c>
      <c r="EH99">
        <v>64.201999999999998</v>
      </c>
      <c r="EI99">
        <v>58.545999999999999</v>
      </c>
      <c r="EJ99">
        <v>4.6020000000000003</v>
      </c>
      <c r="EK99">
        <v>12.564</v>
      </c>
      <c r="EL99">
        <v>50.99</v>
      </c>
      <c r="EM99">
        <v>14.423999999999999</v>
      </c>
      <c r="EN99">
        <v>65.242999999999995</v>
      </c>
      <c r="EO99">
        <v>24.917000000000002</v>
      </c>
      <c r="EP99">
        <v>13.829000000000001</v>
      </c>
      <c r="EQ99">
        <v>4.1050000000000004</v>
      </c>
      <c r="ER99">
        <v>68.245000000000005</v>
      </c>
      <c r="ES99">
        <v>5.702</v>
      </c>
      <c r="ET99">
        <v>16.61</v>
      </c>
      <c r="EU99">
        <v>1.92</v>
      </c>
      <c r="EV99">
        <v>0.92400000000000004</v>
      </c>
      <c r="EW99">
        <v>26.495000000000001</v>
      </c>
      <c r="EX99">
        <v>292.923</v>
      </c>
      <c r="EY99">
        <v>4.9160000000000004</v>
      </c>
      <c r="EZ99">
        <v>5.2450000000000001</v>
      </c>
      <c r="FA99">
        <v>115.92400000000001</v>
      </c>
      <c r="FB99">
        <v>28.143999999999998</v>
      </c>
      <c r="FC99">
        <v>2.8959999999999999</v>
      </c>
      <c r="FD99">
        <v>15.382999999999999</v>
      </c>
      <c r="FE99">
        <v>15.382999999999999</v>
      </c>
      <c r="FF99">
        <v>2.593</v>
      </c>
      <c r="FG99">
        <v>12.044</v>
      </c>
      <c r="FH99">
        <v>2.8490000000000002</v>
      </c>
      <c r="FI99">
        <v>0.374</v>
      </c>
      <c r="FJ99">
        <v>4.7949999999999999</v>
      </c>
    </row>
    <row r="100" spans="1:166" x14ac:dyDescent="0.3">
      <c r="A100">
        <v>18016</v>
      </c>
      <c r="B100">
        <v>2</v>
      </c>
      <c r="C100" t="s">
        <v>38</v>
      </c>
      <c r="D100" t="s">
        <v>39</v>
      </c>
      <c r="E100">
        <v>17.864000000000001</v>
      </c>
      <c r="F100">
        <v>14.317</v>
      </c>
      <c r="G100">
        <v>1.962</v>
      </c>
      <c r="H100">
        <v>0.28000000000000003</v>
      </c>
      <c r="I100">
        <v>137.35</v>
      </c>
      <c r="J100">
        <v>6.8570000000000002</v>
      </c>
      <c r="K100">
        <v>6.7750000000000004</v>
      </c>
      <c r="L100">
        <v>0.84</v>
      </c>
      <c r="M100">
        <v>26.515000000000001</v>
      </c>
      <c r="N100">
        <v>25.260999999999999</v>
      </c>
      <c r="O100">
        <v>1598.413</v>
      </c>
      <c r="P100">
        <v>5.633</v>
      </c>
      <c r="Q100">
        <v>1.528</v>
      </c>
      <c r="R100">
        <v>0.999</v>
      </c>
      <c r="S100">
        <v>2.681</v>
      </c>
      <c r="T100">
        <v>1.07</v>
      </c>
      <c r="U100">
        <v>1.3089999999999999</v>
      </c>
      <c r="V100">
        <v>22.015000000000001</v>
      </c>
      <c r="W100">
        <v>1.073</v>
      </c>
      <c r="X100">
        <v>0.09</v>
      </c>
      <c r="Y100">
        <v>0.17199999999999999</v>
      </c>
      <c r="Z100">
        <v>92.759</v>
      </c>
      <c r="AA100">
        <v>142.30500000000001</v>
      </c>
      <c r="AB100">
        <v>27.63</v>
      </c>
      <c r="AC100">
        <v>17.678999999999998</v>
      </c>
      <c r="AD100">
        <v>168.291</v>
      </c>
      <c r="AE100">
        <v>9.0190000000000001</v>
      </c>
      <c r="AF100">
        <v>6.4640000000000004</v>
      </c>
      <c r="AG100">
        <v>8.8320000000000007</v>
      </c>
      <c r="AH100">
        <v>36.981999999999999</v>
      </c>
      <c r="AI100">
        <v>52.341000000000001</v>
      </c>
      <c r="AJ100">
        <v>3.1070000000000002</v>
      </c>
      <c r="AK100">
        <v>164.44800000000001</v>
      </c>
      <c r="AL100">
        <v>11.385</v>
      </c>
      <c r="AM100">
        <v>355.56400000000002</v>
      </c>
      <c r="AN100">
        <v>8.2539999999999996</v>
      </c>
      <c r="AO100">
        <v>8.48</v>
      </c>
      <c r="AP100">
        <v>7.7149999999999999</v>
      </c>
      <c r="AQ100">
        <v>270.96100000000001</v>
      </c>
      <c r="AR100">
        <v>149.61600000000001</v>
      </c>
      <c r="AS100">
        <v>80.549000000000007</v>
      </c>
      <c r="AT100">
        <v>10.439</v>
      </c>
      <c r="AU100">
        <v>434.54899999999998</v>
      </c>
      <c r="AV100">
        <v>7.9459999999999997</v>
      </c>
      <c r="AW100">
        <v>9.1999999999999998E-2</v>
      </c>
      <c r="AX100">
        <v>33.93</v>
      </c>
      <c r="AY100">
        <v>1.5309999999999999</v>
      </c>
      <c r="AZ100">
        <v>2.2050000000000001</v>
      </c>
      <c r="BA100">
        <v>0.255</v>
      </c>
      <c r="BB100">
        <v>9.48</v>
      </c>
      <c r="BC100">
        <v>3.597</v>
      </c>
      <c r="BD100">
        <v>6.617</v>
      </c>
      <c r="BE100">
        <v>20.463999999999999</v>
      </c>
      <c r="BF100">
        <v>2.758</v>
      </c>
      <c r="BG100">
        <v>1.2190000000000001</v>
      </c>
      <c r="BH100">
        <v>5.6740000000000004</v>
      </c>
      <c r="BI100">
        <v>164.25399999999999</v>
      </c>
      <c r="BJ100">
        <v>3.5569999999999999</v>
      </c>
      <c r="BK100">
        <v>12.69</v>
      </c>
      <c r="BL100">
        <v>0.68300000000000005</v>
      </c>
      <c r="BM100">
        <v>1.643</v>
      </c>
      <c r="BN100">
        <v>40.936</v>
      </c>
      <c r="BO100">
        <v>85.825000000000003</v>
      </c>
      <c r="BP100">
        <v>17.048999999999999</v>
      </c>
      <c r="BQ100">
        <v>78.488</v>
      </c>
      <c r="BR100">
        <v>19.696000000000002</v>
      </c>
      <c r="BS100">
        <v>43.104999999999997</v>
      </c>
      <c r="BT100">
        <v>44.423999999999999</v>
      </c>
      <c r="BU100">
        <v>7.4429999999999996</v>
      </c>
      <c r="BV100">
        <v>651.97299999999996</v>
      </c>
      <c r="BW100">
        <v>24.626999999999999</v>
      </c>
      <c r="BX100">
        <v>851.17100000000005</v>
      </c>
      <c r="BY100">
        <v>347.31799999999998</v>
      </c>
      <c r="BZ100">
        <v>8420.0120000000006</v>
      </c>
      <c r="CA100">
        <v>221.05199999999999</v>
      </c>
      <c r="CB100">
        <v>18.678999999999998</v>
      </c>
      <c r="CC100">
        <v>347.21499999999997</v>
      </c>
      <c r="CD100">
        <v>205.95599999999999</v>
      </c>
      <c r="CE100">
        <v>4463.4470000000001</v>
      </c>
      <c r="CF100">
        <v>35.715000000000003</v>
      </c>
      <c r="CG100">
        <v>6.3339999999999996</v>
      </c>
      <c r="CH100">
        <v>69.415000000000006</v>
      </c>
      <c r="CI100">
        <v>124.76900000000001</v>
      </c>
      <c r="CJ100">
        <v>87.957999999999998</v>
      </c>
      <c r="CK100">
        <v>927.32500000000005</v>
      </c>
      <c r="CL100">
        <v>84.965000000000003</v>
      </c>
      <c r="CM100">
        <v>147.65600000000001</v>
      </c>
      <c r="CN100">
        <v>69.415000000000006</v>
      </c>
      <c r="CO100">
        <v>3.1850000000000001</v>
      </c>
      <c r="CP100">
        <v>5.3170000000000002</v>
      </c>
      <c r="CQ100">
        <v>35.831000000000003</v>
      </c>
      <c r="CR100">
        <v>21.303999999999998</v>
      </c>
      <c r="CS100">
        <v>18.792999999999999</v>
      </c>
      <c r="CT100">
        <v>0.98499999999999999</v>
      </c>
      <c r="CU100">
        <v>8.5510000000000002</v>
      </c>
      <c r="CV100">
        <v>45.335999999999999</v>
      </c>
      <c r="CW100">
        <v>76.682000000000002</v>
      </c>
      <c r="CX100">
        <v>0.34</v>
      </c>
      <c r="CY100">
        <v>2.4540000000000002</v>
      </c>
      <c r="CZ100">
        <v>2.0790000000000002</v>
      </c>
      <c r="DA100">
        <v>133.06399999999999</v>
      </c>
      <c r="DB100">
        <v>8.8659999999999997</v>
      </c>
      <c r="DC100">
        <v>1.167</v>
      </c>
      <c r="DD100">
        <v>8.9350000000000005</v>
      </c>
      <c r="DE100">
        <v>0.17199999999999999</v>
      </c>
      <c r="DF100">
        <v>333.77699999999999</v>
      </c>
      <c r="DG100">
        <v>1.03</v>
      </c>
      <c r="DH100">
        <v>1.8340000000000001</v>
      </c>
      <c r="DI100">
        <v>0.77400000000000002</v>
      </c>
      <c r="DJ100">
        <v>3.6549999999999998</v>
      </c>
      <c r="DK100">
        <v>0.27700000000000002</v>
      </c>
      <c r="DL100">
        <v>0.81299999999999994</v>
      </c>
      <c r="DM100">
        <v>1.036</v>
      </c>
      <c r="DN100">
        <v>2.1110000000000002</v>
      </c>
      <c r="DO100">
        <v>7.9509999999999996</v>
      </c>
      <c r="DP100">
        <v>0.67600000000000005</v>
      </c>
      <c r="DQ100">
        <v>0.122</v>
      </c>
      <c r="DR100">
        <v>0.55800000000000005</v>
      </c>
      <c r="DS100">
        <v>4.944</v>
      </c>
      <c r="DT100">
        <v>2.1999999999999999E-2</v>
      </c>
      <c r="DU100">
        <v>3.9340000000000002</v>
      </c>
      <c r="DV100">
        <v>340.423</v>
      </c>
      <c r="DW100">
        <v>0.59699999999999998</v>
      </c>
      <c r="DX100">
        <v>6.85</v>
      </c>
      <c r="DY100">
        <v>11.353999999999999</v>
      </c>
      <c r="DZ100">
        <v>2.944</v>
      </c>
      <c r="EA100">
        <v>0.151</v>
      </c>
      <c r="EB100">
        <v>1.7410000000000001</v>
      </c>
      <c r="EC100">
        <v>2.4039999999999999</v>
      </c>
      <c r="ED100">
        <v>1.3140000000000001</v>
      </c>
      <c r="EE100">
        <v>2.5009999999999999</v>
      </c>
      <c r="EF100">
        <v>2.1339999999999999</v>
      </c>
      <c r="EG100">
        <v>2.2839999999999998</v>
      </c>
      <c r="EH100">
        <v>48.719000000000001</v>
      </c>
      <c r="EI100">
        <v>40.363999999999997</v>
      </c>
      <c r="EJ100">
        <v>4.1929999999999996</v>
      </c>
      <c r="EK100">
        <v>8.3179999999999996</v>
      </c>
      <c r="EL100">
        <v>44.734999999999999</v>
      </c>
      <c r="EM100">
        <v>11.802</v>
      </c>
      <c r="EN100">
        <v>79.924999999999997</v>
      </c>
      <c r="EO100">
        <v>28.335000000000001</v>
      </c>
      <c r="EP100">
        <v>4.2439999999999998</v>
      </c>
      <c r="EQ100">
        <v>1.925</v>
      </c>
      <c r="ER100">
        <v>110.968</v>
      </c>
      <c r="ES100">
        <v>4.1529999999999996</v>
      </c>
      <c r="ET100">
        <v>29.896999999999998</v>
      </c>
      <c r="EU100">
        <v>1.4470000000000001</v>
      </c>
      <c r="EV100">
        <v>1.3009999999999999</v>
      </c>
      <c r="EW100">
        <v>69.302000000000007</v>
      </c>
      <c r="EX100">
        <v>276.26400000000001</v>
      </c>
      <c r="EY100">
        <v>6.0019999999999998</v>
      </c>
      <c r="EZ100">
        <v>7.3739999999999997</v>
      </c>
      <c r="FA100">
        <v>115.226</v>
      </c>
      <c r="FB100">
        <v>26.202000000000002</v>
      </c>
      <c r="FC100">
        <v>2.7589999999999999</v>
      </c>
      <c r="FD100">
        <v>15.241</v>
      </c>
      <c r="FE100">
        <v>15.205</v>
      </c>
      <c r="FF100">
        <v>1.085</v>
      </c>
      <c r="FG100">
        <v>14.141</v>
      </c>
      <c r="FH100">
        <v>3.3410000000000002</v>
      </c>
      <c r="FI100">
        <v>0.97899999999999998</v>
      </c>
      <c r="FJ100">
        <v>6.9749999999999996</v>
      </c>
    </row>
    <row r="101" spans="1:166" x14ac:dyDescent="0.3">
      <c r="A101">
        <v>18061</v>
      </c>
      <c r="B101">
        <v>2</v>
      </c>
      <c r="C101" t="s">
        <v>1</v>
      </c>
      <c r="D101" t="s">
        <v>14</v>
      </c>
      <c r="E101">
        <v>12.315</v>
      </c>
      <c r="F101">
        <v>23.266999999999999</v>
      </c>
      <c r="G101">
        <v>3.601</v>
      </c>
      <c r="H101">
        <v>0.60799999999999998</v>
      </c>
      <c r="I101">
        <v>167.34899999999999</v>
      </c>
      <c r="J101">
        <v>12.928000000000001</v>
      </c>
      <c r="K101">
        <v>11.539</v>
      </c>
      <c r="L101">
        <v>1.5740000000000001</v>
      </c>
      <c r="M101">
        <v>21.544</v>
      </c>
      <c r="N101">
        <v>12.023999999999999</v>
      </c>
      <c r="O101">
        <v>1770.482</v>
      </c>
      <c r="P101">
        <v>3.2469999999999999</v>
      </c>
      <c r="Q101">
        <v>1.167</v>
      </c>
      <c r="R101">
        <v>1.284</v>
      </c>
      <c r="S101">
        <v>3.452</v>
      </c>
      <c r="T101">
        <v>1.901</v>
      </c>
      <c r="U101">
        <v>2.4060000000000001</v>
      </c>
      <c r="V101">
        <v>16.995000000000001</v>
      </c>
      <c r="W101">
        <v>1.839</v>
      </c>
      <c r="X101">
        <v>0.216</v>
      </c>
      <c r="Y101">
        <v>0.28999999999999998</v>
      </c>
      <c r="Z101">
        <v>113.59399999999999</v>
      </c>
      <c r="AA101">
        <v>162.61500000000001</v>
      </c>
      <c r="AB101">
        <v>26.709</v>
      </c>
      <c r="AC101">
        <v>16.154</v>
      </c>
      <c r="AD101">
        <v>166.35900000000001</v>
      </c>
      <c r="AE101">
        <v>11.67</v>
      </c>
      <c r="AF101">
        <v>2.1509999999999998</v>
      </c>
      <c r="AG101">
        <v>10.901</v>
      </c>
      <c r="AH101">
        <v>57.415999999999997</v>
      </c>
      <c r="AI101">
        <v>26.722999999999999</v>
      </c>
      <c r="AJ101">
        <v>3.5219999999999998</v>
      </c>
      <c r="AK101">
        <v>55.533000000000001</v>
      </c>
      <c r="AL101">
        <v>5.5469999999999997</v>
      </c>
      <c r="AM101">
        <v>421.25799999999998</v>
      </c>
      <c r="AN101">
        <v>177.22</v>
      </c>
      <c r="AO101">
        <v>8.1039999999999992</v>
      </c>
      <c r="AP101">
        <v>13.398</v>
      </c>
      <c r="AQ101">
        <v>269.04199999999997</v>
      </c>
      <c r="AR101">
        <v>572.70799999999997</v>
      </c>
      <c r="AS101">
        <v>108.309</v>
      </c>
      <c r="AT101">
        <v>64.97</v>
      </c>
      <c r="AU101">
        <v>504.34100000000001</v>
      </c>
      <c r="AV101">
        <v>68.728999999999999</v>
      </c>
      <c r="AW101">
        <v>3.2000000000000001E-2</v>
      </c>
      <c r="AX101">
        <v>142.68299999999999</v>
      </c>
      <c r="AY101">
        <v>1.2350000000000001</v>
      </c>
      <c r="AZ101">
        <v>2.2490000000000001</v>
      </c>
      <c r="BA101">
        <v>8.9250000000000007</v>
      </c>
      <c r="BB101">
        <v>13.496</v>
      </c>
      <c r="BC101">
        <v>5.234</v>
      </c>
      <c r="BD101">
        <v>8.4190000000000005</v>
      </c>
      <c r="BE101">
        <v>26.462</v>
      </c>
      <c r="BF101">
        <v>4.2279999999999998</v>
      </c>
      <c r="BG101">
        <v>0.157</v>
      </c>
      <c r="BH101">
        <v>4.0110000000000001</v>
      </c>
      <c r="BI101">
        <v>228.863</v>
      </c>
      <c r="BJ101">
        <v>3.7679999999999998</v>
      </c>
      <c r="BK101">
        <v>6.5449999999999999</v>
      </c>
      <c r="BL101">
        <v>1.339</v>
      </c>
      <c r="BM101">
        <v>1.3819999999999999</v>
      </c>
      <c r="BN101">
        <v>43.316000000000003</v>
      </c>
      <c r="BO101">
        <v>91.789000000000001</v>
      </c>
      <c r="BP101">
        <v>22.073</v>
      </c>
      <c r="BQ101">
        <v>82.334999999999994</v>
      </c>
      <c r="BR101">
        <v>27.132999999999999</v>
      </c>
      <c r="BS101">
        <v>42.243000000000002</v>
      </c>
      <c r="BT101">
        <v>44.198</v>
      </c>
      <c r="BU101">
        <v>5.15</v>
      </c>
      <c r="BV101">
        <v>432.85599999999999</v>
      </c>
      <c r="BW101">
        <v>13.819000000000001</v>
      </c>
      <c r="BX101">
        <v>703.27300000000002</v>
      </c>
      <c r="BY101">
        <v>241.81200000000001</v>
      </c>
      <c r="BZ101">
        <v>7289.0020000000004</v>
      </c>
      <c r="CA101">
        <v>194.78</v>
      </c>
      <c r="CB101">
        <v>13.117000000000001</v>
      </c>
      <c r="CC101">
        <v>316.56299999999999</v>
      </c>
      <c r="CD101">
        <v>202.18600000000001</v>
      </c>
      <c r="CE101">
        <v>4825.3</v>
      </c>
      <c r="CF101">
        <v>39.003999999999998</v>
      </c>
      <c r="CG101">
        <v>6.718</v>
      </c>
      <c r="CH101">
        <v>75.132000000000005</v>
      </c>
      <c r="CI101">
        <v>102.14</v>
      </c>
      <c r="CJ101">
        <v>100.774</v>
      </c>
      <c r="CK101">
        <v>1107.8820000000001</v>
      </c>
      <c r="CL101">
        <v>158.37299999999999</v>
      </c>
      <c r="CM101">
        <v>285.84899999999999</v>
      </c>
      <c r="CN101">
        <v>75.132000000000005</v>
      </c>
      <c r="CO101">
        <v>2.3330000000000002</v>
      </c>
      <c r="CP101">
        <v>8.6359999999999992</v>
      </c>
      <c r="CQ101">
        <v>89.417000000000002</v>
      </c>
      <c r="CR101">
        <v>20.09</v>
      </c>
      <c r="CS101">
        <v>14.044</v>
      </c>
      <c r="CT101">
        <v>1.95</v>
      </c>
      <c r="CU101">
        <v>13</v>
      </c>
      <c r="CV101">
        <v>38.018000000000001</v>
      </c>
      <c r="CW101">
        <v>68.765000000000001</v>
      </c>
      <c r="CX101">
        <v>1.1859999999999999</v>
      </c>
      <c r="CY101">
        <v>5.9610000000000003</v>
      </c>
      <c r="CZ101">
        <v>2.2360000000000002</v>
      </c>
      <c r="DA101">
        <v>138.374</v>
      </c>
      <c r="DB101">
        <v>11.815</v>
      </c>
      <c r="DC101">
        <v>1.946</v>
      </c>
      <c r="DD101">
        <v>12.62</v>
      </c>
      <c r="DE101">
        <v>0.28999999999999998</v>
      </c>
      <c r="DF101">
        <v>214.38</v>
      </c>
      <c r="DG101">
        <v>0.40500000000000003</v>
      </c>
      <c r="DH101">
        <v>1.343</v>
      </c>
      <c r="DI101">
        <v>1.772</v>
      </c>
      <c r="DJ101">
        <v>6.6719999999999997</v>
      </c>
      <c r="DK101">
        <v>2E-3</v>
      </c>
      <c r="DL101">
        <v>1.446</v>
      </c>
      <c r="DM101">
        <v>2.1739999999999999</v>
      </c>
      <c r="DN101">
        <v>4.1379999999999999</v>
      </c>
      <c r="DO101">
        <v>3.9540000000000002</v>
      </c>
      <c r="DP101">
        <v>0.5</v>
      </c>
      <c r="DQ101">
        <v>2.2040000000000002</v>
      </c>
      <c r="DR101">
        <v>1.095</v>
      </c>
      <c r="DS101">
        <v>1.544</v>
      </c>
      <c r="DU101">
        <v>1.865</v>
      </c>
      <c r="DV101">
        <v>363.209</v>
      </c>
      <c r="DW101">
        <v>1.1539999999999999</v>
      </c>
      <c r="DX101">
        <v>6.9059999999999997</v>
      </c>
      <c r="DY101">
        <v>21.068999999999999</v>
      </c>
      <c r="DZ101">
        <v>4.5730000000000004</v>
      </c>
      <c r="EA101">
        <v>0.187</v>
      </c>
      <c r="EB101">
        <v>2.3420000000000001</v>
      </c>
      <c r="EC101">
        <v>3.0270000000000001</v>
      </c>
      <c r="ED101">
        <v>1.6839999999999999</v>
      </c>
      <c r="EE101">
        <v>5.0250000000000004</v>
      </c>
      <c r="EF101">
        <v>3.133</v>
      </c>
      <c r="EG101">
        <v>1.5329999999999999</v>
      </c>
      <c r="EH101">
        <v>50.478000000000002</v>
      </c>
      <c r="EI101">
        <v>33.942</v>
      </c>
      <c r="EJ101">
        <v>4.6710000000000003</v>
      </c>
      <c r="EK101">
        <v>9.26</v>
      </c>
      <c r="EL101">
        <v>92.113</v>
      </c>
      <c r="EM101">
        <v>27.937999999999999</v>
      </c>
      <c r="EN101">
        <v>180.09399999999999</v>
      </c>
      <c r="EO101">
        <v>69.623999999999995</v>
      </c>
      <c r="EP101">
        <v>14.108000000000001</v>
      </c>
      <c r="EQ101">
        <v>4.2919999999999998</v>
      </c>
      <c r="ER101">
        <v>98.709000000000003</v>
      </c>
      <c r="ES101">
        <v>9.0719999999999992</v>
      </c>
      <c r="ET101">
        <v>32.966000000000001</v>
      </c>
      <c r="EU101">
        <v>1.8029999999999999</v>
      </c>
      <c r="EV101">
        <v>1.57</v>
      </c>
      <c r="EW101">
        <v>75.774000000000001</v>
      </c>
      <c r="EX101">
        <v>280.95600000000002</v>
      </c>
      <c r="EY101">
        <v>5.6319999999999997</v>
      </c>
      <c r="EZ101">
        <v>6.702</v>
      </c>
      <c r="FA101">
        <v>117.59699999999999</v>
      </c>
      <c r="FB101">
        <v>19.739999999999998</v>
      </c>
      <c r="FC101">
        <v>3.194</v>
      </c>
      <c r="FD101">
        <v>16.117999999999999</v>
      </c>
      <c r="FE101">
        <v>16.117999999999999</v>
      </c>
      <c r="FF101">
        <v>0.45800000000000002</v>
      </c>
      <c r="FG101">
        <v>27.885999999999999</v>
      </c>
      <c r="FH101">
        <v>1.585</v>
      </c>
      <c r="FI101">
        <v>1.9990000000000001</v>
      </c>
      <c r="FJ101">
        <v>9.8879999999999999</v>
      </c>
    </row>
    <row r="102" spans="1:166" x14ac:dyDescent="0.3">
      <c r="A102">
        <v>18132</v>
      </c>
      <c r="B102">
        <v>1</v>
      </c>
      <c r="C102" t="s">
        <v>38</v>
      </c>
      <c r="D102" t="s">
        <v>39</v>
      </c>
      <c r="E102">
        <v>13.711</v>
      </c>
      <c r="F102">
        <v>7.117</v>
      </c>
      <c r="G102">
        <v>1.6619999999999999</v>
      </c>
      <c r="H102">
        <v>0.20899999999999999</v>
      </c>
      <c r="I102">
        <v>146.642</v>
      </c>
      <c r="J102">
        <v>6.101</v>
      </c>
      <c r="K102">
        <v>8.42</v>
      </c>
      <c r="L102">
        <v>0.80300000000000005</v>
      </c>
      <c r="M102">
        <v>46.246000000000002</v>
      </c>
      <c r="N102">
        <v>17.489999999999998</v>
      </c>
      <c r="O102">
        <v>1819.441</v>
      </c>
      <c r="P102">
        <v>3.4039999999999999</v>
      </c>
      <c r="Q102">
        <v>0.503</v>
      </c>
      <c r="R102">
        <v>0.58099999999999996</v>
      </c>
      <c r="S102">
        <v>2.004</v>
      </c>
      <c r="T102">
        <v>1.6930000000000001</v>
      </c>
      <c r="U102">
        <v>1.4239999999999999</v>
      </c>
      <c r="V102">
        <v>6.5469999999999997</v>
      </c>
      <c r="W102">
        <v>0.91800000000000004</v>
      </c>
      <c r="X102">
        <v>0.371</v>
      </c>
      <c r="Y102">
        <v>0.13</v>
      </c>
      <c r="Z102">
        <v>80.992000000000004</v>
      </c>
      <c r="AA102">
        <v>150.999</v>
      </c>
      <c r="AB102">
        <v>22.885999999999999</v>
      </c>
      <c r="AC102">
        <v>18.416</v>
      </c>
      <c r="AD102">
        <v>185.85900000000001</v>
      </c>
      <c r="AE102">
        <v>8.7279999999999998</v>
      </c>
      <c r="AF102">
        <v>3.7709999999999999</v>
      </c>
      <c r="AG102">
        <v>8.5579999999999998</v>
      </c>
      <c r="AH102">
        <v>46.289000000000001</v>
      </c>
      <c r="AI102">
        <v>33.207000000000001</v>
      </c>
      <c r="AJ102">
        <v>3.2570000000000001</v>
      </c>
      <c r="AK102">
        <v>83.384</v>
      </c>
      <c r="AL102">
        <v>7.2270000000000003</v>
      </c>
      <c r="AM102">
        <v>325.89100000000002</v>
      </c>
      <c r="AN102">
        <v>155.09</v>
      </c>
      <c r="AO102">
        <v>6.3470000000000004</v>
      </c>
      <c r="AP102">
        <v>11.185</v>
      </c>
      <c r="AQ102">
        <v>219.93600000000001</v>
      </c>
      <c r="AR102">
        <v>579.73099999999999</v>
      </c>
      <c r="AS102">
        <v>40.44</v>
      </c>
      <c r="AT102">
        <v>64.483000000000004</v>
      </c>
      <c r="AU102">
        <v>159.69399999999999</v>
      </c>
      <c r="AV102">
        <v>50.003999999999998</v>
      </c>
      <c r="AW102">
        <v>0.105</v>
      </c>
      <c r="AX102">
        <v>0.97499999999999998</v>
      </c>
      <c r="AY102">
        <v>4.3280000000000003</v>
      </c>
      <c r="AZ102">
        <v>2.512</v>
      </c>
      <c r="BA102">
        <v>5.94</v>
      </c>
      <c r="BB102">
        <v>15.010999999999999</v>
      </c>
      <c r="BC102">
        <v>5.0590000000000002</v>
      </c>
      <c r="BD102">
        <v>7.391</v>
      </c>
      <c r="BE102">
        <v>24.11</v>
      </c>
      <c r="BF102">
        <v>3.5089999999999999</v>
      </c>
      <c r="BG102">
        <v>7.4999999999999997E-2</v>
      </c>
      <c r="BH102">
        <v>2.5419999999999998</v>
      </c>
      <c r="BI102">
        <v>201.64699999999999</v>
      </c>
      <c r="BJ102">
        <v>2.3740000000000001</v>
      </c>
      <c r="BK102">
        <v>7.2489999999999997</v>
      </c>
      <c r="BL102">
        <v>2.5870000000000002</v>
      </c>
      <c r="BM102">
        <v>1.3260000000000001</v>
      </c>
      <c r="BN102">
        <v>48.003</v>
      </c>
      <c r="BO102">
        <v>95.412000000000006</v>
      </c>
      <c r="BP102">
        <v>18.132000000000001</v>
      </c>
      <c r="BQ102">
        <v>99.203999999999994</v>
      </c>
      <c r="BR102">
        <v>18.417999999999999</v>
      </c>
      <c r="BS102">
        <v>55.106000000000002</v>
      </c>
      <c r="BT102">
        <v>28.984000000000002</v>
      </c>
      <c r="BU102">
        <v>5.5469999999999997</v>
      </c>
      <c r="BV102">
        <v>771.19299999999998</v>
      </c>
      <c r="BW102">
        <v>22.911000000000001</v>
      </c>
      <c r="BX102">
        <v>1051.6790000000001</v>
      </c>
      <c r="BY102">
        <v>259.51600000000002</v>
      </c>
      <c r="BZ102">
        <v>8488.0859999999993</v>
      </c>
      <c r="CA102">
        <v>339.65100000000001</v>
      </c>
      <c r="CB102">
        <v>26.637</v>
      </c>
      <c r="CC102">
        <v>471.81299999999999</v>
      </c>
      <c r="CD102">
        <v>223.50899999999999</v>
      </c>
      <c r="CE102">
        <v>5438.8810000000003</v>
      </c>
      <c r="CF102">
        <v>46.27</v>
      </c>
      <c r="CG102">
        <v>7.5110000000000001</v>
      </c>
      <c r="CH102">
        <v>81.495999999999995</v>
      </c>
      <c r="CI102">
        <v>138.988</v>
      </c>
      <c r="CJ102">
        <v>98.775000000000006</v>
      </c>
      <c r="CK102">
        <v>1032.9780000000001</v>
      </c>
      <c r="CL102">
        <v>56.665999999999997</v>
      </c>
      <c r="CM102">
        <v>220.57599999999999</v>
      </c>
      <c r="CN102">
        <v>81.495999999999995</v>
      </c>
      <c r="CO102">
        <v>2.948</v>
      </c>
      <c r="CP102">
        <v>5.2380000000000004</v>
      </c>
      <c r="CQ102">
        <v>36.607999999999997</v>
      </c>
      <c r="CR102">
        <v>19.614999999999998</v>
      </c>
      <c r="CS102">
        <v>11.653</v>
      </c>
      <c r="CT102">
        <v>1.752</v>
      </c>
      <c r="CU102">
        <v>13.52</v>
      </c>
      <c r="CV102">
        <v>54.655999999999999</v>
      </c>
      <c r="CW102">
        <v>84.813999999999993</v>
      </c>
      <c r="CX102">
        <v>1.361</v>
      </c>
      <c r="CY102">
        <v>3.8690000000000002</v>
      </c>
      <c r="CZ102">
        <v>2.7509999999999999</v>
      </c>
      <c r="DA102">
        <v>116.512</v>
      </c>
      <c r="DB102">
        <v>9.3740000000000006</v>
      </c>
      <c r="DC102">
        <v>1.355</v>
      </c>
      <c r="DD102">
        <v>13.811</v>
      </c>
      <c r="DE102">
        <v>0.13</v>
      </c>
      <c r="DF102">
        <v>215.94499999999999</v>
      </c>
      <c r="DG102">
        <v>0.92500000000000004</v>
      </c>
      <c r="DH102">
        <v>2.085</v>
      </c>
      <c r="DI102">
        <v>1.1299999999999999</v>
      </c>
      <c r="DJ102">
        <v>2.915</v>
      </c>
      <c r="DK102">
        <v>1.1499999999999999</v>
      </c>
      <c r="DL102">
        <v>0.46500000000000002</v>
      </c>
      <c r="DM102">
        <v>0.51100000000000001</v>
      </c>
      <c r="DN102">
        <v>1.5940000000000001</v>
      </c>
      <c r="DO102">
        <v>4.0209999999999999</v>
      </c>
      <c r="DP102">
        <v>0.56999999999999995</v>
      </c>
      <c r="DQ102">
        <v>1.2729999999999999</v>
      </c>
      <c r="DR102">
        <v>0.94</v>
      </c>
      <c r="DS102">
        <v>1.8120000000000001</v>
      </c>
      <c r="DU102">
        <v>1.409</v>
      </c>
      <c r="DV102">
        <v>508.06099999999998</v>
      </c>
      <c r="DW102">
        <v>0.96699999999999997</v>
      </c>
      <c r="DX102">
        <v>6.1580000000000004</v>
      </c>
      <c r="DY102">
        <v>4.0419999999999998</v>
      </c>
      <c r="DZ102">
        <v>3.5289999999999999</v>
      </c>
      <c r="EA102">
        <v>0.30599999999999999</v>
      </c>
      <c r="EB102">
        <v>1.1279999999999999</v>
      </c>
      <c r="EC102">
        <v>3.9969999999999999</v>
      </c>
      <c r="ED102">
        <v>1.302</v>
      </c>
      <c r="EE102">
        <v>5.165</v>
      </c>
      <c r="EF102">
        <v>3.3170000000000002</v>
      </c>
      <c r="EG102">
        <v>1.2330000000000001</v>
      </c>
      <c r="EH102">
        <v>57.317999999999998</v>
      </c>
      <c r="EI102">
        <v>54.100999999999999</v>
      </c>
      <c r="EJ102">
        <v>3.2829999999999999</v>
      </c>
      <c r="EK102">
        <v>8.6489999999999991</v>
      </c>
      <c r="EL102">
        <v>34.497</v>
      </c>
      <c r="EM102">
        <v>7.3890000000000002</v>
      </c>
      <c r="EN102">
        <v>141.35900000000001</v>
      </c>
      <c r="EO102">
        <v>45.103000000000002</v>
      </c>
      <c r="EP102">
        <v>7.77</v>
      </c>
      <c r="EQ102">
        <v>2.8090000000000002</v>
      </c>
      <c r="ER102">
        <v>132.196</v>
      </c>
      <c r="ES102">
        <v>3.407</v>
      </c>
      <c r="ET102">
        <v>21.164000000000001</v>
      </c>
      <c r="EU102">
        <v>0.19600000000000001</v>
      </c>
      <c r="EV102">
        <v>0.94</v>
      </c>
      <c r="EW102">
        <v>80.957999999999998</v>
      </c>
      <c r="EX102">
        <v>294.74900000000002</v>
      </c>
      <c r="EY102">
        <v>5.4889999999999999</v>
      </c>
      <c r="EZ102">
        <v>6.41</v>
      </c>
      <c r="FA102">
        <v>125.90600000000001</v>
      </c>
      <c r="FB102">
        <v>11.327</v>
      </c>
      <c r="FC102">
        <v>2.6589999999999998</v>
      </c>
      <c r="FD102">
        <v>18.111999999999998</v>
      </c>
      <c r="FE102">
        <v>18.219000000000001</v>
      </c>
      <c r="FF102">
        <v>1.7629999999999999</v>
      </c>
      <c r="FG102">
        <v>24.209</v>
      </c>
      <c r="FH102">
        <v>1.6</v>
      </c>
      <c r="FI102">
        <v>1.0780000000000001</v>
      </c>
      <c r="FJ102">
        <v>5.617</v>
      </c>
    </row>
    <row r="103" spans="1:166" x14ac:dyDescent="0.3">
      <c r="A103">
        <v>18068</v>
      </c>
      <c r="B103">
        <v>3</v>
      </c>
      <c r="C103" t="s">
        <v>1</v>
      </c>
      <c r="D103" t="s">
        <v>15</v>
      </c>
      <c r="E103">
        <v>16.37</v>
      </c>
      <c r="F103">
        <v>9.1259999999999994</v>
      </c>
      <c r="G103">
        <v>1.61</v>
      </c>
      <c r="H103">
        <v>0.22500000000000001</v>
      </c>
      <c r="I103">
        <v>141.32599999999999</v>
      </c>
      <c r="J103">
        <v>4.7050000000000001</v>
      </c>
      <c r="K103">
        <v>6.7549999999999999</v>
      </c>
      <c r="L103">
        <v>0.65200000000000002</v>
      </c>
      <c r="M103">
        <v>23.085999999999999</v>
      </c>
      <c r="N103">
        <v>17.579000000000001</v>
      </c>
      <c r="O103">
        <v>1597.902</v>
      </c>
      <c r="P103">
        <v>3.4329999999999998</v>
      </c>
      <c r="Q103">
        <v>0.96099999999999997</v>
      </c>
      <c r="R103">
        <v>0.54500000000000004</v>
      </c>
      <c r="S103">
        <v>2.0190000000000001</v>
      </c>
      <c r="T103">
        <v>1.673</v>
      </c>
      <c r="U103">
        <v>1.4670000000000001</v>
      </c>
      <c r="V103">
        <v>17.986999999999998</v>
      </c>
      <c r="W103">
        <v>0.98199999999999998</v>
      </c>
      <c r="X103">
        <v>0.253</v>
      </c>
      <c r="Y103">
        <v>0.11700000000000001</v>
      </c>
      <c r="Z103">
        <v>104.749</v>
      </c>
      <c r="AA103">
        <v>175.458</v>
      </c>
      <c r="AB103">
        <v>25.314</v>
      </c>
      <c r="AC103">
        <v>17.88</v>
      </c>
      <c r="AD103">
        <v>150.697</v>
      </c>
      <c r="AE103">
        <v>10.986000000000001</v>
      </c>
      <c r="AF103">
        <v>1.2410000000000001</v>
      </c>
      <c r="AG103">
        <v>8.1359999999999992</v>
      </c>
      <c r="AH103">
        <v>42.859000000000002</v>
      </c>
      <c r="AI103">
        <v>33.475999999999999</v>
      </c>
      <c r="AJ103">
        <v>3.8</v>
      </c>
      <c r="AK103">
        <v>60.533000000000001</v>
      </c>
      <c r="AL103">
        <v>8.7040000000000006</v>
      </c>
      <c r="AM103">
        <v>758.846</v>
      </c>
      <c r="AN103">
        <v>899.03499999999997</v>
      </c>
      <c r="AO103">
        <v>19.161999999999999</v>
      </c>
      <c r="AP103">
        <v>158.73500000000001</v>
      </c>
      <c r="AQ103">
        <v>162.65100000000001</v>
      </c>
      <c r="AR103">
        <v>857.52499999999998</v>
      </c>
      <c r="AS103">
        <v>130.37100000000001</v>
      </c>
      <c r="AT103">
        <v>229.001</v>
      </c>
      <c r="AU103">
        <v>637.32399999999996</v>
      </c>
      <c r="AV103">
        <v>238.64400000000001</v>
      </c>
      <c r="AW103">
        <v>4.242</v>
      </c>
      <c r="AX103">
        <v>209.779</v>
      </c>
      <c r="AY103">
        <v>2.306</v>
      </c>
      <c r="AZ103">
        <v>2.198</v>
      </c>
      <c r="BA103">
        <v>61.593000000000004</v>
      </c>
      <c r="BB103">
        <v>8.4049999999999994</v>
      </c>
      <c r="BC103">
        <v>4.9859999999999998</v>
      </c>
      <c r="BD103">
        <v>3.1680000000000001</v>
      </c>
      <c r="BE103">
        <v>17.334</v>
      </c>
      <c r="BF103">
        <v>1.93</v>
      </c>
      <c r="BG103">
        <v>0.85699999999999998</v>
      </c>
      <c r="BH103">
        <v>1.407</v>
      </c>
      <c r="BI103">
        <v>229.495</v>
      </c>
      <c r="BJ103">
        <v>3.0259999999999998</v>
      </c>
      <c r="BK103">
        <v>12.429</v>
      </c>
      <c r="BL103">
        <v>0.98299999999999998</v>
      </c>
      <c r="BM103">
        <v>2.3719999999999999</v>
      </c>
      <c r="BN103">
        <v>43.540999999999997</v>
      </c>
      <c r="BO103">
        <v>46.326000000000001</v>
      </c>
      <c r="BP103">
        <v>21.35</v>
      </c>
      <c r="BQ103">
        <v>92.876000000000005</v>
      </c>
      <c r="BR103">
        <v>18.363</v>
      </c>
      <c r="BS103">
        <v>52.81</v>
      </c>
      <c r="BT103">
        <v>72.656999999999996</v>
      </c>
      <c r="BU103">
        <v>6.492</v>
      </c>
      <c r="BV103">
        <v>503.34300000000002</v>
      </c>
      <c r="BW103">
        <v>25.071000000000002</v>
      </c>
      <c r="BX103">
        <v>811.68100000000004</v>
      </c>
      <c r="BY103">
        <v>348.44099999999997</v>
      </c>
      <c r="BZ103">
        <v>7447.9939999999997</v>
      </c>
      <c r="CA103">
        <v>177.60300000000001</v>
      </c>
      <c r="CB103">
        <v>19.167000000000002</v>
      </c>
      <c r="CC103">
        <v>322.57299999999998</v>
      </c>
      <c r="CD103">
        <v>263.67599999999999</v>
      </c>
      <c r="CE103">
        <v>4917.4570000000003</v>
      </c>
      <c r="CF103">
        <v>42.177999999999997</v>
      </c>
      <c r="CG103">
        <v>9.5850000000000009</v>
      </c>
      <c r="CH103">
        <v>99.86</v>
      </c>
      <c r="CI103">
        <v>184.22800000000001</v>
      </c>
      <c r="CJ103">
        <v>158.035</v>
      </c>
      <c r="CK103">
        <v>1318.893</v>
      </c>
      <c r="CL103">
        <v>233.05600000000001</v>
      </c>
      <c r="CM103">
        <v>210.04400000000001</v>
      </c>
      <c r="CN103">
        <v>100.07</v>
      </c>
      <c r="CO103">
        <v>1.585</v>
      </c>
      <c r="CP103">
        <v>7.7039999999999997</v>
      </c>
      <c r="CQ103">
        <v>59.918999999999997</v>
      </c>
      <c r="CR103">
        <v>10.536</v>
      </c>
      <c r="CS103">
        <v>9.5790000000000006</v>
      </c>
      <c r="CT103">
        <v>1.5649999999999999</v>
      </c>
      <c r="CU103">
        <v>7.7549999999999999</v>
      </c>
      <c r="CV103">
        <v>20.201000000000001</v>
      </c>
      <c r="CW103">
        <v>83.141999999999996</v>
      </c>
      <c r="CX103">
        <v>1.1870000000000001</v>
      </c>
      <c r="CY103">
        <v>3.4750000000000001</v>
      </c>
      <c r="CZ103">
        <v>2.7040000000000002</v>
      </c>
      <c r="DA103">
        <v>131.85499999999999</v>
      </c>
      <c r="DB103">
        <v>8.9629999999999992</v>
      </c>
      <c r="DC103">
        <v>2.145</v>
      </c>
      <c r="DD103">
        <v>14.39</v>
      </c>
      <c r="DE103">
        <v>0.11700000000000001</v>
      </c>
      <c r="DF103">
        <v>189.06100000000001</v>
      </c>
      <c r="DG103">
        <v>0.82</v>
      </c>
      <c r="DH103">
        <v>1.764</v>
      </c>
      <c r="DI103">
        <v>1.8240000000000001</v>
      </c>
      <c r="DJ103">
        <v>2.5750000000000002</v>
      </c>
      <c r="DK103">
        <v>0.19900000000000001</v>
      </c>
      <c r="DL103">
        <v>1.25</v>
      </c>
      <c r="DM103">
        <v>1.6220000000000001</v>
      </c>
      <c r="DN103">
        <v>13.209</v>
      </c>
      <c r="DO103">
        <v>4.2590000000000003</v>
      </c>
      <c r="DP103">
        <v>0.79500000000000004</v>
      </c>
      <c r="DQ103">
        <v>9.3889999999999993</v>
      </c>
      <c r="DR103">
        <v>3.823</v>
      </c>
      <c r="DS103">
        <v>4.2089999999999996</v>
      </c>
      <c r="DU103">
        <v>6.1879999999999997</v>
      </c>
      <c r="DV103">
        <v>344.36</v>
      </c>
      <c r="DW103">
        <v>1.4350000000000001</v>
      </c>
      <c r="DX103">
        <v>4.9420000000000002</v>
      </c>
      <c r="DY103">
        <v>19.114000000000001</v>
      </c>
      <c r="DZ103">
        <v>4.3959999999999999</v>
      </c>
      <c r="EA103">
        <v>0.25900000000000001</v>
      </c>
      <c r="EB103">
        <v>1.9119999999999999</v>
      </c>
      <c r="EC103">
        <v>2.5939999999999999</v>
      </c>
      <c r="ED103">
        <v>1.952</v>
      </c>
      <c r="EE103">
        <v>5.2640000000000002</v>
      </c>
      <c r="EF103">
        <v>3.238</v>
      </c>
      <c r="EG103">
        <v>2.16</v>
      </c>
      <c r="EH103">
        <v>55.491999999999997</v>
      </c>
      <c r="EI103">
        <v>45.122999999999998</v>
      </c>
      <c r="EJ103">
        <v>4.718</v>
      </c>
      <c r="EK103">
        <v>8.0530000000000008</v>
      </c>
      <c r="EL103">
        <v>136.77699999999999</v>
      </c>
      <c r="EM103">
        <v>51.712000000000003</v>
      </c>
      <c r="EN103">
        <v>123.943</v>
      </c>
      <c r="EO103">
        <v>47.276000000000003</v>
      </c>
      <c r="EP103">
        <v>13.021000000000001</v>
      </c>
      <c r="EQ103">
        <v>5.55</v>
      </c>
      <c r="ER103">
        <v>96.98</v>
      </c>
      <c r="ES103">
        <v>11.656000000000001</v>
      </c>
      <c r="ET103">
        <v>25.852</v>
      </c>
      <c r="EU103">
        <v>1.2010000000000001</v>
      </c>
      <c r="EV103">
        <v>1.474</v>
      </c>
      <c r="EW103">
        <v>100.247</v>
      </c>
      <c r="EX103">
        <v>272.34300000000002</v>
      </c>
      <c r="EY103">
        <v>9.0730000000000004</v>
      </c>
      <c r="EZ103">
        <v>4.9340000000000002</v>
      </c>
      <c r="FA103">
        <v>129.065</v>
      </c>
      <c r="FB103">
        <v>12.332000000000001</v>
      </c>
      <c r="FC103">
        <v>2.3260000000000001</v>
      </c>
      <c r="FD103">
        <v>14.022</v>
      </c>
      <c r="FE103">
        <v>14.022</v>
      </c>
      <c r="FF103">
        <v>2.3039999999999998</v>
      </c>
      <c r="FG103">
        <v>26.725999999999999</v>
      </c>
      <c r="FH103">
        <v>1.3620000000000001</v>
      </c>
      <c r="FI103">
        <v>3.0489999999999999</v>
      </c>
      <c r="FJ103">
        <v>10.204000000000001</v>
      </c>
    </row>
    <row r="104" spans="1:166" x14ac:dyDescent="0.3">
      <c r="A104">
        <v>18060</v>
      </c>
      <c r="B104">
        <v>1</v>
      </c>
      <c r="C104" t="s">
        <v>38</v>
      </c>
      <c r="D104" t="s">
        <v>40</v>
      </c>
      <c r="E104">
        <v>11.839</v>
      </c>
      <c r="F104">
        <v>34.110999999999997</v>
      </c>
      <c r="G104">
        <v>3.7370000000000001</v>
      </c>
      <c r="H104">
        <v>0.33900000000000002</v>
      </c>
      <c r="I104">
        <v>157.16800000000001</v>
      </c>
      <c r="J104">
        <v>12.942</v>
      </c>
      <c r="K104">
        <v>9.2260000000000009</v>
      </c>
      <c r="L104">
        <v>0.85699999999999998</v>
      </c>
      <c r="M104">
        <v>20.646000000000001</v>
      </c>
      <c r="N104">
        <v>17.103000000000002</v>
      </c>
      <c r="O104">
        <v>1894.6420000000001</v>
      </c>
      <c r="P104">
        <v>3.9260000000000002</v>
      </c>
      <c r="Q104">
        <v>1.5029999999999999</v>
      </c>
      <c r="R104">
        <v>2.4390000000000001</v>
      </c>
      <c r="S104">
        <v>3.71</v>
      </c>
      <c r="T104">
        <v>1.6220000000000001</v>
      </c>
      <c r="U104">
        <v>4.12</v>
      </c>
      <c r="V104">
        <v>28.998999999999999</v>
      </c>
      <c r="W104">
        <v>2.0830000000000002</v>
      </c>
      <c r="X104">
        <v>0.17799999999999999</v>
      </c>
      <c r="Y104">
        <v>9.7000000000000003E-2</v>
      </c>
      <c r="Z104">
        <v>87.548000000000002</v>
      </c>
      <c r="AA104">
        <v>119.614</v>
      </c>
      <c r="AB104">
        <v>23.173999999999999</v>
      </c>
      <c r="AC104">
        <v>11.734999999999999</v>
      </c>
      <c r="AD104">
        <v>137.78399999999999</v>
      </c>
      <c r="AE104">
        <v>10.7</v>
      </c>
      <c r="AF104">
        <v>2.351</v>
      </c>
      <c r="AG104">
        <v>10.631</v>
      </c>
      <c r="AH104">
        <v>62.082999999999998</v>
      </c>
      <c r="AI104">
        <v>19.594000000000001</v>
      </c>
      <c r="AJ104">
        <v>3.907</v>
      </c>
      <c r="AK104">
        <v>55.93</v>
      </c>
      <c r="AL104">
        <v>7.2130000000000001</v>
      </c>
      <c r="AM104">
        <v>91.600999999999999</v>
      </c>
      <c r="AN104">
        <v>0.127</v>
      </c>
      <c r="AO104">
        <v>0.23699999999999999</v>
      </c>
      <c r="AP104">
        <v>2.5950000000000002</v>
      </c>
      <c r="AQ104">
        <v>399.60399999999998</v>
      </c>
      <c r="AR104">
        <v>8.5449999999999999</v>
      </c>
      <c r="AS104">
        <v>109.499</v>
      </c>
      <c r="AT104">
        <v>0.72499999999999998</v>
      </c>
      <c r="AU104">
        <v>552.77200000000005</v>
      </c>
      <c r="AW104">
        <v>9.4E-2</v>
      </c>
      <c r="AX104">
        <v>91.938999999999993</v>
      </c>
      <c r="AY104">
        <v>3.2959999999999998</v>
      </c>
      <c r="AZ104">
        <v>1.865</v>
      </c>
      <c r="BA104">
        <v>2.9000000000000001E-2</v>
      </c>
      <c r="BB104">
        <v>13.951000000000001</v>
      </c>
      <c r="BC104">
        <v>4.6589999999999998</v>
      </c>
      <c r="BD104">
        <v>10.929</v>
      </c>
      <c r="BE104">
        <v>22.713000000000001</v>
      </c>
      <c r="BF104">
        <v>3.6429999999999998</v>
      </c>
      <c r="BG104">
        <v>0.57699999999999996</v>
      </c>
      <c r="BH104">
        <v>2.6309999999999998</v>
      </c>
      <c r="BI104">
        <v>186.91499999999999</v>
      </c>
      <c r="BJ104">
        <v>2.8370000000000002</v>
      </c>
      <c r="BK104">
        <v>10.375</v>
      </c>
      <c r="BL104">
        <v>0.98</v>
      </c>
      <c r="BM104">
        <v>2.0499999999999998</v>
      </c>
      <c r="BN104">
        <v>40.033999999999999</v>
      </c>
      <c r="BO104">
        <v>57.600999999999999</v>
      </c>
      <c r="BP104">
        <v>19.638999999999999</v>
      </c>
      <c r="BQ104">
        <v>74.429000000000002</v>
      </c>
      <c r="BR104">
        <v>20.995000000000001</v>
      </c>
      <c r="BS104">
        <v>39.106999999999999</v>
      </c>
      <c r="BT104">
        <v>21.45</v>
      </c>
      <c r="BU104">
        <v>5.9189999999999996</v>
      </c>
      <c r="BV104">
        <v>826.91499999999996</v>
      </c>
      <c r="BW104">
        <v>32.225000000000001</v>
      </c>
      <c r="BX104">
        <v>1172.1669999999999</v>
      </c>
      <c r="BY104">
        <v>326.774</v>
      </c>
      <c r="BZ104">
        <v>8825.4429999999993</v>
      </c>
      <c r="CA104">
        <v>329.05099999999999</v>
      </c>
      <c r="CB104">
        <v>29.344000000000001</v>
      </c>
      <c r="CC104">
        <v>470.01600000000002</v>
      </c>
      <c r="CD104">
        <v>250.38399999999999</v>
      </c>
      <c r="CE104">
        <v>5628.1760000000004</v>
      </c>
      <c r="CF104">
        <v>79.647999999999996</v>
      </c>
      <c r="CG104">
        <v>11.13</v>
      </c>
      <c r="CH104">
        <v>127.06100000000001</v>
      </c>
      <c r="CI104">
        <v>123.19499999999999</v>
      </c>
      <c r="CJ104">
        <v>128.36000000000001</v>
      </c>
      <c r="CK104">
        <v>1479.25</v>
      </c>
      <c r="CL104">
        <v>237.93899999999999</v>
      </c>
      <c r="CM104">
        <v>176.62799999999999</v>
      </c>
      <c r="CN104">
        <v>129.40299999999999</v>
      </c>
      <c r="CO104">
        <v>2.359</v>
      </c>
      <c r="CP104">
        <v>8.2829999999999995</v>
      </c>
      <c r="CQ104">
        <v>54.664000000000001</v>
      </c>
      <c r="CR104">
        <v>20.425999999999998</v>
      </c>
      <c r="CS104">
        <v>63.546999999999997</v>
      </c>
      <c r="CT104">
        <v>1.35</v>
      </c>
      <c r="CU104">
        <v>12.919</v>
      </c>
      <c r="CV104">
        <v>59.917999999999999</v>
      </c>
      <c r="CW104">
        <v>68.739999999999995</v>
      </c>
      <c r="CX104">
        <v>1.1040000000000001</v>
      </c>
      <c r="CY104">
        <v>5.4269999999999996</v>
      </c>
      <c r="CZ104">
        <v>2.153</v>
      </c>
      <c r="DA104">
        <v>162.346</v>
      </c>
      <c r="DB104">
        <v>10.518000000000001</v>
      </c>
      <c r="DC104">
        <v>1.57</v>
      </c>
      <c r="DD104">
        <v>9.2270000000000003</v>
      </c>
      <c r="DE104">
        <v>9.7000000000000003E-2</v>
      </c>
      <c r="DF104">
        <v>182.715</v>
      </c>
      <c r="DG104">
        <v>0.65300000000000002</v>
      </c>
      <c r="DH104">
        <v>1.0720000000000001</v>
      </c>
      <c r="DI104">
        <v>1.1919999999999999</v>
      </c>
      <c r="DJ104">
        <v>11.089</v>
      </c>
      <c r="DK104">
        <v>8.7999999999999995E-2</v>
      </c>
      <c r="DL104">
        <v>2.6240000000000001</v>
      </c>
      <c r="DM104">
        <v>2.875</v>
      </c>
      <c r="DN104">
        <v>2.3079999999999998</v>
      </c>
      <c r="DO104">
        <v>4.4939999999999998</v>
      </c>
      <c r="DP104">
        <v>0.34499999999999997</v>
      </c>
      <c r="DQ104">
        <v>2.1000000000000001E-2</v>
      </c>
      <c r="DR104">
        <v>1.2250000000000001</v>
      </c>
      <c r="DS104">
        <v>4.343</v>
      </c>
      <c r="DT104">
        <v>0.66</v>
      </c>
      <c r="DU104">
        <v>4.0259999999999998</v>
      </c>
      <c r="DV104">
        <v>400.88099999999997</v>
      </c>
      <c r="DW104">
        <v>1.887</v>
      </c>
      <c r="DX104">
        <v>9.1509999999999998</v>
      </c>
      <c r="DY104">
        <v>18.324999999999999</v>
      </c>
      <c r="DZ104">
        <v>4.9249999999999998</v>
      </c>
      <c r="EA104">
        <v>0.19600000000000001</v>
      </c>
      <c r="EB104">
        <v>2.2330000000000001</v>
      </c>
      <c r="EC104">
        <v>2.1309999999999998</v>
      </c>
      <c r="ED104">
        <v>0.82099999999999995</v>
      </c>
      <c r="EE104">
        <v>3.2440000000000002</v>
      </c>
      <c r="EF104">
        <v>2.161</v>
      </c>
      <c r="EG104">
        <v>1.544</v>
      </c>
      <c r="EH104">
        <v>46.753</v>
      </c>
      <c r="EI104">
        <v>34.283000000000001</v>
      </c>
      <c r="EJ104">
        <v>4.266</v>
      </c>
      <c r="EK104">
        <v>8.4039999999999999</v>
      </c>
      <c r="EL104">
        <v>128.59899999999999</v>
      </c>
      <c r="EM104">
        <v>48.106000000000002</v>
      </c>
      <c r="EN104">
        <v>112.32</v>
      </c>
      <c r="EO104">
        <v>44.548000000000002</v>
      </c>
      <c r="EP104">
        <v>12.472</v>
      </c>
      <c r="EQ104">
        <v>2.891</v>
      </c>
      <c r="ER104">
        <v>124.40900000000001</v>
      </c>
      <c r="ES104">
        <v>7.2359999999999998</v>
      </c>
      <c r="ET104">
        <v>32.707999999999998</v>
      </c>
      <c r="EU104">
        <v>2.5089999999999999</v>
      </c>
      <c r="EV104">
        <v>1.3720000000000001</v>
      </c>
      <c r="EW104">
        <v>129.51</v>
      </c>
      <c r="EX104">
        <v>295.18700000000001</v>
      </c>
      <c r="EY104">
        <v>12.807</v>
      </c>
      <c r="EZ104">
        <v>3.734</v>
      </c>
      <c r="FA104">
        <v>135.33199999999999</v>
      </c>
      <c r="FB104">
        <v>15.021000000000001</v>
      </c>
      <c r="FC104">
        <v>3.7759999999999998</v>
      </c>
      <c r="FD104">
        <v>15.39</v>
      </c>
      <c r="FE104">
        <v>15.185</v>
      </c>
      <c r="FF104">
        <v>0.30299999999999999</v>
      </c>
      <c r="FG104">
        <v>28.64</v>
      </c>
      <c r="FH104">
        <v>3.1920000000000002</v>
      </c>
      <c r="FI104">
        <v>1.208</v>
      </c>
      <c r="FJ104">
        <v>7.6539999999999999</v>
      </c>
    </row>
    <row r="105" spans="1:166" x14ac:dyDescent="0.3">
      <c r="A105">
        <v>18078</v>
      </c>
      <c r="B105">
        <v>2</v>
      </c>
      <c r="C105" t="s">
        <v>1</v>
      </c>
      <c r="D105" t="s">
        <v>14</v>
      </c>
      <c r="E105">
        <v>10.738</v>
      </c>
      <c r="F105">
        <v>8.8350000000000009</v>
      </c>
      <c r="G105">
        <v>2.827</v>
      </c>
      <c r="H105">
        <v>0.26900000000000002</v>
      </c>
      <c r="I105">
        <v>172.078</v>
      </c>
      <c r="J105">
        <v>8.9710000000000001</v>
      </c>
      <c r="K105">
        <v>9.4139999999999997</v>
      </c>
      <c r="L105">
        <v>1.46</v>
      </c>
      <c r="M105">
        <v>36.566000000000003</v>
      </c>
      <c r="N105">
        <v>12.009</v>
      </c>
      <c r="O105">
        <v>1626.021</v>
      </c>
      <c r="P105">
        <v>2.198</v>
      </c>
      <c r="Q105">
        <v>1.206</v>
      </c>
      <c r="R105">
        <v>1.3480000000000001</v>
      </c>
      <c r="S105">
        <v>2.4169999999999998</v>
      </c>
      <c r="T105">
        <v>1.821</v>
      </c>
      <c r="U105">
        <v>0.871</v>
      </c>
      <c r="V105">
        <v>26.786999999999999</v>
      </c>
      <c r="W105">
        <v>1.34</v>
      </c>
      <c r="X105">
        <v>0.313</v>
      </c>
      <c r="Y105">
        <v>8.5999999999999993E-2</v>
      </c>
      <c r="Z105">
        <v>168.73</v>
      </c>
      <c r="AA105">
        <v>310.02800000000002</v>
      </c>
      <c r="AB105">
        <v>47.537999999999997</v>
      </c>
      <c r="AC105">
        <v>33.844000000000001</v>
      </c>
      <c r="AD105">
        <v>222.23599999999999</v>
      </c>
      <c r="AE105">
        <v>13.95</v>
      </c>
      <c r="AF105">
        <v>1.831</v>
      </c>
      <c r="AG105">
        <v>10.85</v>
      </c>
      <c r="AH105">
        <v>55.703000000000003</v>
      </c>
      <c r="AI105">
        <v>35.185000000000002</v>
      </c>
      <c r="AJ105">
        <v>3.9620000000000002</v>
      </c>
      <c r="AK105">
        <v>77.171999999999997</v>
      </c>
      <c r="AL105">
        <v>10.11</v>
      </c>
      <c r="AM105">
        <v>703.60199999999998</v>
      </c>
      <c r="AN105">
        <v>911.20399999999995</v>
      </c>
      <c r="AO105">
        <v>14.193</v>
      </c>
      <c r="AP105">
        <v>175.548</v>
      </c>
      <c r="AQ105">
        <v>203.17699999999999</v>
      </c>
      <c r="AR105">
        <v>1075.2090000000001</v>
      </c>
      <c r="AS105">
        <v>122.43</v>
      </c>
      <c r="AT105">
        <v>242.93100000000001</v>
      </c>
      <c r="AU105">
        <v>550.50599999999997</v>
      </c>
      <c r="AV105">
        <v>208.09299999999999</v>
      </c>
      <c r="AW105">
        <v>16.303999999999998</v>
      </c>
      <c r="AX105">
        <v>157.13499999999999</v>
      </c>
      <c r="AY105">
        <v>6.4420000000000002</v>
      </c>
      <c r="AZ105">
        <v>3.6339999999999999</v>
      </c>
      <c r="BA105">
        <v>51.081000000000003</v>
      </c>
      <c r="BB105">
        <v>13.202</v>
      </c>
      <c r="BC105">
        <v>5.3230000000000004</v>
      </c>
      <c r="BD105">
        <v>3.794</v>
      </c>
      <c r="BE105">
        <v>11.021000000000001</v>
      </c>
      <c r="BF105">
        <v>2.7269999999999999</v>
      </c>
      <c r="BG105">
        <v>0.79900000000000004</v>
      </c>
      <c r="BH105">
        <v>2.6459999999999999</v>
      </c>
      <c r="BI105">
        <v>272.80599999999998</v>
      </c>
      <c r="BJ105">
        <v>5.4039999999999999</v>
      </c>
      <c r="BK105">
        <v>13.1</v>
      </c>
      <c r="BL105">
        <v>1.581</v>
      </c>
      <c r="BM105">
        <v>1.867</v>
      </c>
      <c r="BN105">
        <v>67.033000000000001</v>
      </c>
      <c r="BO105">
        <v>122.965</v>
      </c>
      <c r="BP105">
        <v>27.469000000000001</v>
      </c>
      <c r="BQ105">
        <v>130.261</v>
      </c>
      <c r="BR105">
        <v>26.25</v>
      </c>
      <c r="BS105">
        <v>76.778000000000006</v>
      </c>
      <c r="BT105">
        <v>56.932000000000002</v>
      </c>
      <c r="BU105">
        <v>8.5109999999999992</v>
      </c>
      <c r="BV105">
        <v>619.76199999999994</v>
      </c>
      <c r="BW105">
        <v>44.323999999999998</v>
      </c>
      <c r="BX105">
        <v>886.03800000000001</v>
      </c>
      <c r="BY105">
        <v>349.64499999999998</v>
      </c>
      <c r="BZ105">
        <v>6643.7569999999996</v>
      </c>
      <c r="CA105">
        <v>277.892</v>
      </c>
      <c r="CB105">
        <v>35.633000000000003</v>
      </c>
      <c r="CC105">
        <v>431.61700000000002</v>
      </c>
      <c r="CD105">
        <v>269.57299999999998</v>
      </c>
      <c r="CE105">
        <v>4373.6869999999999</v>
      </c>
      <c r="CF105">
        <v>40.723999999999997</v>
      </c>
      <c r="CG105">
        <v>8.4369999999999994</v>
      </c>
      <c r="CH105">
        <v>77.92</v>
      </c>
      <c r="CI105">
        <v>116.01600000000001</v>
      </c>
      <c r="CJ105">
        <v>105.64</v>
      </c>
      <c r="CK105">
        <v>931.35400000000004</v>
      </c>
      <c r="CL105">
        <v>249.40899999999999</v>
      </c>
      <c r="CM105">
        <v>265.00700000000001</v>
      </c>
      <c r="CN105">
        <v>71.957999999999998</v>
      </c>
      <c r="CO105">
        <v>1.901</v>
      </c>
      <c r="CP105">
        <v>10.157999999999999</v>
      </c>
      <c r="CQ105">
        <v>62.289000000000001</v>
      </c>
      <c r="CR105">
        <v>17.209</v>
      </c>
      <c r="CS105">
        <v>10.82</v>
      </c>
      <c r="CT105">
        <v>2.371</v>
      </c>
      <c r="CU105">
        <v>12.545999999999999</v>
      </c>
      <c r="CV105">
        <v>37.950000000000003</v>
      </c>
      <c r="CW105">
        <v>75.42</v>
      </c>
      <c r="CX105">
        <v>1.1519999999999999</v>
      </c>
      <c r="CY105">
        <v>5.7060000000000004</v>
      </c>
      <c r="CZ105">
        <v>4.984</v>
      </c>
      <c r="DA105">
        <v>123.633</v>
      </c>
      <c r="DB105">
        <v>10.454000000000001</v>
      </c>
      <c r="DC105">
        <v>1.645</v>
      </c>
      <c r="DD105">
        <v>25.561</v>
      </c>
      <c r="DE105">
        <v>8.5999999999999993E-2</v>
      </c>
      <c r="DF105">
        <v>152.101</v>
      </c>
      <c r="DG105">
        <v>0.246</v>
      </c>
      <c r="DH105">
        <v>1.651</v>
      </c>
      <c r="DI105">
        <v>3.9279999999999999</v>
      </c>
      <c r="DJ105">
        <v>5.7690000000000001</v>
      </c>
      <c r="DK105">
        <v>7.0000000000000007E-2</v>
      </c>
      <c r="DL105">
        <v>0.74399999999999999</v>
      </c>
      <c r="DM105">
        <v>0.72499999999999998</v>
      </c>
      <c r="DN105">
        <v>7.58</v>
      </c>
      <c r="DO105">
        <v>6.1639999999999997</v>
      </c>
      <c r="DP105">
        <v>0.68600000000000005</v>
      </c>
      <c r="DQ105">
        <v>10.445</v>
      </c>
      <c r="DR105">
        <v>4.274</v>
      </c>
      <c r="DS105">
        <v>2.0009999999999999</v>
      </c>
      <c r="DU105">
        <v>3.51</v>
      </c>
      <c r="DV105">
        <v>367.20100000000002</v>
      </c>
      <c r="DW105">
        <v>0.29199999999999998</v>
      </c>
      <c r="DX105">
        <v>8.5269999999999992</v>
      </c>
      <c r="DY105">
        <v>22.748999999999999</v>
      </c>
      <c r="DZ105">
        <v>8.08</v>
      </c>
      <c r="EA105">
        <v>0.32700000000000001</v>
      </c>
      <c r="EB105">
        <v>1.8109999999999999</v>
      </c>
      <c r="EC105">
        <v>5.7290000000000001</v>
      </c>
      <c r="ED105">
        <v>3.3420000000000001</v>
      </c>
      <c r="EE105">
        <v>8.298</v>
      </c>
      <c r="EF105">
        <v>5.875</v>
      </c>
      <c r="EG105">
        <v>5.2990000000000004</v>
      </c>
      <c r="EH105">
        <v>75.712999999999994</v>
      </c>
      <c r="EI105">
        <v>58.192999999999998</v>
      </c>
      <c r="EJ105">
        <v>8.0459999999999994</v>
      </c>
      <c r="EK105">
        <v>10.731</v>
      </c>
      <c r="EL105">
        <v>140.63900000000001</v>
      </c>
      <c r="EM105">
        <v>43.356999999999999</v>
      </c>
      <c r="EN105">
        <v>178.04</v>
      </c>
      <c r="EO105">
        <v>56.531999999999996</v>
      </c>
      <c r="EP105">
        <v>69.5</v>
      </c>
      <c r="EQ105">
        <v>16.28</v>
      </c>
      <c r="ER105">
        <v>131.86000000000001</v>
      </c>
      <c r="ES105">
        <v>21.295000000000002</v>
      </c>
      <c r="ET105">
        <v>22.181999999999999</v>
      </c>
      <c r="EU105">
        <v>2.1509999999999998</v>
      </c>
      <c r="EV105">
        <v>1.77</v>
      </c>
      <c r="EW105">
        <v>78.994</v>
      </c>
      <c r="EX105">
        <v>282.572</v>
      </c>
      <c r="EY105">
        <v>4.4969999999999999</v>
      </c>
      <c r="EZ105">
        <v>3.51</v>
      </c>
      <c r="FA105">
        <v>116.048</v>
      </c>
      <c r="FB105">
        <v>7.5510000000000002</v>
      </c>
      <c r="FC105">
        <v>4.2450000000000001</v>
      </c>
      <c r="FD105">
        <v>18.401</v>
      </c>
      <c r="FE105">
        <v>18.401</v>
      </c>
      <c r="FF105">
        <v>3.0419999999999998</v>
      </c>
      <c r="FG105">
        <v>28.231000000000002</v>
      </c>
      <c r="FH105">
        <v>1.3580000000000001</v>
      </c>
      <c r="FI105">
        <v>4.3220000000000001</v>
      </c>
      <c r="FJ105">
        <v>16.942</v>
      </c>
    </row>
    <row r="106" spans="1:166" x14ac:dyDescent="0.3">
      <c r="A106">
        <v>18108</v>
      </c>
      <c r="B106">
        <v>2</v>
      </c>
      <c r="C106" t="s">
        <v>1</v>
      </c>
      <c r="D106" t="s">
        <v>15</v>
      </c>
      <c r="E106">
        <v>12.586</v>
      </c>
      <c r="F106">
        <v>13.13</v>
      </c>
      <c r="G106">
        <v>2.2789999999999999</v>
      </c>
      <c r="H106">
        <v>0.46100000000000002</v>
      </c>
      <c r="I106">
        <v>170.07900000000001</v>
      </c>
      <c r="J106">
        <v>8.1790000000000003</v>
      </c>
      <c r="K106">
        <v>8.1560000000000006</v>
      </c>
      <c r="L106">
        <v>0.98399999999999999</v>
      </c>
      <c r="M106">
        <v>34.51</v>
      </c>
      <c r="N106">
        <v>28.085999999999999</v>
      </c>
      <c r="O106">
        <v>1634.3340000000001</v>
      </c>
      <c r="P106">
        <v>3.601</v>
      </c>
      <c r="Q106">
        <v>1.492</v>
      </c>
      <c r="R106">
        <v>1.887</v>
      </c>
      <c r="S106">
        <v>2.9889999999999999</v>
      </c>
      <c r="T106">
        <v>1.5209999999999999</v>
      </c>
      <c r="U106">
        <v>2.5209999999999999</v>
      </c>
      <c r="V106">
        <v>23.998999999999999</v>
      </c>
      <c r="W106">
        <v>1.5680000000000001</v>
      </c>
      <c r="X106">
        <v>0.33200000000000002</v>
      </c>
      <c r="Y106">
        <v>0.29699999999999999</v>
      </c>
      <c r="Z106">
        <v>132.77099999999999</v>
      </c>
      <c r="AA106">
        <v>132.863</v>
      </c>
      <c r="AB106">
        <v>29.055</v>
      </c>
      <c r="AC106">
        <v>13.44</v>
      </c>
      <c r="AD106">
        <v>134.614</v>
      </c>
      <c r="AE106">
        <v>7.92</v>
      </c>
      <c r="AF106">
        <v>4.2290000000000001</v>
      </c>
      <c r="AG106">
        <v>11.612</v>
      </c>
      <c r="AH106">
        <v>55.5</v>
      </c>
      <c r="AI106">
        <v>29.312000000000001</v>
      </c>
      <c r="AJ106">
        <v>4.0389999999999997</v>
      </c>
      <c r="AK106">
        <v>97.751000000000005</v>
      </c>
      <c r="AL106">
        <v>15.907</v>
      </c>
      <c r="AM106">
        <v>357.35500000000002</v>
      </c>
      <c r="AN106">
        <v>28.91</v>
      </c>
      <c r="AO106">
        <v>7.5030000000000001</v>
      </c>
      <c r="AP106">
        <v>22.113</v>
      </c>
      <c r="AQ106">
        <v>281.67599999999999</v>
      </c>
      <c r="AR106">
        <v>403.13200000000001</v>
      </c>
      <c r="AS106">
        <v>52.765000000000001</v>
      </c>
      <c r="AT106">
        <v>40.997999999999998</v>
      </c>
      <c r="AU106">
        <v>173.57900000000001</v>
      </c>
      <c r="AV106">
        <v>48.578000000000003</v>
      </c>
      <c r="AX106">
        <v>0.96799999999999997</v>
      </c>
      <c r="AY106">
        <v>2.7229999999999999</v>
      </c>
      <c r="AZ106">
        <v>1.931</v>
      </c>
      <c r="BA106">
        <v>3.1429999999999998</v>
      </c>
      <c r="BB106">
        <v>17.852</v>
      </c>
      <c r="BC106">
        <v>3.3929999999999998</v>
      </c>
      <c r="BD106">
        <v>4.415</v>
      </c>
      <c r="BE106">
        <v>11.622999999999999</v>
      </c>
      <c r="BF106">
        <v>2.403</v>
      </c>
      <c r="BG106">
        <v>0.41</v>
      </c>
      <c r="BH106">
        <v>5.3760000000000003</v>
      </c>
      <c r="BI106">
        <v>217.98599999999999</v>
      </c>
      <c r="BJ106">
        <v>2.5990000000000002</v>
      </c>
      <c r="BK106">
        <v>18.312999999999999</v>
      </c>
      <c r="BL106">
        <v>0.95299999999999996</v>
      </c>
      <c r="BM106">
        <v>1.3460000000000001</v>
      </c>
      <c r="BN106">
        <v>33.720999999999997</v>
      </c>
      <c r="BO106">
        <v>57.524999999999999</v>
      </c>
      <c r="BP106">
        <v>16.050999999999998</v>
      </c>
      <c r="BQ106">
        <v>65.715000000000003</v>
      </c>
      <c r="BR106">
        <v>21.04</v>
      </c>
      <c r="BS106">
        <v>37.466000000000001</v>
      </c>
      <c r="BT106">
        <v>41.639000000000003</v>
      </c>
      <c r="BU106">
        <v>7.0750000000000002</v>
      </c>
      <c r="BV106">
        <v>659.779</v>
      </c>
      <c r="BW106">
        <v>35.853000000000002</v>
      </c>
      <c r="BX106">
        <v>876.55600000000004</v>
      </c>
      <c r="BY106">
        <v>355.64800000000002</v>
      </c>
      <c r="BZ106">
        <v>7737.5540000000001</v>
      </c>
      <c r="CA106">
        <v>270.39299999999997</v>
      </c>
      <c r="CB106">
        <v>27.867000000000001</v>
      </c>
      <c r="CC106">
        <v>400.291</v>
      </c>
      <c r="CD106">
        <v>258.69799999999998</v>
      </c>
      <c r="CE106">
        <v>4444.2219999999998</v>
      </c>
      <c r="CF106">
        <v>41.860999999999997</v>
      </c>
      <c r="CG106">
        <v>8.6950000000000003</v>
      </c>
      <c r="CH106">
        <v>77.120999999999995</v>
      </c>
      <c r="CI106">
        <v>114.251</v>
      </c>
      <c r="CJ106">
        <v>115.58199999999999</v>
      </c>
      <c r="CK106">
        <v>975.29200000000003</v>
      </c>
      <c r="CL106">
        <v>72.825000000000003</v>
      </c>
      <c r="CM106">
        <v>111.45699999999999</v>
      </c>
      <c r="CN106">
        <v>77.286000000000001</v>
      </c>
      <c r="CO106">
        <v>3.2869999999999999</v>
      </c>
      <c r="CP106">
        <v>5.1909999999999998</v>
      </c>
      <c r="CQ106">
        <v>39.634</v>
      </c>
      <c r="CR106">
        <v>22.693999999999999</v>
      </c>
      <c r="CS106">
        <v>18.309000000000001</v>
      </c>
      <c r="CT106">
        <v>1.3420000000000001</v>
      </c>
      <c r="CU106">
        <v>16.542000000000002</v>
      </c>
      <c r="CV106">
        <v>39.588000000000001</v>
      </c>
      <c r="CW106">
        <v>65.787999999999997</v>
      </c>
      <c r="CX106">
        <v>0.73299999999999998</v>
      </c>
      <c r="CY106">
        <v>4.093</v>
      </c>
      <c r="CZ106">
        <v>1.772</v>
      </c>
      <c r="DA106">
        <v>145.33000000000001</v>
      </c>
      <c r="DB106">
        <v>9.6140000000000008</v>
      </c>
      <c r="DC106">
        <v>0.96599999999999997</v>
      </c>
      <c r="DD106">
        <v>9.6329999999999991</v>
      </c>
      <c r="DE106">
        <v>0.29699999999999999</v>
      </c>
      <c r="DF106">
        <v>168.44800000000001</v>
      </c>
      <c r="DG106">
        <v>1.2170000000000001</v>
      </c>
      <c r="DH106">
        <v>2.4049999999999998</v>
      </c>
      <c r="DI106">
        <v>0.95</v>
      </c>
      <c r="DJ106">
        <v>6.8659999999999997</v>
      </c>
      <c r="DK106">
        <v>2.0219999999999998</v>
      </c>
      <c r="DL106">
        <v>1.645</v>
      </c>
      <c r="DM106">
        <v>0.82199999999999995</v>
      </c>
      <c r="DN106">
        <v>1.0309999999999999</v>
      </c>
      <c r="DO106">
        <v>7.3449999999999998</v>
      </c>
      <c r="DP106">
        <v>1.0720000000000001</v>
      </c>
      <c r="DQ106">
        <v>0.90900000000000003</v>
      </c>
      <c r="DR106">
        <v>1.415</v>
      </c>
      <c r="DS106">
        <v>4.2270000000000003</v>
      </c>
      <c r="DU106">
        <v>6.7990000000000004</v>
      </c>
      <c r="DV106">
        <v>500.49299999999999</v>
      </c>
      <c r="DW106">
        <v>1.4610000000000001</v>
      </c>
      <c r="DX106">
        <v>7.2069999999999999</v>
      </c>
      <c r="DY106">
        <v>19.207999999999998</v>
      </c>
      <c r="DZ106">
        <v>3.5649999999999999</v>
      </c>
      <c r="EA106">
        <v>0.153</v>
      </c>
      <c r="EB106">
        <v>0.96099999999999997</v>
      </c>
      <c r="EC106">
        <v>2.2559999999999998</v>
      </c>
      <c r="ED106">
        <v>0.99399999999999999</v>
      </c>
      <c r="EE106">
        <v>3.8410000000000002</v>
      </c>
      <c r="EF106">
        <v>2.581</v>
      </c>
      <c r="EG106">
        <v>1.3</v>
      </c>
      <c r="EH106">
        <v>44.01</v>
      </c>
      <c r="EI106">
        <v>32.947000000000003</v>
      </c>
      <c r="EJ106">
        <v>3.931</v>
      </c>
      <c r="EK106">
        <v>6.6660000000000004</v>
      </c>
      <c r="EL106">
        <v>33.871000000000002</v>
      </c>
      <c r="EM106">
        <v>8.5649999999999995</v>
      </c>
      <c r="EN106">
        <v>61.112000000000002</v>
      </c>
      <c r="EO106">
        <v>21.946000000000002</v>
      </c>
      <c r="EP106">
        <v>5.7880000000000003</v>
      </c>
      <c r="EQ106">
        <v>0.624</v>
      </c>
      <c r="ER106">
        <v>104.499</v>
      </c>
      <c r="ES106">
        <v>1.9930000000000001</v>
      </c>
      <c r="ET106">
        <v>9.6920000000000002</v>
      </c>
      <c r="EU106">
        <v>1.762</v>
      </c>
      <c r="EV106">
        <v>0.91700000000000004</v>
      </c>
      <c r="EW106">
        <v>77.524000000000001</v>
      </c>
      <c r="EX106">
        <v>288.05399999999997</v>
      </c>
      <c r="EY106">
        <v>6.45</v>
      </c>
      <c r="EZ106">
        <v>6.4550000000000001</v>
      </c>
      <c r="FA106">
        <v>121.44799999999999</v>
      </c>
      <c r="FB106">
        <v>24.239000000000001</v>
      </c>
      <c r="FC106">
        <v>2.5550000000000002</v>
      </c>
      <c r="FD106">
        <v>12.446999999999999</v>
      </c>
      <c r="FE106">
        <v>12.541</v>
      </c>
      <c r="FF106">
        <v>1.915</v>
      </c>
      <c r="FG106">
        <v>15.516999999999999</v>
      </c>
      <c r="FH106">
        <v>1.44</v>
      </c>
      <c r="FI106">
        <v>1.8420000000000001</v>
      </c>
      <c r="FJ106">
        <v>14.131</v>
      </c>
    </row>
    <row r="107" spans="1:166" x14ac:dyDescent="0.3">
      <c r="A107">
        <v>18021</v>
      </c>
      <c r="B107">
        <v>2</v>
      </c>
      <c r="C107" t="s">
        <v>38</v>
      </c>
      <c r="D107" t="s">
        <v>40</v>
      </c>
      <c r="E107">
        <v>23.029</v>
      </c>
      <c r="F107">
        <v>7.6</v>
      </c>
      <c r="G107">
        <v>1.496</v>
      </c>
      <c r="H107">
        <v>0.28799999999999998</v>
      </c>
      <c r="I107">
        <v>111.50700000000001</v>
      </c>
      <c r="J107">
        <v>4.742</v>
      </c>
      <c r="K107">
        <v>7.1280000000000001</v>
      </c>
      <c r="L107">
        <v>0.60399999999999998</v>
      </c>
      <c r="M107">
        <v>39.136000000000003</v>
      </c>
      <c r="N107">
        <v>27.643000000000001</v>
      </c>
      <c r="O107">
        <v>1742.866</v>
      </c>
      <c r="P107">
        <v>5.2919999999999998</v>
      </c>
      <c r="Q107">
        <v>1.78</v>
      </c>
      <c r="R107">
        <v>0.47</v>
      </c>
      <c r="S107">
        <v>1.5429999999999999</v>
      </c>
      <c r="T107">
        <v>1.4</v>
      </c>
      <c r="U107">
        <v>0.32400000000000001</v>
      </c>
      <c r="V107">
        <v>12.1</v>
      </c>
      <c r="W107">
        <v>0.88500000000000001</v>
      </c>
      <c r="X107">
        <v>0.33800000000000002</v>
      </c>
      <c r="Y107">
        <v>0.16500000000000001</v>
      </c>
      <c r="Z107">
        <v>108.24299999999999</v>
      </c>
      <c r="AA107">
        <v>171.208</v>
      </c>
      <c r="AB107">
        <v>28.757000000000001</v>
      </c>
      <c r="AC107">
        <v>23.420999999999999</v>
      </c>
      <c r="AD107">
        <v>187.56</v>
      </c>
      <c r="AE107">
        <v>10.631</v>
      </c>
      <c r="AF107">
        <v>5.0629999999999997</v>
      </c>
      <c r="AG107">
        <v>9.8719999999999999</v>
      </c>
      <c r="AH107">
        <v>46.826999999999998</v>
      </c>
      <c r="AI107">
        <v>44.164000000000001</v>
      </c>
      <c r="AJ107">
        <v>4.375</v>
      </c>
      <c r="AK107">
        <v>113.34099999999999</v>
      </c>
      <c r="AL107">
        <v>10.297000000000001</v>
      </c>
      <c r="AM107">
        <v>580.62599999999998</v>
      </c>
      <c r="AN107">
        <v>376.041</v>
      </c>
      <c r="AO107">
        <v>16.274000000000001</v>
      </c>
      <c r="AP107">
        <v>52.667000000000002</v>
      </c>
      <c r="AQ107">
        <v>171.59399999999999</v>
      </c>
      <c r="AR107">
        <v>512.71699999999998</v>
      </c>
      <c r="AS107">
        <v>55.296999999999997</v>
      </c>
      <c r="AT107">
        <v>116.199</v>
      </c>
      <c r="AU107">
        <v>279.11900000000003</v>
      </c>
      <c r="AV107">
        <v>146.86199999999999</v>
      </c>
      <c r="AW107">
        <v>0.78500000000000003</v>
      </c>
      <c r="AX107">
        <v>1.171</v>
      </c>
      <c r="AY107">
        <v>3.306</v>
      </c>
      <c r="AZ107">
        <v>1.9410000000000001</v>
      </c>
      <c r="BA107">
        <v>25.59</v>
      </c>
      <c r="BB107">
        <v>14.467000000000001</v>
      </c>
      <c r="BC107">
        <v>3.5249999999999999</v>
      </c>
      <c r="BD107">
        <v>8.4450000000000003</v>
      </c>
      <c r="BE107">
        <v>26.516999999999999</v>
      </c>
      <c r="BF107">
        <v>3.9870000000000001</v>
      </c>
      <c r="BG107">
        <v>0.95</v>
      </c>
      <c r="BH107">
        <v>6.8029999999999999</v>
      </c>
      <c r="BI107">
        <v>164.642</v>
      </c>
      <c r="BJ107">
        <v>3.7639999999999998</v>
      </c>
      <c r="BK107">
        <v>11.411</v>
      </c>
      <c r="BL107">
        <v>2.4260000000000002</v>
      </c>
      <c r="BM107">
        <v>1.349</v>
      </c>
      <c r="BN107">
        <v>42.720999999999997</v>
      </c>
      <c r="BO107">
        <v>147.083</v>
      </c>
      <c r="BP107">
        <v>20.64</v>
      </c>
      <c r="BQ107">
        <v>81.62</v>
      </c>
      <c r="BR107">
        <v>26.556000000000001</v>
      </c>
      <c r="BS107">
        <v>66.221000000000004</v>
      </c>
      <c r="BT107">
        <v>73.698999999999998</v>
      </c>
      <c r="BU107">
        <v>7.1360000000000001</v>
      </c>
      <c r="BV107">
        <v>529.16700000000003</v>
      </c>
      <c r="BW107">
        <v>23.609000000000002</v>
      </c>
      <c r="BX107">
        <v>753.61699999999996</v>
      </c>
      <c r="BY107">
        <v>335.233</v>
      </c>
      <c r="BZ107">
        <v>6768.1049999999996</v>
      </c>
      <c r="CA107">
        <v>200.261</v>
      </c>
      <c r="CB107">
        <v>21.66</v>
      </c>
      <c r="CC107">
        <v>314.375</v>
      </c>
      <c r="CD107">
        <v>231.02099999999999</v>
      </c>
      <c r="CE107">
        <v>3529.5839999999998</v>
      </c>
      <c r="CF107">
        <v>31.777000000000001</v>
      </c>
      <c r="CG107">
        <v>8.2899999999999991</v>
      </c>
      <c r="CH107">
        <v>61.627000000000002</v>
      </c>
      <c r="CI107">
        <v>78.846000000000004</v>
      </c>
      <c r="CJ107">
        <v>109.934</v>
      </c>
      <c r="CK107">
        <v>752.33299999999997</v>
      </c>
      <c r="CL107">
        <v>29.099</v>
      </c>
      <c r="CM107">
        <v>114.79</v>
      </c>
      <c r="CN107">
        <v>61.627000000000002</v>
      </c>
      <c r="CO107">
        <v>4.0730000000000004</v>
      </c>
      <c r="CP107">
        <v>3.2759999999999998</v>
      </c>
      <c r="CQ107">
        <v>22.777999999999999</v>
      </c>
      <c r="CR107">
        <v>17.030999999999999</v>
      </c>
      <c r="CS107">
        <v>7.8769999999999998</v>
      </c>
      <c r="CT107">
        <v>1.3420000000000001</v>
      </c>
      <c r="CU107">
        <v>12.877000000000001</v>
      </c>
      <c r="CV107">
        <v>17.024999999999999</v>
      </c>
      <c r="CW107">
        <v>83</v>
      </c>
      <c r="CX107">
        <v>0.36899999999999999</v>
      </c>
      <c r="CY107">
        <v>3.0270000000000001</v>
      </c>
      <c r="CZ107">
        <v>2.5299999999999998</v>
      </c>
      <c r="DA107">
        <v>128.72399999999999</v>
      </c>
      <c r="DB107">
        <v>9.9220000000000006</v>
      </c>
      <c r="DC107">
        <v>0.70899999999999996</v>
      </c>
      <c r="DD107">
        <v>13.843</v>
      </c>
      <c r="DE107">
        <v>0.16500000000000001</v>
      </c>
      <c r="DF107">
        <v>247.935</v>
      </c>
      <c r="DG107">
        <v>1.2729999999999999</v>
      </c>
      <c r="DH107">
        <v>2.5379999999999998</v>
      </c>
      <c r="DI107">
        <v>0.91</v>
      </c>
      <c r="DJ107">
        <v>2.8660000000000001</v>
      </c>
      <c r="DK107">
        <v>2.0259999999999998</v>
      </c>
      <c r="DL107">
        <v>0.28799999999999998</v>
      </c>
      <c r="DM107">
        <v>0.64200000000000002</v>
      </c>
      <c r="DN107">
        <v>0.57999999999999996</v>
      </c>
      <c r="DO107">
        <v>9.8919999999999995</v>
      </c>
      <c r="DP107">
        <v>0.55800000000000005</v>
      </c>
      <c r="DQ107">
        <v>4.8529999999999998</v>
      </c>
      <c r="DR107">
        <v>1.35</v>
      </c>
      <c r="DS107">
        <v>3.714</v>
      </c>
      <c r="DT107">
        <v>0.23899999999999999</v>
      </c>
      <c r="DU107">
        <v>4.6130000000000004</v>
      </c>
      <c r="DV107">
        <v>612.75900000000001</v>
      </c>
      <c r="DW107">
        <v>1.1990000000000001</v>
      </c>
      <c r="DX107">
        <v>5.1100000000000003</v>
      </c>
      <c r="DY107">
        <v>6.367</v>
      </c>
      <c r="DZ107">
        <v>2.7210000000000001</v>
      </c>
      <c r="EA107">
        <v>0.30399999999999999</v>
      </c>
      <c r="EB107">
        <v>1.337</v>
      </c>
      <c r="EC107">
        <v>3.4350000000000001</v>
      </c>
      <c r="ED107">
        <v>1.444</v>
      </c>
      <c r="EE107">
        <v>4.032</v>
      </c>
      <c r="EF107">
        <v>3.9740000000000002</v>
      </c>
      <c r="EG107">
        <v>2.0750000000000002</v>
      </c>
      <c r="EH107">
        <v>59.649000000000001</v>
      </c>
      <c r="EI107">
        <v>49.453000000000003</v>
      </c>
      <c r="EJ107">
        <v>5.8140000000000001</v>
      </c>
      <c r="EK107">
        <v>12.023999999999999</v>
      </c>
      <c r="EL107">
        <v>15.948</v>
      </c>
      <c r="EM107">
        <v>2.5209999999999999</v>
      </c>
      <c r="EN107">
        <v>60.853000000000002</v>
      </c>
      <c r="EO107">
        <v>20.904</v>
      </c>
      <c r="EP107">
        <v>7.8369999999999997</v>
      </c>
      <c r="EQ107">
        <v>0.92800000000000005</v>
      </c>
      <c r="ER107">
        <v>90.561999999999998</v>
      </c>
      <c r="ES107">
        <v>3.3359999999999999</v>
      </c>
      <c r="ET107">
        <v>18.933</v>
      </c>
      <c r="EU107">
        <v>0.183</v>
      </c>
      <c r="EV107">
        <v>0.86599999999999999</v>
      </c>
      <c r="EW107">
        <v>61.247999999999998</v>
      </c>
      <c r="EX107">
        <v>289.27100000000002</v>
      </c>
      <c r="EY107">
        <v>6.8929999999999998</v>
      </c>
      <c r="EZ107">
        <v>8.8979999999999997</v>
      </c>
      <c r="FA107">
        <v>115.139</v>
      </c>
      <c r="FB107">
        <v>24.123000000000001</v>
      </c>
      <c r="FC107">
        <v>1.893</v>
      </c>
      <c r="FD107">
        <v>14.901</v>
      </c>
      <c r="FE107">
        <v>14.901</v>
      </c>
      <c r="FF107">
        <v>1.9339999999999999</v>
      </c>
      <c r="FG107">
        <v>10.757</v>
      </c>
      <c r="FH107">
        <v>1.829</v>
      </c>
      <c r="FI107">
        <v>1.3480000000000001</v>
      </c>
      <c r="FJ107">
        <v>5.6870000000000003</v>
      </c>
    </row>
    <row r="108" spans="1:166" x14ac:dyDescent="0.3">
      <c r="A108">
        <v>18134</v>
      </c>
      <c r="B108">
        <v>3</v>
      </c>
      <c r="C108" t="s">
        <v>1</v>
      </c>
      <c r="D108" t="s">
        <v>15</v>
      </c>
      <c r="E108">
        <v>17.081</v>
      </c>
      <c r="F108">
        <v>2.6230000000000002</v>
      </c>
      <c r="G108">
        <v>1.081</v>
      </c>
      <c r="H108">
        <v>0.16500000000000001</v>
      </c>
      <c r="I108">
        <v>110.66500000000001</v>
      </c>
      <c r="J108">
        <v>3.1520000000000001</v>
      </c>
      <c r="K108">
        <v>4.7080000000000002</v>
      </c>
      <c r="L108">
        <v>0.37</v>
      </c>
      <c r="M108">
        <v>29.968</v>
      </c>
      <c r="N108">
        <v>19.843</v>
      </c>
      <c r="O108">
        <v>1932.9269999999999</v>
      </c>
      <c r="P108">
        <v>3.27</v>
      </c>
      <c r="Q108">
        <v>0.49299999999999999</v>
      </c>
      <c r="R108">
        <v>0.30299999999999999</v>
      </c>
      <c r="S108">
        <v>1.2649999999999999</v>
      </c>
      <c r="T108">
        <v>1.5680000000000001</v>
      </c>
      <c r="U108">
        <v>0.97299999999999998</v>
      </c>
      <c r="V108">
        <v>5.7889999999999997</v>
      </c>
      <c r="W108">
        <v>0.55200000000000005</v>
      </c>
      <c r="X108">
        <v>0.34</v>
      </c>
      <c r="Y108">
        <v>7.5999999999999998E-2</v>
      </c>
      <c r="Z108">
        <v>64.908000000000001</v>
      </c>
      <c r="AA108">
        <v>117.694</v>
      </c>
      <c r="AB108">
        <v>16.576000000000001</v>
      </c>
      <c r="AC108">
        <v>14.099</v>
      </c>
      <c r="AD108">
        <v>128.14599999999999</v>
      </c>
      <c r="AE108">
        <v>8.9209999999999994</v>
      </c>
      <c r="AF108">
        <v>4.633</v>
      </c>
      <c r="AG108">
        <v>7.1459999999999999</v>
      </c>
      <c r="AH108">
        <v>43.01</v>
      </c>
      <c r="AI108">
        <v>39.097000000000001</v>
      </c>
      <c r="AJ108">
        <v>3.8340000000000001</v>
      </c>
      <c r="AK108">
        <v>102.605</v>
      </c>
      <c r="AL108">
        <v>7.5629999999999997</v>
      </c>
      <c r="AM108">
        <v>309.59100000000001</v>
      </c>
      <c r="AN108">
        <v>439.51499999999999</v>
      </c>
      <c r="AO108">
        <v>6.3559999999999999</v>
      </c>
      <c r="AP108">
        <v>100.967</v>
      </c>
      <c r="AQ108">
        <v>115.72</v>
      </c>
      <c r="AR108">
        <v>678.99300000000005</v>
      </c>
      <c r="AS108">
        <v>31.614999999999998</v>
      </c>
      <c r="AT108">
        <v>130.08699999999999</v>
      </c>
      <c r="AU108">
        <v>233.423</v>
      </c>
      <c r="AV108">
        <v>108.43899999999999</v>
      </c>
      <c r="AW108">
        <v>2.0670000000000002</v>
      </c>
      <c r="AX108">
        <v>10.071</v>
      </c>
      <c r="AY108">
        <v>3.0329999999999999</v>
      </c>
      <c r="AZ108">
        <v>1.6679999999999999</v>
      </c>
      <c r="BA108">
        <v>31.521000000000001</v>
      </c>
      <c r="BB108">
        <v>17.419</v>
      </c>
      <c r="BC108">
        <v>4.8010000000000002</v>
      </c>
      <c r="BD108">
        <v>4.944</v>
      </c>
      <c r="BE108">
        <v>19.818999999999999</v>
      </c>
      <c r="BF108">
        <v>2.819</v>
      </c>
      <c r="BG108">
        <v>0.79400000000000004</v>
      </c>
      <c r="BH108">
        <v>2.2480000000000002</v>
      </c>
      <c r="BI108">
        <v>231.81100000000001</v>
      </c>
      <c r="BJ108">
        <v>1.921</v>
      </c>
      <c r="BK108">
        <v>10.179</v>
      </c>
      <c r="BL108">
        <v>3.93</v>
      </c>
      <c r="BM108">
        <v>1.833</v>
      </c>
      <c r="BN108">
        <v>41.996000000000002</v>
      </c>
      <c r="BO108">
        <v>38.142000000000003</v>
      </c>
      <c r="BP108">
        <v>17.222999999999999</v>
      </c>
      <c r="BQ108">
        <v>90.168000000000006</v>
      </c>
      <c r="BR108">
        <v>15.173</v>
      </c>
      <c r="BS108">
        <v>46.353000000000002</v>
      </c>
      <c r="BT108">
        <v>33.843000000000004</v>
      </c>
      <c r="BU108">
        <v>5.2880000000000003</v>
      </c>
      <c r="BV108">
        <v>431.92</v>
      </c>
      <c r="BW108">
        <v>13.452</v>
      </c>
      <c r="BX108">
        <v>714.79100000000005</v>
      </c>
      <c r="BY108">
        <v>214.80199999999999</v>
      </c>
      <c r="BZ108">
        <v>7664.7759999999998</v>
      </c>
      <c r="CA108">
        <v>186.86600000000001</v>
      </c>
      <c r="CB108">
        <v>11.275</v>
      </c>
      <c r="CC108">
        <v>302.63400000000001</v>
      </c>
      <c r="CD108">
        <v>163.976</v>
      </c>
      <c r="CE108">
        <v>4982.6540000000005</v>
      </c>
      <c r="CF108">
        <v>24.350999999999999</v>
      </c>
      <c r="CG108">
        <v>4.1429999999999998</v>
      </c>
      <c r="CH108">
        <v>54.750999999999998</v>
      </c>
      <c r="CI108">
        <v>136.596</v>
      </c>
      <c r="CJ108">
        <v>61.817999999999998</v>
      </c>
      <c r="CK108">
        <v>945.59</v>
      </c>
      <c r="CL108">
        <v>59.024000000000001</v>
      </c>
      <c r="CM108">
        <v>210.55</v>
      </c>
      <c r="CN108">
        <v>54.750999999999998</v>
      </c>
      <c r="CO108">
        <v>1.849</v>
      </c>
      <c r="CP108">
        <v>3.109</v>
      </c>
      <c r="CQ108">
        <v>34.909999999999997</v>
      </c>
      <c r="CR108">
        <v>9.7289999999999992</v>
      </c>
      <c r="CS108">
        <v>4.9880000000000004</v>
      </c>
      <c r="CT108">
        <v>1.524</v>
      </c>
      <c r="CU108">
        <v>15.884</v>
      </c>
      <c r="CV108">
        <v>31.689</v>
      </c>
      <c r="CW108">
        <v>77.686000000000007</v>
      </c>
      <c r="CX108">
        <v>1.6379999999999999</v>
      </c>
      <c r="CY108">
        <v>3.754</v>
      </c>
      <c r="CZ108">
        <v>2.3740000000000001</v>
      </c>
      <c r="DA108">
        <v>116.94</v>
      </c>
      <c r="DB108">
        <v>8.1389999999999993</v>
      </c>
      <c r="DC108">
        <v>2.6480000000000001</v>
      </c>
      <c r="DD108">
        <v>15.103</v>
      </c>
      <c r="DE108">
        <v>7.5999999999999998E-2</v>
      </c>
      <c r="DF108">
        <v>129.59100000000001</v>
      </c>
      <c r="DG108">
        <v>0.83299999999999996</v>
      </c>
      <c r="DH108">
        <v>2.859</v>
      </c>
      <c r="DI108">
        <v>4.0039999999999996</v>
      </c>
      <c r="DJ108">
        <v>1.643</v>
      </c>
      <c r="DK108">
        <v>1.5880000000000001</v>
      </c>
      <c r="DL108">
        <v>1.18</v>
      </c>
      <c r="DM108">
        <v>0.95699999999999996</v>
      </c>
      <c r="DN108">
        <v>2.335</v>
      </c>
      <c r="DO108">
        <v>3.9620000000000002</v>
      </c>
      <c r="DP108">
        <v>0.14199999999999999</v>
      </c>
      <c r="DQ108">
        <v>4.5810000000000004</v>
      </c>
      <c r="DR108">
        <v>2.4660000000000002</v>
      </c>
      <c r="DS108">
        <v>2.7650000000000001</v>
      </c>
      <c r="DU108">
        <v>6.0250000000000004</v>
      </c>
      <c r="DV108">
        <v>319.56599999999997</v>
      </c>
      <c r="DW108">
        <v>0.314</v>
      </c>
      <c r="DX108">
        <v>5.2889999999999997</v>
      </c>
      <c r="DY108">
        <v>16.352</v>
      </c>
      <c r="DZ108">
        <v>4.9969999999999999</v>
      </c>
      <c r="EA108">
        <v>0.20599999999999999</v>
      </c>
      <c r="EB108">
        <v>2.0179999999999998</v>
      </c>
      <c r="EC108">
        <v>2.3889999999999998</v>
      </c>
      <c r="ED108">
        <v>1.177</v>
      </c>
      <c r="EE108">
        <v>4.1900000000000004</v>
      </c>
      <c r="EF108">
        <v>3.1949999999999998</v>
      </c>
      <c r="EG108">
        <v>1.615</v>
      </c>
      <c r="EH108">
        <v>45.462000000000003</v>
      </c>
      <c r="EI108">
        <v>41.472000000000001</v>
      </c>
      <c r="EJ108">
        <v>2.9409999999999998</v>
      </c>
      <c r="EK108">
        <v>5.8920000000000003</v>
      </c>
      <c r="EL108">
        <v>33.207999999999998</v>
      </c>
      <c r="EM108">
        <v>7.5259999999999998</v>
      </c>
      <c r="EN108">
        <v>133.43</v>
      </c>
      <c r="EO108">
        <v>43.417999999999999</v>
      </c>
      <c r="EP108">
        <v>10.303000000000001</v>
      </c>
      <c r="EQ108">
        <v>1.2929999999999999</v>
      </c>
      <c r="ER108">
        <v>115.401</v>
      </c>
      <c r="ES108">
        <v>1.6080000000000001</v>
      </c>
      <c r="ET108">
        <v>4.9720000000000004</v>
      </c>
      <c r="EU108">
        <v>0.27900000000000003</v>
      </c>
      <c r="EV108">
        <v>1.319</v>
      </c>
      <c r="EW108">
        <v>55.131</v>
      </c>
      <c r="EX108">
        <v>271.12599999999998</v>
      </c>
      <c r="EY108">
        <v>5.8019999999999996</v>
      </c>
      <c r="EZ108">
        <v>7.5720000000000001</v>
      </c>
      <c r="FA108">
        <v>117.339</v>
      </c>
      <c r="FB108">
        <v>7.8869999999999996</v>
      </c>
      <c r="FC108">
        <v>3.0110000000000001</v>
      </c>
      <c r="FD108">
        <v>11.407999999999999</v>
      </c>
      <c r="FE108">
        <v>11.407999999999999</v>
      </c>
      <c r="FF108">
        <v>1.851</v>
      </c>
      <c r="FG108">
        <v>22.084</v>
      </c>
      <c r="FH108">
        <v>1.728</v>
      </c>
      <c r="FI108">
        <v>1.042</v>
      </c>
      <c r="FJ108">
        <v>5.5670000000000002</v>
      </c>
    </row>
    <row r="109" spans="1:166" x14ac:dyDescent="0.3">
      <c r="A109">
        <v>18057</v>
      </c>
      <c r="B109">
        <v>3</v>
      </c>
      <c r="C109" t="s">
        <v>38</v>
      </c>
      <c r="D109" t="s">
        <v>39</v>
      </c>
      <c r="E109">
        <v>12.821999999999999</v>
      </c>
      <c r="F109">
        <v>16.145</v>
      </c>
      <c r="G109">
        <v>2.2050000000000001</v>
      </c>
      <c r="H109">
        <v>0.46500000000000002</v>
      </c>
      <c r="I109">
        <v>161.77099999999999</v>
      </c>
      <c r="J109">
        <v>7.1239999999999997</v>
      </c>
      <c r="K109">
        <v>7.2430000000000003</v>
      </c>
      <c r="L109">
        <v>1.101</v>
      </c>
      <c r="M109">
        <v>13.4</v>
      </c>
      <c r="N109">
        <v>21.492999999999999</v>
      </c>
      <c r="O109">
        <v>1829.152</v>
      </c>
      <c r="P109">
        <v>3.8079999999999998</v>
      </c>
      <c r="Q109">
        <v>2.484</v>
      </c>
      <c r="R109">
        <v>1.4350000000000001</v>
      </c>
      <c r="S109">
        <v>3.0910000000000002</v>
      </c>
      <c r="T109">
        <v>1.6679999999999999</v>
      </c>
      <c r="U109">
        <v>2.3210000000000002</v>
      </c>
      <c r="V109">
        <v>41.831000000000003</v>
      </c>
      <c r="W109">
        <v>1.54</v>
      </c>
      <c r="X109">
        <v>0.39700000000000002</v>
      </c>
      <c r="Y109">
        <v>0.30399999999999999</v>
      </c>
      <c r="Z109">
        <v>129.363</v>
      </c>
      <c r="AA109">
        <v>160.72800000000001</v>
      </c>
      <c r="AB109">
        <v>30.488</v>
      </c>
      <c r="AC109">
        <v>18.364000000000001</v>
      </c>
      <c r="AD109">
        <v>160.93600000000001</v>
      </c>
      <c r="AE109">
        <v>10.362</v>
      </c>
      <c r="AF109">
        <v>3.4129999999999998</v>
      </c>
      <c r="AG109">
        <v>11.401</v>
      </c>
      <c r="AH109">
        <v>49.11</v>
      </c>
      <c r="AI109">
        <v>24.094999999999999</v>
      </c>
      <c r="AJ109">
        <v>3.4510000000000001</v>
      </c>
      <c r="AK109">
        <v>72.304000000000002</v>
      </c>
      <c r="AL109">
        <v>9.202</v>
      </c>
      <c r="AM109">
        <v>575.721</v>
      </c>
      <c r="AN109">
        <v>20.925999999999998</v>
      </c>
      <c r="AO109">
        <v>13.606</v>
      </c>
      <c r="AP109">
        <v>7.7060000000000004</v>
      </c>
      <c r="AQ109">
        <v>255.29300000000001</v>
      </c>
      <c r="AR109">
        <v>235.51400000000001</v>
      </c>
      <c r="AS109">
        <v>94.108000000000004</v>
      </c>
      <c r="AT109">
        <v>25.914999999999999</v>
      </c>
      <c r="AU109">
        <v>430.64</v>
      </c>
      <c r="AV109">
        <v>25.109000000000002</v>
      </c>
      <c r="AW109">
        <v>0.12</v>
      </c>
      <c r="AX109">
        <v>11.273</v>
      </c>
      <c r="AY109">
        <v>4.4660000000000002</v>
      </c>
      <c r="AZ109">
        <v>1.9279999999999999</v>
      </c>
      <c r="BA109">
        <v>0.52700000000000002</v>
      </c>
      <c r="BB109">
        <v>13.17</v>
      </c>
      <c r="BC109">
        <v>4.7249999999999996</v>
      </c>
      <c r="BD109">
        <v>6.4249999999999998</v>
      </c>
      <c r="BE109">
        <v>31.79</v>
      </c>
      <c r="BF109">
        <v>3.536</v>
      </c>
      <c r="BG109">
        <v>1.6060000000000001</v>
      </c>
      <c r="BH109">
        <v>2.7210000000000001</v>
      </c>
      <c r="BI109">
        <v>209.44200000000001</v>
      </c>
      <c r="BJ109">
        <v>3.722</v>
      </c>
      <c r="BK109">
        <v>9.6850000000000005</v>
      </c>
      <c r="BL109">
        <v>0.97499999999999998</v>
      </c>
      <c r="BM109">
        <v>2.2749999999999999</v>
      </c>
      <c r="BN109">
        <v>39.03</v>
      </c>
      <c r="BO109">
        <v>70.741</v>
      </c>
      <c r="BP109">
        <v>19.317</v>
      </c>
      <c r="BQ109">
        <v>73.489000000000004</v>
      </c>
      <c r="BR109">
        <v>22.497</v>
      </c>
      <c r="BS109">
        <v>42.811999999999998</v>
      </c>
      <c r="BT109">
        <v>54.301000000000002</v>
      </c>
      <c r="BU109">
        <v>6.726</v>
      </c>
      <c r="BV109">
        <v>467.50900000000001</v>
      </c>
      <c r="BW109">
        <v>13.317</v>
      </c>
      <c r="BX109">
        <v>653.69299999999998</v>
      </c>
      <c r="BY109">
        <v>267.91500000000002</v>
      </c>
      <c r="BZ109">
        <v>8134.3590000000004</v>
      </c>
      <c r="CA109">
        <v>163.63</v>
      </c>
      <c r="CB109">
        <v>13.292</v>
      </c>
      <c r="CC109">
        <v>285.21699999999998</v>
      </c>
      <c r="CD109">
        <v>221.321</v>
      </c>
      <c r="CE109">
        <v>5004.5529999999999</v>
      </c>
      <c r="CF109">
        <v>40.804000000000002</v>
      </c>
      <c r="CG109">
        <v>7.34</v>
      </c>
      <c r="CH109">
        <v>77.483000000000004</v>
      </c>
      <c r="CI109">
        <v>142.91200000000001</v>
      </c>
      <c r="CJ109">
        <v>134.48599999999999</v>
      </c>
      <c r="CK109">
        <v>1308.633</v>
      </c>
      <c r="CL109">
        <v>175.78899999999999</v>
      </c>
      <c r="CM109">
        <v>169.71600000000001</v>
      </c>
      <c r="CN109">
        <v>78.278999999999996</v>
      </c>
      <c r="CO109">
        <v>1.637</v>
      </c>
      <c r="CP109">
        <v>7.5060000000000002</v>
      </c>
      <c r="CQ109">
        <v>63.087000000000003</v>
      </c>
      <c r="CR109">
        <v>14.28</v>
      </c>
      <c r="CS109">
        <v>24.465</v>
      </c>
      <c r="CT109">
        <v>1.9750000000000001</v>
      </c>
      <c r="CU109">
        <v>11.727</v>
      </c>
      <c r="CV109">
        <v>45.03</v>
      </c>
      <c r="CW109">
        <v>73.361999999999995</v>
      </c>
      <c r="CX109">
        <v>1.0069999999999999</v>
      </c>
      <c r="CY109">
        <v>4.6539999999999999</v>
      </c>
      <c r="CZ109">
        <v>1.7709999999999999</v>
      </c>
      <c r="DA109">
        <v>100.178</v>
      </c>
      <c r="DB109">
        <v>11.430999999999999</v>
      </c>
      <c r="DC109">
        <v>2.0750000000000002</v>
      </c>
      <c r="DD109">
        <v>12.63</v>
      </c>
      <c r="DE109">
        <v>0.30399999999999999</v>
      </c>
      <c r="DF109">
        <v>144.34800000000001</v>
      </c>
      <c r="DG109">
        <v>0.40200000000000002</v>
      </c>
      <c r="DH109">
        <v>1.2809999999999999</v>
      </c>
      <c r="DI109">
        <v>2.2370000000000001</v>
      </c>
      <c r="DJ109">
        <v>7.8040000000000003</v>
      </c>
      <c r="DK109">
        <v>1.405</v>
      </c>
      <c r="DL109">
        <v>1.032</v>
      </c>
      <c r="DM109">
        <v>0.86599999999999999</v>
      </c>
      <c r="DN109">
        <v>7.9509999999999996</v>
      </c>
      <c r="DO109">
        <v>9.5109999999999992</v>
      </c>
      <c r="DP109">
        <v>0.128</v>
      </c>
      <c r="DQ109">
        <v>0.46200000000000002</v>
      </c>
      <c r="DR109">
        <v>3.0230000000000001</v>
      </c>
      <c r="DS109">
        <v>2.923</v>
      </c>
      <c r="DT109">
        <v>0.48</v>
      </c>
      <c r="DU109">
        <v>3.399</v>
      </c>
      <c r="DV109">
        <v>329.67</v>
      </c>
      <c r="DW109">
        <v>1.3089999999999999</v>
      </c>
      <c r="DX109">
        <v>9.4629999999999992</v>
      </c>
      <c r="DY109">
        <v>12.284000000000001</v>
      </c>
      <c r="DZ109">
        <v>4.8789999999999996</v>
      </c>
      <c r="EA109">
        <v>8.6999999999999994E-2</v>
      </c>
      <c r="EB109">
        <v>1.6140000000000001</v>
      </c>
      <c r="EC109">
        <v>1.8340000000000001</v>
      </c>
      <c r="ED109">
        <v>1.266</v>
      </c>
      <c r="EE109">
        <v>3.7639999999999998</v>
      </c>
      <c r="EF109">
        <v>1.97</v>
      </c>
      <c r="EG109">
        <v>1.421</v>
      </c>
      <c r="EH109">
        <v>42.643000000000001</v>
      </c>
      <c r="EI109">
        <v>35.076999999999998</v>
      </c>
      <c r="EJ109">
        <v>5.4109999999999996</v>
      </c>
      <c r="EK109">
        <v>7.4790000000000001</v>
      </c>
      <c r="EL109">
        <v>100.387</v>
      </c>
      <c r="EM109">
        <v>38.796999999999997</v>
      </c>
      <c r="EN109">
        <v>111.514</v>
      </c>
      <c r="EO109">
        <v>39.137999999999998</v>
      </c>
      <c r="EP109">
        <v>9.0500000000000007</v>
      </c>
      <c r="EQ109">
        <v>2.7149999999999999</v>
      </c>
      <c r="ER109">
        <v>86.049000000000007</v>
      </c>
      <c r="ES109">
        <v>6.6020000000000003</v>
      </c>
      <c r="ET109">
        <v>23.071999999999999</v>
      </c>
      <c r="EU109">
        <v>2.4039999999999999</v>
      </c>
      <c r="EV109">
        <v>2.3570000000000002</v>
      </c>
      <c r="EW109">
        <v>78.057000000000002</v>
      </c>
      <c r="EX109">
        <v>277.91800000000001</v>
      </c>
      <c r="EY109">
        <v>4.9720000000000004</v>
      </c>
      <c r="EZ109">
        <v>4.6289999999999996</v>
      </c>
      <c r="FA109">
        <v>117.15900000000001</v>
      </c>
      <c r="FB109">
        <v>32.073999999999998</v>
      </c>
      <c r="FC109">
        <v>2.2450000000000001</v>
      </c>
      <c r="FD109">
        <v>10.451000000000001</v>
      </c>
      <c r="FE109">
        <v>10.451000000000001</v>
      </c>
      <c r="FF109">
        <v>1.0740000000000001</v>
      </c>
      <c r="FG109">
        <v>22.585999999999999</v>
      </c>
      <c r="FH109">
        <v>2.4860000000000002</v>
      </c>
      <c r="FI109">
        <v>2.226</v>
      </c>
      <c r="FJ109">
        <v>11.91</v>
      </c>
    </row>
    <row r="110" spans="1:166" x14ac:dyDescent="0.3">
      <c r="A110">
        <v>18089</v>
      </c>
      <c r="B110">
        <v>1</v>
      </c>
      <c r="C110" t="s">
        <v>1</v>
      </c>
      <c r="D110" t="s">
        <v>15</v>
      </c>
      <c r="E110">
        <v>13.54</v>
      </c>
      <c r="F110">
        <v>8.2059999999999995</v>
      </c>
      <c r="G110">
        <v>2.6110000000000002</v>
      </c>
      <c r="H110">
        <v>0.27</v>
      </c>
      <c r="I110">
        <v>104.36799999999999</v>
      </c>
      <c r="J110">
        <v>6.97</v>
      </c>
      <c r="K110">
        <v>7.2649999999999997</v>
      </c>
      <c r="L110">
        <v>1.1930000000000001</v>
      </c>
      <c r="M110">
        <v>36.411000000000001</v>
      </c>
      <c r="N110">
        <v>19.431000000000001</v>
      </c>
      <c r="O110">
        <v>1744.7149999999999</v>
      </c>
      <c r="P110">
        <v>2.5150000000000001</v>
      </c>
      <c r="Q110">
        <v>1.7030000000000001</v>
      </c>
      <c r="R110">
        <v>1.079</v>
      </c>
      <c r="S110">
        <v>2.577</v>
      </c>
      <c r="T110">
        <v>1.0349999999999999</v>
      </c>
      <c r="U110">
        <v>1.6950000000000001</v>
      </c>
      <c r="V110">
        <v>24.402999999999999</v>
      </c>
      <c r="W110">
        <v>1.345</v>
      </c>
      <c r="X110">
        <v>0.192</v>
      </c>
      <c r="Y110">
        <v>0.13200000000000001</v>
      </c>
      <c r="Z110">
        <v>102.501</v>
      </c>
      <c r="AA110">
        <v>171.196</v>
      </c>
      <c r="AB110">
        <v>29.472000000000001</v>
      </c>
      <c r="AC110">
        <v>18.523</v>
      </c>
      <c r="AD110">
        <v>163.77699999999999</v>
      </c>
      <c r="AE110">
        <v>9.2469999999999999</v>
      </c>
      <c r="AF110">
        <v>4.2220000000000004</v>
      </c>
      <c r="AG110">
        <v>7.7619999999999996</v>
      </c>
      <c r="AH110">
        <v>36.802</v>
      </c>
      <c r="AI110">
        <v>43.881999999999998</v>
      </c>
      <c r="AJ110">
        <v>3.202</v>
      </c>
      <c r="AK110">
        <v>119.17100000000001</v>
      </c>
      <c r="AL110">
        <v>10.775</v>
      </c>
      <c r="AM110">
        <v>344.12299999999999</v>
      </c>
      <c r="AN110">
        <v>100.64100000000001</v>
      </c>
      <c r="AO110">
        <v>8.2919999999999998</v>
      </c>
      <c r="AP110">
        <v>7.2770000000000001</v>
      </c>
      <c r="AQ110">
        <v>330.00900000000001</v>
      </c>
      <c r="AR110">
        <v>556.41700000000003</v>
      </c>
      <c r="AS110">
        <v>165.61099999999999</v>
      </c>
      <c r="AT110">
        <v>59.213000000000001</v>
      </c>
      <c r="AU110">
        <v>662.22699999999998</v>
      </c>
      <c r="AV110">
        <v>57.113</v>
      </c>
      <c r="AW110">
        <v>0.14899999999999999</v>
      </c>
      <c r="AX110">
        <v>164.05699999999999</v>
      </c>
      <c r="AY110">
        <v>5.17</v>
      </c>
      <c r="AZ110">
        <v>2.8210000000000002</v>
      </c>
      <c r="BA110">
        <v>4.3289999999999997</v>
      </c>
      <c r="BB110">
        <v>17.914999999999999</v>
      </c>
      <c r="BC110">
        <v>4.5179999999999998</v>
      </c>
      <c r="BD110">
        <v>12.004</v>
      </c>
      <c r="BE110">
        <v>35.892000000000003</v>
      </c>
      <c r="BF110">
        <v>6.5540000000000003</v>
      </c>
      <c r="BG110">
        <v>0.42899999999999999</v>
      </c>
      <c r="BH110">
        <v>3.66</v>
      </c>
      <c r="BI110">
        <v>177.48</v>
      </c>
      <c r="BJ110">
        <v>2.6120000000000001</v>
      </c>
      <c r="BK110">
        <v>15.372999999999999</v>
      </c>
      <c r="BL110">
        <v>2.4369999999999998</v>
      </c>
      <c r="BM110">
        <v>0.64500000000000002</v>
      </c>
      <c r="BN110">
        <v>54.883000000000003</v>
      </c>
      <c r="BO110">
        <v>88.558999999999997</v>
      </c>
      <c r="BP110">
        <v>17.114999999999998</v>
      </c>
      <c r="BQ110">
        <v>110.97199999999999</v>
      </c>
      <c r="BR110">
        <v>23.398</v>
      </c>
      <c r="BS110">
        <v>52.366</v>
      </c>
      <c r="BT110">
        <v>32.496000000000002</v>
      </c>
      <c r="BU110">
        <v>7.6360000000000001</v>
      </c>
      <c r="BV110">
        <v>1312.413</v>
      </c>
      <c r="BW110">
        <v>89.1</v>
      </c>
      <c r="BX110">
        <v>1539.2860000000001</v>
      </c>
      <c r="BY110">
        <v>499.28300000000002</v>
      </c>
      <c r="BZ110">
        <v>8249.8889999999992</v>
      </c>
      <c r="CA110">
        <v>477.93099999999998</v>
      </c>
      <c r="CB110">
        <v>58.012999999999998</v>
      </c>
      <c r="CC110">
        <v>619.03399999999999</v>
      </c>
      <c r="CD110">
        <v>306.65499999999997</v>
      </c>
      <c r="CE110">
        <v>4520.6540000000005</v>
      </c>
      <c r="CF110">
        <v>67.442999999999998</v>
      </c>
      <c r="CG110">
        <v>15.839</v>
      </c>
      <c r="CH110">
        <v>106.44799999999999</v>
      </c>
      <c r="CI110">
        <v>125.036</v>
      </c>
      <c r="CJ110">
        <v>134.553</v>
      </c>
      <c r="CK110">
        <v>925.48699999999997</v>
      </c>
      <c r="CL110">
        <v>52.646999999999998</v>
      </c>
      <c r="CM110">
        <v>184.36600000000001</v>
      </c>
      <c r="CN110">
        <v>106.21</v>
      </c>
      <c r="CO110">
        <v>1.9390000000000001</v>
      </c>
      <c r="CP110">
        <v>6.2350000000000003</v>
      </c>
      <c r="CQ110">
        <v>28.597999999999999</v>
      </c>
      <c r="CR110">
        <v>20.117999999999999</v>
      </c>
      <c r="CS110">
        <v>21.138000000000002</v>
      </c>
      <c r="CT110">
        <v>1.284</v>
      </c>
      <c r="CU110">
        <v>17.157</v>
      </c>
      <c r="CV110">
        <v>120.22499999999999</v>
      </c>
      <c r="CW110">
        <v>80.858999999999995</v>
      </c>
      <c r="CX110">
        <v>0.872</v>
      </c>
      <c r="CY110">
        <v>3.7679999999999998</v>
      </c>
      <c r="CZ110">
        <v>3.1259999999999999</v>
      </c>
      <c r="DA110">
        <v>173.19300000000001</v>
      </c>
      <c r="DB110">
        <v>7.6929999999999996</v>
      </c>
      <c r="DC110">
        <v>0.55700000000000005</v>
      </c>
      <c r="DD110">
        <v>10.212</v>
      </c>
      <c r="DE110">
        <v>0.13200000000000001</v>
      </c>
      <c r="DF110">
        <v>272.71100000000001</v>
      </c>
      <c r="DG110">
        <v>0.54500000000000004</v>
      </c>
      <c r="DH110">
        <v>1.9239999999999999</v>
      </c>
      <c r="DI110">
        <v>0.32700000000000001</v>
      </c>
      <c r="DJ110">
        <v>7.8090000000000002</v>
      </c>
      <c r="DK110">
        <v>0.374</v>
      </c>
      <c r="DL110">
        <v>1.6619999999999999</v>
      </c>
      <c r="DM110">
        <v>1.2869999999999999</v>
      </c>
      <c r="DN110">
        <v>2.702</v>
      </c>
      <c r="DO110">
        <v>3.49</v>
      </c>
      <c r="DP110">
        <v>0.74399999999999999</v>
      </c>
      <c r="DQ110">
        <v>1.96</v>
      </c>
      <c r="DR110">
        <v>3.972</v>
      </c>
      <c r="DS110">
        <v>1.1459999999999999</v>
      </c>
      <c r="DU110">
        <v>5.4649999999999999</v>
      </c>
      <c r="DV110">
        <v>505.57799999999997</v>
      </c>
      <c r="DW110">
        <v>2.7309999999999999</v>
      </c>
      <c r="DX110">
        <v>6.5670000000000002</v>
      </c>
      <c r="DY110">
        <v>21.196000000000002</v>
      </c>
      <c r="DZ110">
        <v>3.9540000000000002</v>
      </c>
      <c r="EA110">
        <v>0.24399999999999999</v>
      </c>
      <c r="EB110">
        <v>2.3140000000000001</v>
      </c>
      <c r="EC110">
        <v>3.214</v>
      </c>
      <c r="ED110">
        <v>1.6950000000000001</v>
      </c>
      <c r="EE110">
        <v>3.6419999999999999</v>
      </c>
      <c r="EF110">
        <v>2.5939999999999999</v>
      </c>
      <c r="EG110">
        <v>2.33</v>
      </c>
      <c r="EH110">
        <v>52.804000000000002</v>
      </c>
      <c r="EI110">
        <v>44.085000000000001</v>
      </c>
      <c r="EJ110">
        <v>4.774</v>
      </c>
      <c r="EK110">
        <v>9.9990000000000006</v>
      </c>
      <c r="EL110">
        <v>24.398</v>
      </c>
      <c r="EM110">
        <v>5.33</v>
      </c>
      <c r="EN110">
        <v>99.876000000000005</v>
      </c>
      <c r="EO110">
        <v>30.102</v>
      </c>
      <c r="EP110">
        <v>21.614999999999998</v>
      </c>
      <c r="EQ110">
        <v>4.6440000000000001</v>
      </c>
      <c r="ER110">
        <v>181.39500000000001</v>
      </c>
      <c r="ES110">
        <v>5.7729999999999997</v>
      </c>
      <c r="ET110">
        <v>27.623000000000001</v>
      </c>
      <c r="EU110">
        <v>0.89200000000000002</v>
      </c>
      <c r="EV110">
        <v>1.341</v>
      </c>
      <c r="EW110">
        <v>106.17400000000001</v>
      </c>
      <c r="EX110">
        <v>272.68400000000003</v>
      </c>
      <c r="EY110">
        <v>5.6150000000000002</v>
      </c>
      <c r="EZ110">
        <v>3.0129999999999999</v>
      </c>
      <c r="FA110">
        <v>125.264</v>
      </c>
      <c r="FB110">
        <v>11.585000000000001</v>
      </c>
      <c r="FC110">
        <v>1.641</v>
      </c>
      <c r="FD110">
        <v>16.734000000000002</v>
      </c>
      <c r="FE110">
        <v>16.734000000000002</v>
      </c>
      <c r="FF110">
        <v>1.0369999999999999</v>
      </c>
      <c r="FG110">
        <v>18.933</v>
      </c>
      <c r="FH110">
        <v>0.51900000000000002</v>
      </c>
      <c r="FI110">
        <v>2.0579999999999998</v>
      </c>
      <c r="FJ110">
        <v>9.0519999999999996</v>
      </c>
    </row>
    <row r="111" spans="1:166" x14ac:dyDescent="0.3">
      <c r="A111">
        <v>18016</v>
      </c>
      <c r="B111">
        <v>3</v>
      </c>
      <c r="C111" t="s">
        <v>38</v>
      </c>
      <c r="D111" t="s">
        <v>39</v>
      </c>
      <c r="E111">
        <v>18.119</v>
      </c>
      <c r="F111">
        <v>13.788</v>
      </c>
      <c r="G111">
        <v>2.0190000000000001</v>
      </c>
      <c r="H111">
        <v>0.20899999999999999</v>
      </c>
      <c r="I111">
        <v>134.89099999999999</v>
      </c>
      <c r="J111">
        <v>6.1760000000000002</v>
      </c>
      <c r="K111">
        <v>6.6989999999999998</v>
      </c>
      <c r="L111">
        <v>0.92500000000000004</v>
      </c>
      <c r="M111">
        <v>24.518999999999998</v>
      </c>
      <c r="N111">
        <v>29.15</v>
      </c>
      <c r="O111">
        <v>1610.586</v>
      </c>
      <c r="P111">
        <v>5.6929999999999996</v>
      </c>
      <c r="Q111">
        <v>1.4870000000000001</v>
      </c>
      <c r="R111">
        <v>0.95299999999999996</v>
      </c>
      <c r="S111">
        <v>2.903</v>
      </c>
      <c r="T111">
        <v>1.276</v>
      </c>
      <c r="U111">
        <v>1.304</v>
      </c>
      <c r="V111">
        <v>21.587</v>
      </c>
      <c r="W111">
        <v>1.173</v>
      </c>
      <c r="X111">
        <v>0.29299999999999998</v>
      </c>
      <c r="Y111">
        <v>0.218</v>
      </c>
      <c r="Z111">
        <v>94.956000000000003</v>
      </c>
      <c r="AA111">
        <v>142.69499999999999</v>
      </c>
      <c r="AB111">
        <v>27.635000000000002</v>
      </c>
      <c r="AC111">
        <v>17.806000000000001</v>
      </c>
      <c r="AD111">
        <v>174.79900000000001</v>
      </c>
      <c r="AE111">
        <v>9.2680000000000007</v>
      </c>
      <c r="AF111">
        <v>6.7169999999999996</v>
      </c>
      <c r="AG111">
        <v>8.391</v>
      </c>
      <c r="AH111">
        <v>36.502000000000002</v>
      </c>
      <c r="AI111">
        <v>52.987000000000002</v>
      </c>
      <c r="AJ111">
        <v>3.67</v>
      </c>
      <c r="AK111">
        <v>165.559</v>
      </c>
      <c r="AL111">
        <v>11.736000000000001</v>
      </c>
      <c r="AM111">
        <v>355.774</v>
      </c>
      <c r="AN111">
        <v>7.1079999999999997</v>
      </c>
      <c r="AO111">
        <v>8.7940000000000005</v>
      </c>
      <c r="AP111">
        <v>7.806</v>
      </c>
      <c r="AQ111">
        <v>272.82799999999997</v>
      </c>
      <c r="AR111">
        <v>152.81100000000001</v>
      </c>
      <c r="AS111">
        <v>80.551000000000002</v>
      </c>
      <c r="AT111">
        <v>11.438000000000001</v>
      </c>
      <c r="AU111">
        <v>443.77499999999998</v>
      </c>
      <c r="AV111">
        <v>9.0399999999999991</v>
      </c>
      <c r="AW111">
        <v>8.5999999999999993E-2</v>
      </c>
      <c r="AX111">
        <v>26.923999999999999</v>
      </c>
      <c r="AY111">
        <v>2.9289999999999998</v>
      </c>
      <c r="AZ111">
        <v>1.792</v>
      </c>
      <c r="BA111">
        <v>0.219</v>
      </c>
      <c r="BB111">
        <v>8.827</v>
      </c>
      <c r="BC111">
        <v>3.6749999999999998</v>
      </c>
      <c r="BD111">
        <v>6.6260000000000003</v>
      </c>
      <c r="BE111">
        <v>21.975999999999999</v>
      </c>
      <c r="BF111">
        <v>2.4900000000000002</v>
      </c>
      <c r="BG111">
        <v>0.79700000000000004</v>
      </c>
      <c r="BH111">
        <v>6.5590000000000002</v>
      </c>
      <c r="BI111">
        <v>168.99</v>
      </c>
      <c r="BJ111">
        <v>2.944</v>
      </c>
      <c r="BK111">
        <v>12.646000000000001</v>
      </c>
      <c r="BL111">
        <v>1.091</v>
      </c>
      <c r="BM111">
        <v>1.381</v>
      </c>
      <c r="BN111">
        <v>41.164000000000001</v>
      </c>
      <c r="BO111">
        <v>81.566999999999993</v>
      </c>
      <c r="BP111">
        <v>18.436</v>
      </c>
      <c r="BQ111">
        <v>76.876000000000005</v>
      </c>
      <c r="BR111">
        <v>19.66</v>
      </c>
      <c r="BS111">
        <v>46.600999999999999</v>
      </c>
      <c r="BT111">
        <v>47.398000000000003</v>
      </c>
      <c r="BU111">
        <v>7.8339999999999996</v>
      </c>
      <c r="BV111">
        <v>667.33500000000004</v>
      </c>
      <c r="BW111">
        <v>27.227</v>
      </c>
      <c r="BX111">
        <v>883.52200000000005</v>
      </c>
      <c r="BY111">
        <v>349.572</v>
      </c>
      <c r="BZ111">
        <v>8532.9539999999997</v>
      </c>
      <c r="CA111">
        <v>213.11500000000001</v>
      </c>
      <c r="CB111">
        <v>18.375</v>
      </c>
      <c r="CC111">
        <v>346.20100000000002</v>
      </c>
      <c r="CD111">
        <v>209.58</v>
      </c>
      <c r="CE111">
        <v>4424.5</v>
      </c>
      <c r="CF111">
        <v>37.502000000000002</v>
      </c>
      <c r="CG111">
        <v>5.4489999999999998</v>
      </c>
      <c r="CH111">
        <v>69.978999999999999</v>
      </c>
      <c r="CI111">
        <v>137.30199999999999</v>
      </c>
      <c r="CJ111">
        <v>92.962999999999994</v>
      </c>
      <c r="CK111">
        <v>922.07799999999997</v>
      </c>
      <c r="CL111">
        <v>88.644000000000005</v>
      </c>
      <c r="CM111">
        <v>151.28299999999999</v>
      </c>
      <c r="CN111">
        <v>70.394000000000005</v>
      </c>
      <c r="CO111">
        <v>3.242</v>
      </c>
      <c r="CP111">
        <v>6.6630000000000003</v>
      </c>
      <c r="CQ111">
        <v>35.252000000000002</v>
      </c>
      <c r="CR111">
        <v>21.760999999999999</v>
      </c>
      <c r="CS111">
        <v>19.948</v>
      </c>
      <c r="CT111">
        <v>1.2849999999999999</v>
      </c>
      <c r="CU111">
        <v>8.4260000000000002</v>
      </c>
      <c r="CV111">
        <v>42.746000000000002</v>
      </c>
      <c r="CW111">
        <v>77.802999999999997</v>
      </c>
      <c r="CX111">
        <v>0.69299999999999995</v>
      </c>
      <c r="CY111">
        <v>2.3359999999999999</v>
      </c>
      <c r="CZ111">
        <v>2.1659999999999999</v>
      </c>
      <c r="DA111">
        <v>132.494</v>
      </c>
      <c r="DB111">
        <v>8.4990000000000006</v>
      </c>
      <c r="DC111">
        <v>1.9430000000000001</v>
      </c>
      <c r="DD111">
        <v>9.0730000000000004</v>
      </c>
      <c r="DE111">
        <v>0.218</v>
      </c>
      <c r="DF111">
        <v>325.11799999999999</v>
      </c>
      <c r="DG111">
        <v>0.64500000000000002</v>
      </c>
      <c r="DH111">
        <v>2.145</v>
      </c>
      <c r="DI111">
        <v>0.754</v>
      </c>
      <c r="DJ111">
        <v>3.67</v>
      </c>
      <c r="DK111">
        <v>0.307</v>
      </c>
      <c r="DL111">
        <v>0.92100000000000004</v>
      </c>
      <c r="DM111">
        <v>1.0549999999999999</v>
      </c>
      <c r="DN111">
        <v>1.5680000000000001</v>
      </c>
      <c r="DO111">
        <v>8.0679999999999996</v>
      </c>
      <c r="DP111">
        <v>0.41199999999999998</v>
      </c>
      <c r="DQ111">
        <v>0.17899999999999999</v>
      </c>
      <c r="DR111">
        <v>0.52500000000000002</v>
      </c>
      <c r="DS111">
        <v>4.34</v>
      </c>
      <c r="DU111">
        <v>3.9950000000000001</v>
      </c>
      <c r="DV111">
        <v>339.58</v>
      </c>
      <c r="DW111">
        <v>1.0660000000000001</v>
      </c>
      <c r="DX111">
        <v>7.1559999999999997</v>
      </c>
      <c r="DY111">
        <v>11.787000000000001</v>
      </c>
      <c r="DZ111">
        <v>3.1120000000000001</v>
      </c>
      <c r="EA111">
        <v>0.17699999999999999</v>
      </c>
      <c r="EB111">
        <v>1.361</v>
      </c>
      <c r="EC111">
        <v>2.44</v>
      </c>
      <c r="ED111">
        <v>0.98299999999999998</v>
      </c>
      <c r="EE111">
        <v>4.7469999999999999</v>
      </c>
      <c r="EF111">
        <v>2.2570000000000001</v>
      </c>
      <c r="EG111">
        <v>1.702</v>
      </c>
      <c r="EH111">
        <v>49.95</v>
      </c>
      <c r="EI111">
        <v>41.472000000000001</v>
      </c>
      <c r="EJ111">
        <v>2.89</v>
      </c>
      <c r="EK111">
        <v>8.7349999999999994</v>
      </c>
      <c r="EL111">
        <v>43.968000000000004</v>
      </c>
      <c r="EM111">
        <v>11.496</v>
      </c>
      <c r="EN111">
        <v>80.688000000000002</v>
      </c>
      <c r="EO111">
        <v>26.704000000000001</v>
      </c>
      <c r="EP111">
        <v>8.9749999999999996</v>
      </c>
      <c r="EQ111">
        <v>2.1539999999999999</v>
      </c>
      <c r="ER111">
        <v>124.839</v>
      </c>
      <c r="ES111">
        <v>3.77</v>
      </c>
      <c r="ET111">
        <v>30.805</v>
      </c>
      <c r="EU111">
        <v>1.69</v>
      </c>
      <c r="EV111">
        <v>1.1659999999999999</v>
      </c>
      <c r="EW111">
        <v>70.046000000000006</v>
      </c>
      <c r="EX111">
        <v>272.19099999999997</v>
      </c>
      <c r="EY111">
        <v>5.9340000000000002</v>
      </c>
      <c r="EZ111">
        <v>5.899</v>
      </c>
      <c r="FA111">
        <v>117.611</v>
      </c>
      <c r="FB111">
        <v>26.645</v>
      </c>
      <c r="FC111">
        <v>2.8690000000000002</v>
      </c>
      <c r="FD111">
        <v>15.401</v>
      </c>
      <c r="FE111">
        <v>15.401</v>
      </c>
      <c r="FF111">
        <v>1.4450000000000001</v>
      </c>
      <c r="FG111">
        <v>14.938000000000001</v>
      </c>
      <c r="FH111">
        <v>3.8730000000000002</v>
      </c>
      <c r="FI111">
        <v>1.1990000000000001</v>
      </c>
      <c r="FJ111">
        <v>7.2279999999999998</v>
      </c>
    </row>
    <row r="112" spans="1:166" x14ac:dyDescent="0.3">
      <c r="A112">
        <v>18109</v>
      </c>
      <c r="B112">
        <v>1</v>
      </c>
      <c r="C112" t="s">
        <v>1</v>
      </c>
      <c r="D112" t="s">
        <v>15</v>
      </c>
      <c r="E112">
        <v>14.534000000000001</v>
      </c>
      <c r="F112">
        <v>7.5</v>
      </c>
      <c r="G112">
        <v>1.665</v>
      </c>
      <c r="H112">
        <v>0.22600000000000001</v>
      </c>
      <c r="I112">
        <v>163.83000000000001</v>
      </c>
      <c r="J112">
        <v>5.4160000000000004</v>
      </c>
      <c r="K112">
        <v>6.6520000000000001</v>
      </c>
      <c r="L112">
        <v>0.49199999999999999</v>
      </c>
      <c r="M112">
        <v>15.669</v>
      </c>
      <c r="N112">
        <v>15.997999999999999</v>
      </c>
      <c r="O112">
        <v>1714.5</v>
      </c>
      <c r="P112">
        <v>2.1240000000000001</v>
      </c>
      <c r="Q112">
        <v>1.0740000000000001</v>
      </c>
      <c r="R112">
        <v>0.72</v>
      </c>
      <c r="S112">
        <v>1.464</v>
      </c>
      <c r="T112">
        <v>1.681</v>
      </c>
      <c r="U112">
        <v>0.98899999999999999</v>
      </c>
      <c r="V112">
        <v>12.994</v>
      </c>
      <c r="W112">
        <v>0.72599999999999998</v>
      </c>
      <c r="X112">
        <v>0.28699999999999998</v>
      </c>
      <c r="Y112">
        <v>8.5999999999999993E-2</v>
      </c>
      <c r="Z112">
        <v>118.02800000000001</v>
      </c>
      <c r="AA112">
        <v>172.047</v>
      </c>
      <c r="AB112">
        <v>29.068000000000001</v>
      </c>
      <c r="AC112">
        <v>16.856000000000002</v>
      </c>
      <c r="AD112">
        <v>145.023</v>
      </c>
      <c r="AE112">
        <v>11.335000000000001</v>
      </c>
      <c r="AF112">
        <v>3.415</v>
      </c>
      <c r="AG112">
        <v>10.706</v>
      </c>
      <c r="AH112">
        <v>48.712000000000003</v>
      </c>
      <c r="AI112">
        <v>28.545000000000002</v>
      </c>
      <c r="AJ112">
        <v>3.9279999999999999</v>
      </c>
      <c r="AK112">
        <v>95.441000000000003</v>
      </c>
      <c r="AL112">
        <v>9.7110000000000003</v>
      </c>
      <c r="AM112">
        <v>560.13499999999999</v>
      </c>
      <c r="AN112">
        <v>6.2910000000000004</v>
      </c>
      <c r="AO112">
        <v>8.3460000000000001</v>
      </c>
      <c r="AP112">
        <v>10.871</v>
      </c>
      <c r="AQ112">
        <v>485.786</v>
      </c>
      <c r="AR112">
        <v>497.28</v>
      </c>
      <c r="AS112">
        <v>378.03800000000001</v>
      </c>
      <c r="AT112">
        <v>45.561999999999998</v>
      </c>
      <c r="AU112">
        <v>943.25</v>
      </c>
      <c r="AV112">
        <v>63.250999999999998</v>
      </c>
      <c r="AW112">
        <v>5.3999999999999999E-2</v>
      </c>
      <c r="AX112">
        <v>220.946</v>
      </c>
      <c r="AY112">
        <v>6.4809999999999999</v>
      </c>
      <c r="AZ112">
        <v>3.05</v>
      </c>
      <c r="BA112">
        <v>1.212</v>
      </c>
      <c r="BB112">
        <v>18.195</v>
      </c>
      <c r="BC112">
        <v>5.133</v>
      </c>
      <c r="BD112">
        <v>10.865</v>
      </c>
      <c r="BE112">
        <v>30.692</v>
      </c>
      <c r="BF112">
        <v>4.3899999999999997</v>
      </c>
      <c r="BG112">
        <v>1.496</v>
      </c>
      <c r="BH112">
        <v>2.7949999999999999</v>
      </c>
      <c r="BI112">
        <v>252.542</v>
      </c>
      <c r="BJ112">
        <v>3.823</v>
      </c>
      <c r="BK112">
        <v>11.997</v>
      </c>
      <c r="BL112">
        <v>2.286</v>
      </c>
      <c r="BM112">
        <v>2.234</v>
      </c>
      <c r="BN112">
        <v>42.619</v>
      </c>
      <c r="BO112">
        <v>65.361999999999995</v>
      </c>
      <c r="BP112">
        <v>23.164000000000001</v>
      </c>
      <c r="BQ112">
        <v>80.521000000000001</v>
      </c>
      <c r="BR112">
        <v>22.577999999999999</v>
      </c>
      <c r="BS112">
        <v>53.57</v>
      </c>
      <c r="BT112">
        <v>65.619</v>
      </c>
      <c r="BU112">
        <v>7.14</v>
      </c>
      <c r="BV112">
        <v>863.798</v>
      </c>
      <c r="BW112">
        <v>42.247</v>
      </c>
      <c r="BX112">
        <v>1244.2909999999999</v>
      </c>
      <c r="BY112">
        <v>419.72</v>
      </c>
      <c r="BZ112">
        <v>8565.4940000000006</v>
      </c>
      <c r="CA112">
        <v>351.661</v>
      </c>
      <c r="CB112">
        <v>39.472000000000001</v>
      </c>
      <c r="CC112">
        <v>503.358</v>
      </c>
      <c r="CD112">
        <v>321.959</v>
      </c>
      <c r="CE112">
        <v>4854.9679999999998</v>
      </c>
      <c r="CF112">
        <v>70.540000000000006</v>
      </c>
      <c r="CG112">
        <v>13.738</v>
      </c>
      <c r="CH112">
        <v>130.869</v>
      </c>
      <c r="CI112">
        <v>175.25299999999999</v>
      </c>
      <c r="CJ112">
        <v>157.19300000000001</v>
      </c>
      <c r="CK112">
        <v>1322.5440000000001</v>
      </c>
      <c r="CL112">
        <v>77.481999999999999</v>
      </c>
      <c r="CM112">
        <v>215.874</v>
      </c>
      <c r="CN112">
        <v>133.25899999999999</v>
      </c>
      <c r="CO112">
        <v>2.6760000000000002</v>
      </c>
      <c r="CP112">
        <v>7.12</v>
      </c>
      <c r="CQ112">
        <v>68.415000000000006</v>
      </c>
      <c r="CR112">
        <v>18.248000000000001</v>
      </c>
      <c r="CS112">
        <v>43.527000000000001</v>
      </c>
      <c r="CT112">
        <v>1.7869999999999999</v>
      </c>
      <c r="CU112">
        <v>18.268999999999998</v>
      </c>
      <c r="CV112">
        <v>87.463999999999999</v>
      </c>
      <c r="CW112">
        <v>86.400999999999996</v>
      </c>
      <c r="CX112">
        <v>1.0409999999999999</v>
      </c>
      <c r="CY112">
        <v>5.2</v>
      </c>
      <c r="CZ112">
        <v>2.3069999999999999</v>
      </c>
      <c r="DA112">
        <v>140.52199999999999</v>
      </c>
      <c r="DB112">
        <v>8.9979999999999993</v>
      </c>
      <c r="DC112">
        <v>1.9630000000000001</v>
      </c>
      <c r="DD112">
        <v>14.295</v>
      </c>
      <c r="DE112">
        <v>8.5999999999999993E-2</v>
      </c>
      <c r="DF112">
        <v>205.95599999999999</v>
      </c>
      <c r="DG112">
        <v>0.55100000000000005</v>
      </c>
      <c r="DH112">
        <v>2.1680000000000001</v>
      </c>
      <c r="DI112">
        <v>2.1459999999999999</v>
      </c>
      <c r="DJ112">
        <v>3.621</v>
      </c>
      <c r="DK112">
        <v>0.13500000000000001</v>
      </c>
      <c r="DL112">
        <v>0.70599999999999996</v>
      </c>
      <c r="DM112">
        <v>0.92900000000000005</v>
      </c>
      <c r="DN112">
        <v>5.9219999999999997</v>
      </c>
      <c r="DO112">
        <v>4.9859999999999998</v>
      </c>
      <c r="DP112">
        <v>0.59799999999999998</v>
      </c>
      <c r="DQ112">
        <v>0.57599999999999996</v>
      </c>
      <c r="DR112">
        <v>4.8129999999999997</v>
      </c>
      <c r="DS112">
        <v>2.831</v>
      </c>
      <c r="DT112">
        <v>0.246</v>
      </c>
      <c r="DU112">
        <v>5.5279999999999996</v>
      </c>
      <c r="DV112">
        <v>326.29899999999998</v>
      </c>
      <c r="DW112">
        <v>2.1869999999999998</v>
      </c>
      <c r="DX112">
        <v>6.4569999999999999</v>
      </c>
      <c r="DY112">
        <v>15.012</v>
      </c>
      <c r="DZ112">
        <v>4.5430000000000001</v>
      </c>
      <c r="EA112">
        <v>0.251</v>
      </c>
      <c r="EB112">
        <v>1.3540000000000001</v>
      </c>
      <c r="EC112">
        <v>3.0190000000000001</v>
      </c>
      <c r="ED112">
        <v>1.3029999999999999</v>
      </c>
      <c r="EE112">
        <v>5.3019999999999996</v>
      </c>
      <c r="EF112">
        <v>1.67</v>
      </c>
      <c r="EG112">
        <v>2.2919999999999998</v>
      </c>
      <c r="EH112">
        <v>52.432000000000002</v>
      </c>
      <c r="EI112">
        <v>41.826999999999998</v>
      </c>
      <c r="EJ112">
        <v>5.5549999999999997</v>
      </c>
      <c r="EK112">
        <v>8.76</v>
      </c>
      <c r="EL112">
        <v>45.963999999999999</v>
      </c>
      <c r="EM112">
        <v>13.162000000000001</v>
      </c>
      <c r="EN112">
        <v>124.458</v>
      </c>
      <c r="EO112">
        <v>47.786999999999999</v>
      </c>
      <c r="EP112">
        <v>9.8130000000000006</v>
      </c>
      <c r="EQ112">
        <v>2.1869999999999998</v>
      </c>
      <c r="ER112">
        <v>132.499</v>
      </c>
      <c r="ES112">
        <v>6.8230000000000004</v>
      </c>
      <c r="ET112">
        <v>27.856999999999999</v>
      </c>
      <c r="EU112">
        <v>4.9000000000000002E-2</v>
      </c>
      <c r="EV112">
        <v>2.867</v>
      </c>
      <c r="EW112">
        <v>134.49700000000001</v>
      </c>
      <c r="EX112">
        <v>296.54000000000002</v>
      </c>
      <c r="EY112">
        <v>5.4850000000000003</v>
      </c>
      <c r="EZ112">
        <v>6.1870000000000003</v>
      </c>
      <c r="FA112">
        <v>117.837</v>
      </c>
      <c r="FB112">
        <v>17.527000000000001</v>
      </c>
      <c r="FC112">
        <v>2.8969999999999998</v>
      </c>
      <c r="FD112">
        <v>15.794</v>
      </c>
      <c r="FE112">
        <v>15.794</v>
      </c>
      <c r="FF112">
        <v>1.544</v>
      </c>
      <c r="FG112">
        <v>23.765000000000001</v>
      </c>
      <c r="FH112">
        <v>0.74</v>
      </c>
      <c r="FI112">
        <v>3.4409999999999998</v>
      </c>
      <c r="FJ112">
        <v>13.686</v>
      </c>
    </row>
    <row r="113" spans="1:166" x14ac:dyDescent="0.3">
      <c r="A113">
        <v>18120</v>
      </c>
      <c r="B113">
        <v>2</v>
      </c>
      <c r="C113" t="s">
        <v>38</v>
      </c>
      <c r="D113" t="s">
        <v>39</v>
      </c>
      <c r="E113">
        <v>15.637</v>
      </c>
      <c r="F113">
        <v>51.54</v>
      </c>
      <c r="G113">
        <v>2.5499999999999998</v>
      </c>
      <c r="H113">
        <v>0.34</v>
      </c>
      <c r="I113">
        <v>167.636</v>
      </c>
      <c r="J113">
        <v>9.2690000000000001</v>
      </c>
      <c r="K113">
        <v>9.2889999999999997</v>
      </c>
      <c r="L113">
        <v>1.347</v>
      </c>
      <c r="M113">
        <v>41.78</v>
      </c>
      <c r="N113">
        <v>28.89</v>
      </c>
      <c r="O113">
        <v>2157.4929999999999</v>
      </c>
      <c r="P113">
        <v>4.0640000000000001</v>
      </c>
      <c r="Q113">
        <v>1.679</v>
      </c>
      <c r="R113">
        <v>1.462</v>
      </c>
      <c r="S113">
        <v>3.8980000000000001</v>
      </c>
      <c r="T113">
        <v>1.7030000000000001</v>
      </c>
      <c r="U113">
        <v>2.6429999999999998</v>
      </c>
      <c r="V113">
        <v>23.318000000000001</v>
      </c>
      <c r="W113">
        <v>1.849</v>
      </c>
      <c r="X113">
        <v>0.32700000000000001</v>
      </c>
      <c r="Y113">
        <v>0.46600000000000003</v>
      </c>
      <c r="Z113">
        <v>124.018</v>
      </c>
      <c r="AA113">
        <v>166.72399999999999</v>
      </c>
      <c r="AB113">
        <v>29.928000000000001</v>
      </c>
      <c r="AC113">
        <v>18.398</v>
      </c>
      <c r="AD113">
        <v>164.39099999999999</v>
      </c>
      <c r="AE113">
        <v>8.2609999999999992</v>
      </c>
      <c r="AF113">
        <v>6.4039999999999999</v>
      </c>
      <c r="AG113">
        <v>5.7240000000000002</v>
      </c>
      <c r="AH113">
        <v>23.632000000000001</v>
      </c>
      <c r="AI113">
        <v>39.229999999999997</v>
      </c>
      <c r="AJ113">
        <v>2.5859999999999999</v>
      </c>
      <c r="AK113">
        <v>122.66800000000001</v>
      </c>
      <c r="AL113">
        <v>8.3719999999999999</v>
      </c>
      <c r="AM113">
        <v>185.416</v>
      </c>
      <c r="AN113">
        <v>33.222000000000001</v>
      </c>
      <c r="AO113">
        <v>5.1059999999999999</v>
      </c>
      <c r="AP113">
        <v>15.429</v>
      </c>
      <c r="AQ113">
        <v>147.51300000000001</v>
      </c>
      <c r="AR113">
        <v>257.26499999999999</v>
      </c>
      <c r="AS113">
        <v>18.885999999999999</v>
      </c>
      <c r="AT113">
        <v>11.968</v>
      </c>
      <c r="AU113">
        <v>120.413</v>
      </c>
      <c r="AV113">
        <v>19.478999999999999</v>
      </c>
      <c r="AW113">
        <v>7.2999999999999995E-2</v>
      </c>
      <c r="AX113">
        <v>1.885</v>
      </c>
      <c r="AY113">
        <v>1.6879999999999999</v>
      </c>
      <c r="AZ113">
        <v>0.96799999999999997</v>
      </c>
      <c r="BA113">
        <v>2.5339999999999998</v>
      </c>
      <c r="BB113">
        <v>16.831</v>
      </c>
      <c r="BC113">
        <v>1.4810000000000001</v>
      </c>
      <c r="BD113">
        <v>11.356999999999999</v>
      </c>
      <c r="BE113">
        <v>20.094999999999999</v>
      </c>
      <c r="BF113">
        <v>4.2350000000000003</v>
      </c>
      <c r="BG113">
        <v>0.17399999999999999</v>
      </c>
      <c r="BH113">
        <v>11.436999999999999</v>
      </c>
      <c r="BI113">
        <v>183.16300000000001</v>
      </c>
      <c r="BJ113">
        <v>2.0190000000000001</v>
      </c>
      <c r="BK113">
        <v>9.2899999999999991</v>
      </c>
      <c r="BL113">
        <v>0.64100000000000001</v>
      </c>
      <c r="BM113">
        <v>0.92900000000000005</v>
      </c>
      <c r="BN113">
        <v>38.302</v>
      </c>
      <c r="BO113">
        <v>62.981000000000002</v>
      </c>
      <c r="BP113">
        <v>14.464</v>
      </c>
      <c r="BQ113">
        <v>82.364999999999995</v>
      </c>
      <c r="BR113">
        <v>27.728999999999999</v>
      </c>
      <c r="BS113">
        <v>52.436</v>
      </c>
      <c r="BT113">
        <v>27.571999999999999</v>
      </c>
      <c r="BU113">
        <v>5.2830000000000004</v>
      </c>
      <c r="BV113">
        <v>312.88799999999998</v>
      </c>
      <c r="BW113">
        <v>7.109</v>
      </c>
      <c r="BX113">
        <v>538.88199999999995</v>
      </c>
      <c r="BY113">
        <v>161.30000000000001</v>
      </c>
      <c r="BZ113">
        <v>8323.2510000000002</v>
      </c>
      <c r="CA113">
        <v>131.327</v>
      </c>
      <c r="CB113">
        <v>6.4710000000000001</v>
      </c>
      <c r="CC113">
        <v>195.26900000000001</v>
      </c>
      <c r="CD113">
        <v>127.34099999999999</v>
      </c>
      <c r="CE113">
        <v>4062.8330000000001</v>
      </c>
      <c r="CF113">
        <v>17.172999999999998</v>
      </c>
      <c r="CG113">
        <v>2.6560000000000001</v>
      </c>
      <c r="CH113">
        <v>28.582999999999998</v>
      </c>
      <c r="CI113">
        <v>83.126999999999995</v>
      </c>
      <c r="CJ113">
        <v>48.591999999999999</v>
      </c>
      <c r="CK113">
        <v>711.90599999999995</v>
      </c>
      <c r="CL113">
        <v>86.004000000000005</v>
      </c>
      <c r="CM113">
        <v>151.124</v>
      </c>
      <c r="CN113">
        <v>29.942</v>
      </c>
      <c r="CO113">
        <v>2.6179999999999999</v>
      </c>
      <c r="CP113">
        <v>5.13</v>
      </c>
      <c r="CQ113">
        <v>30.507999999999999</v>
      </c>
      <c r="CR113">
        <v>32.725999999999999</v>
      </c>
      <c r="CS113">
        <v>7.7039999999999997</v>
      </c>
      <c r="CT113">
        <v>1.5049999999999999</v>
      </c>
      <c r="CU113">
        <v>16.596</v>
      </c>
      <c r="CV113">
        <v>45.581000000000003</v>
      </c>
      <c r="CW113">
        <v>55.249000000000002</v>
      </c>
      <c r="CX113">
        <v>0.19900000000000001</v>
      </c>
      <c r="CY113">
        <v>3.7509999999999999</v>
      </c>
      <c r="CZ113">
        <v>2.8650000000000002</v>
      </c>
      <c r="DA113">
        <v>134.077</v>
      </c>
      <c r="DB113">
        <v>12.478</v>
      </c>
      <c r="DC113">
        <v>1.502</v>
      </c>
      <c r="DD113">
        <v>10.77</v>
      </c>
      <c r="DE113">
        <v>0.46600000000000003</v>
      </c>
      <c r="DF113">
        <v>269.05700000000002</v>
      </c>
      <c r="DG113">
        <v>0.502</v>
      </c>
      <c r="DH113">
        <v>1.6850000000000001</v>
      </c>
      <c r="DI113">
        <v>1.5109999999999999</v>
      </c>
      <c r="DJ113">
        <v>6.069</v>
      </c>
      <c r="DK113">
        <v>0.33800000000000002</v>
      </c>
      <c r="DL113">
        <v>0.84</v>
      </c>
      <c r="DM113">
        <v>0.254</v>
      </c>
      <c r="DN113">
        <v>3.5999999999999997E-2</v>
      </c>
      <c r="DO113">
        <v>7.8970000000000002</v>
      </c>
      <c r="DP113">
        <v>0.56100000000000005</v>
      </c>
      <c r="DQ113">
        <v>5.8999999999999997E-2</v>
      </c>
      <c r="DR113">
        <v>0.71299999999999997</v>
      </c>
      <c r="DS113">
        <v>1.8839999999999999</v>
      </c>
      <c r="DT113">
        <v>0.35399999999999998</v>
      </c>
      <c r="DU113">
        <v>1.98</v>
      </c>
      <c r="DV113">
        <v>492.03100000000001</v>
      </c>
      <c r="DW113">
        <v>0.152</v>
      </c>
      <c r="DX113">
        <v>12.706</v>
      </c>
      <c r="DY113">
        <v>3.0449999999999999</v>
      </c>
      <c r="DZ113">
        <v>3.7530000000000001</v>
      </c>
      <c r="EA113">
        <v>0.1</v>
      </c>
      <c r="EB113">
        <v>1.087</v>
      </c>
      <c r="EC113">
        <v>3.0209999999999999</v>
      </c>
      <c r="ED113">
        <v>0.93899999999999995</v>
      </c>
      <c r="EE113">
        <v>2.7629999999999999</v>
      </c>
      <c r="EF113">
        <v>1.7589999999999999</v>
      </c>
      <c r="EG113">
        <v>0.53800000000000003</v>
      </c>
      <c r="EH113">
        <v>41.134</v>
      </c>
      <c r="EI113">
        <v>40.622</v>
      </c>
      <c r="EJ113">
        <v>4.0750000000000002</v>
      </c>
      <c r="EK113">
        <v>8.9239999999999995</v>
      </c>
      <c r="EL113">
        <v>35.869999999999997</v>
      </c>
      <c r="EM113">
        <v>7.7640000000000002</v>
      </c>
      <c r="EN113">
        <v>74.730999999999995</v>
      </c>
      <c r="EO113">
        <v>22.251999999999999</v>
      </c>
      <c r="EP113">
        <v>7.23</v>
      </c>
      <c r="EQ113">
        <v>1.9410000000000001</v>
      </c>
      <c r="ER113">
        <v>62.447000000000003</v>
      </c>
      <c r="ES113">
        <v>2.0249999999999999</v>
      </c>
      <c r="ET113">
        <v>17.215</v>
      </c>
      <c r="EU113">
        <v>1.9930000000000001</v>
      </c>
      <c r="EV113">
        <v>1.0840000000000001</v>
      </c>
      <c r="EW113">
        <v>29.786000000000001</v>
      </c>
      <c r="EX113">
        <v>286.69299999999998</v>
      </c>
      <c r="EY113">
        <v>6.1689999999999996</v>
      </c>
      <c r="EZ113">
        <v>4.2050000000000001</v>
      </c>
      <c r="FA113">
        <v>121.20099999999999</v>
      </c>
      <c r="FB113">
        <v>27.786000000000001</v>
      </c>
      <c r="FC113">
        <v>1.5069999999999999</v>
      </c>
      <c r="FD113">
        <v>9.9990000000000006</v>
      </c>
      <c r="FE113">
        <v>9.9990000000000006</v>
      </c>
      <c r="FF113">
        <v>1.369</v>
      </c>
      <c r="FG113">
        <v>13.731</v>
      </c>
      <c r="FH113">
        <v>1.7050000000000001</v>
      </c>
      <c r="FI113">
        <v>0.94799999999999995</v>
      </c>
      <c r="FJ113">
        <v>8.2140000000000004</v>
      </c>
    </row>
    <row r="114" spans="1:166" x14ac:dyDescent="0.3">
      <c r="A114">
        <v>18138</v>
      </c>
      <c r="B114">
        <v>1</v>
      </c>
      <c r="C114" t="s">
        <v>1</v>
      </c>
      <c r="D114" t="s">
        <v>15</v>
      </c>
      <c r="E114">
        <v>13.715999999999999</v>
      </c>
      <c r="F114">
        <v>4.97</v>
      </c>
      <c r="G114">
        <v>2.3460000000000001</v>
      </c>
      <c r="H114">
        <v>0.26300000000000001</v>
      </c>
      <c r="I114">
        <v>130.227</v>
      </c>
      <c r="J114">
        <v>8.1980000000000004</v>
      </c>
      <c r="K114">
        <v>7.4690000000000003</v>
      </c>
      <c r="L114">
        <v>0.85099999999999998</v>
      </c>
      <c r="M114">
        <v>86.203999999999994</v>
      </c>
      <c r="N114">
        <v>25.387</v>
      </c>
      <c r="O114">
        <v>1592.9870000000001</v>
      </c>
      <c r="P114">
        <v>5.1280000000000001</v>
      </c>
      <c r="Q114">
        <v>11.345000000000001</v>
      </c>
      <c r="R114">
        <v>1.57</v>
      </c>
      <c r="S114">
        <v>2.843</v>
      </c>
      <c r="T114">
        <v>1.897</v>
      </c>
      <c r="U114">
        <v>0.90800000000000003</v>
      </c>
      <c r="V114">
        <v>100.001</v>
      </c>
      <c r="W114">
        <v>1.675</v>
      </c>
      <c r="X114">
        <v>0.20100000000000001</v>
      </c>
      <c r="Y114">
        <v>9.8000000000000004E-2</v>
      </c>
      <c r="Z114">
        <v>98.444999999999993</v>
      </c>
      <c r="AA114">
        <v>146.98500000000001</v>
      </c>
      <c r="AB114">
        <v>26.599</v>
      </c>
      <c r="AC114">
        <v>21.579000000000001</v>
      </c>
      <c r="AD114">
        <v>162.81</v>
      </c>
      <c r="AE114">
        <v>9.9849999999999994</v>
      </c>
      <c r="AF114">
        <v>2.5750000000000002</v>
      </c>
      <c r="AG114">
        <v>11.012</v>
      </c>
      <c r="AH114">
        <v>55.649000000000001</v>
      </c>
      <c r="AI114">
        <v>41.29</v>
      </c>
      <c r="AJ114">
        <v>5.0880000000000001</v>
      </c>
      <c r="AK114">
        <v>78.998000000000005</v>
      </c>
      <c r="AL114">
        <v>16.056000000000001</v>
      </c>
      <c r="AM114">
        <v>370.596</v>
      </c>
      <c r="AN114">
        <v>439.97500000000002</v>
      </c>
      <c r="AO114">
        <v>10.308999999999999</v>
      </c>
      <c r="AP114">
        <v>62.609000000000002</v>
      </c>
      <c r="AQ114">
        <v>140.31100000000001</v>
      </c>
      <c r="AR114">
        <v>484.27</v>
      </c>
      <c r="AS114">
        <v>112.825</v>
      </c>
      <c r="AT114">
        <v>155.91300000000001</v>
      </c>
      <c r="AU114">
        <v>534.05700000000002</v>
      </c>
      <c r="AV114">
        <v>156.821</v>
      </c>
      <c r="AW114">
        <v>0.23899999999999999</v>
      </c>
      <c r="AX114">
        <v>152.36199999999999</v>
      </c>
      <c r="AY114">
        <v>5.2569999999999997</v>
      </c>
      <c r="AZ114">
        <v>2.7709999999999999</v>
      </c>
      <c r="BA114">
        <v>44.017000000000003</v>
      </c>
      <c r="BB114">
        <v>12.413</v>
      </c>
      <c r="BC114">
        <v>3.7610000000000001</v>
      </c>
      <c r="BD114">
        <v>12.759</v>
      </c>
      <c r="BE114">
        <v>29.736999999999998</v>
      </c>
      <c r="BF114">
        <v>8.2189999999999994</v>
      </c>
      <c r="BG114">
        <v>0.53500000000000003</v>
      </c>
      <c r="BH114">
        <v>3.6960000000000002</v>
      </c>
      <c r="BI114">
        <v>131.55500000000001</v>
      </c>
      <c r="BJ114">
        <v>3.2629999999999999</v>
      </c>
      <c r="BK114">
        <v>18.702999999999999</v>
      </c>
      <c r="BL114">
        <v>0.78200000000000003</v>
      </c>
      <c r="BM114">
        <v>1.8440000000000001</v>
      </c>
      <c r="BN114">
        <v>44.328000000000003</v>
      </c>
      <c r="BO114">
        <v>64.427999999999997</v>
      </c>
      <c r="BP114">
        <v>20.423999999999999</v>
      </c>
      <c r="BQ114">
        <v>101.607</v>
      </c>
      <c r="BR114">
        <v>19.303999999999998</v>
      </c>
      <c r="BS114">
        <v>48.344999999999999</v>
      </c>
      <c r="BT114">
        <v>54.804000000000002</v>
      </c>
      <c r="BU114">
        <v>10.199</v>
      </c>
      <c r="BV114">
        <v>425.24</v>
      </c>
      <c r="BW114">
        <v>29.686</v>
      </c>
      <c r="BX114">
        <v>631.90300000000002</v>
      </c>
      <c r="BY114">
        <v>400.78899999999999</v>
      </c>
      <c r="BZ114">
        <v>6364.01</v>
      </c>
      <c r="CA114">
        <v>128.67099999999999</v>
      </c>
      <c r="CB114">
        <v>18.574999999999999</v>
      </c>
      <c r="CC114">
        <v>202.21199999999999</v>
      </c>
      <c r="CD114">
        <v>270.34399999999999</v>
      </c>
      <c r="CE114">
        <v>3307.06</v>
      </c>
      <c r="CF114">
        <v>33.146000000000001</v>
      </c>
      <c r="CG114">
        <v>11.881</v>
      </c>
      <c r="CH114">
        <v>67.31</v>
      </c>
      <c r="CI114">
        <v>62.341999999999999</v>
      </c>
      <c r="CJ114">
        <v>167.48</v>
      </c>
      <c r="CK114">
        <v>960.40099999999995</v>
      </c>
      <c r="CL114">
        <v>57.433999999999997</v>
      </c>
      <c r="CM114">
        <v>122.477</v>
      </c>
      <c r="CN114">
        <v>67.31</v>
      </c>
      <c r="CO114">
        <v>1.631</v>
      </c>
      <c r="CP114">
        <v>3.7570000000000001</v>
      </c>
      <c r="CQ114">
        <v>33.76</v>
      </c>
      <c r="CR114">
        <v>12.547000000000001</v>
      </c>
      <c r="CS114">
        <v>7.3140000000000001</v>
      </c>
      <c r="CT114">
        <v>2.7530000000000001</v>
      </c>
      <c r="CU114">
        <v>11.593</v>
      </c>
      <c r="CV114">
        <v>29.100999999999999</v>
      </c>
      <c r="CW114">
        <v>84.772999999999996</v>
      </c>
      <c r="CX114">
        <v>0.502</v>
      </c>
      <c r="CY114">
        <v>3.2730000000000001</v>
      </c>
      <c r="CZ114">
        <v>3.2160000000000002</v>
      </c>
      <c r="DA114">
        <v>155.25800000000001</v>
      </c>
      <c r="DB114">
        <v>10.349</v>
      </c>
      <c r="DC114">
        <v>2.06</v>
      </c>
      <c r="DD114">
        <v>15.491</v>
      </c>
      <c r="DE114">
        <v>9.8000000000000004E-2</v>
      </c>
      <c r="DF114">
        <v>220.40299999999999</v>
      </c>
      <c r="DG114">
        <v>0.64900000000000002</v>
      </c>
      <c r="DH114">
        <v>2.42</v>
      </c>
      <c r="DI114">
        <v>3.633</v>
      </c>
      <c r="DJ114">
        <v>5.2149999999999999</v>
      </c>
      <c r="DK114">
        <v>6.6020000000000003</v>
      </c>
      <c r="DL114">
        <v>1.536</v>
      </c>
      <c r="DM114">
        <v>1.486</v>
      </c>
      <c r="DN114">
        <v>1.2769999999999999</v>
      </c>
      <c r="DO114">
        <v>24.494</v>
      </c>
      <c r="DP114">
        <v>1.2170000000000001</v>
      </c>
      <c r="DQ114">
        <v>9.5150000000000006</v>
      </c>
      <c r="DR114">
        <v>12.250999999999999</v>
      </c>
      <c r="DS114">
        <v>5.1479999999999997</v>
      </c>
      <c r="DU114">
        <v>5.7709999999999999</v>
      </c>
      <c r="DV114">
        <v>494.40600000000001</v>
      </c>
      <c r="DW114">
        <v>1.7470000000000001</v>
      </c>
      <c r="DX114">
        <v>7.0439999999999996</v>
      </c>
      <c r="DY114">
        <v>21.138999999999999</v>
      </c>
      <c r="DZ114">
        <v>6.2439999999999998</v>
      </c>
      <c r="EA114">
        <v>0.71499999999999997</v>
      </c>
      <c r="EB114">
        <v>2.6</v>
      </c>
      <c r="EC114">
        <v>2.198</v>
      </c>
      <c r="ED114">
        <v>1.9319999999999999</v>
      </c>
      <c r="EE114">
        <v>5.79</v>
      </c>
      <c r="EF114">
        <v>3.7170000000000001</v>
      </c>
      <c r="EG114">
        <v>1.367</v>
      </c>
      <c r="EH114">
        <v>56.106999999999999</v>
      </c>
      <c r="EI114">
        <v>37.661999999999999</v>
      </c>
      <c r="EJ114">
        <v>5.4950000000000001</v>
      </c>
      <c r="EK114">
        <v>8.2690000000000001</v>
      </c>
      <c r="EL114">
        <v>17.757000000000001</v>
      </c>
      <c r="EM114">
        <v>5.7370000000000001</v>
      </c>
      <c r="EN114">
        <v>57.698999999999998</v>
      </c>
      <c r="EO114">
        <v>26.763999999999999</v>
      </c>
      <c r="EP114">
        <v>8.1110000000000007</v>
      </c>
      <c r="EQ114">
        <v>2.8130000000000002</v>
      </c>
      <c r="ER114">
        <v>98.718000000000004</v>
      </c>
      <c r="ES114">
        <v>5.8920000000000003</v>
      </c>
      <c r="ET114">
        <v>15.648</v>
      </c>
      <c r="EU114">
        <v>2.7629999999999999</v>
      </c>
      <c r="EV114">
        <v>1.153</v>
      </c>
      <c r="EW114">
        <v>67.016000000000005</v>
      </c>
      <c r="EX114">
        <v>268.47199999999998</v>
      </c>
      <c r="EY114">
        <v>5.3209999999999997</v>
      </c>
      <c r="EZ114">
        <v>2.274</v>
      </c>
      <c r="FA114">
        <v>116.523</v>
      </c>
      <c r="FB114">
        <v>13.103999999999999</v>
      </c>
      <c r="FC114">
        <v>3.698</v>
      </c>
      <c r="FD114">
        <v>14.38</v>
      </c>
      <c r="FE114">
        <v>14.38</v>
      </c>
      <c r="FF114">
        <v>0.80100000000000005</v>
      </c>
      <c r="FG114">
        <v>9.5890000000000004</v>
      </c>
      <c r="FH114">
        <v>0.45</v>
      </c>
      <c r="FI114">
        <v>1.6</v>
      </c>
      <c r="FJ114">
        <v>9.2089999999999996</v>
      </c>
    </row>
    <row r="115" spans="1:166" x14ac:dyDescent="0.3">
      <c r="A115">
        <v>18078</v>
      </c>
      <c r="B115">
        <v>1</v>
      </c>
      <c r="C115" t="s">
        <v>1</v>
      </c>
      <c r="D115" t="s">
        <v>14</v>
      </c>
      <c r="E115">
        <v>10.733000000000001</v>
      </c>
      <c r="F115">
        <v>8.6530000000000005</v>
      </c>
      <c r="G115">
        <v>2.9159999999999999</v>
      </c>
      <c r="H115">
        <v>0.25600000000000001</v>
      </c>
      <c r="I115">
        <v>203.94300000000001</v>
      </c>
      <c r="J115">
        <v>9.92</v>
      </c>
      <c r="K115">
        <v>8.6289999999999996</v>
      </c>
      <c r="L115">
        <v>1.17</v>
      </c>
      <c r="M115">
        <v>36.533000000000001</v>
      </c>
      <c r="N115">
        <v>13.19</v>
      </c>
      <c r="O115">
        <v>1687.694</v>
      </c>
      <c r="P115">
        <v>2.7650000000000001</v>
      </c>
      <c r="Q115">
        <v>1.5569999999999999</v>
      </c>
      <c r="R115">
        <v>1.6319999999999999</v>
      </c>
      <c r="S115">
        <v>2.3140000000000001</v>
      </c>
      <c r="T115">
        <v>1.897</v>
      </c>
      <c r="U115">
        <v>0.81</v>
      </c>
      <c r="V115">
        <v>25.805</v>
      </c>
      <c r="W115">
        <v>1.5529999999999999</v>
      </c>
      <c r="X115">
        <v>0.18</v>
      </c>
      <c r="Y115">
        <v>0.16600000000000001</v>
      </c>
      <c r="Z115">
        <v>176.27099999999999</v>
      </c>
      <c r="AA115">
        <v>321.09199999999998</v>
      </c>
      <c r="AB115">
        <v>45.984999999999999</v>
      </c>
      <c r="AC115">
        <v>37.817999999999998</v>
      </c>
      <c r="AD115">
        <v>224.75899999999999</v>
      </c>
      <c r="AE115">
        <v>14.989000000000001</v>
      </c>
      <c r="AF115">
        <v>2.1680000000000001</v>
      </c>
      <c r="AG115">
        <v>10.898999999999999</v>
      </c>
      <c r="AH115">
        <v>55.411000000000001</v>
      </c>
      <c r="AI115">
        <v>36.427</v>
      </c>
      <c r="AJ115">
        <v>4.0629999999999997</v>
      </c>
      <c r="AK115">
        <v>80.247</v>
      </c>
      <c r="AL115">
        <v>9.5370000000000008</v>
      </c>
      <c r="AM115">
        <v>750.95</v>
      </c>
      <c r="AN115">
        <v>978.33600000000001</v>
      </c>
      <c r="AO115">
        <v>14.865</v>
      </c>
      <c r="AP115">
        <v>177.786</v>
      </c>
      <c r="AQ115">
        <v>212.315</v>
      </c>
      <c r="AR115">
        <v>1136.1479999999999</v>
      </c>
      <c r="AS115">
        <v>142.262</v>
      </c>
      <c r="AT115">
        <v>261.76499999999999</v>
      </c>
      <c r="AU115">
        <v>607.03200000000004</v>
      </c>
      <c r="AV115">
        <v>213.637</v>
      </c>
      <c r="AW115">
        <v>21.422000000000001</v>
      </c>
      <c r="AX115">
        <v>198.00399999999999</v>
      </c>
      <c r="AY115">
        <v>5.806</v>
      </c>
      <c r="AZ115">
        <v>3.9470000000000001</v>
      </c>
      <c r="BA115">
        <v>52.485999999999997</v>
      </c>
      <c r="BB115">
        <v>10.55</v>
      </c>
      <c r="BC115">
        <v>5.601</v>
      </c>
      <c r="BD115">
        <v>3.7160000000000002</v>
      </c>
      <c r="BE115">
        <v>10.461</v>
      </c>
      <c r="BF115">
        <v>2.7010000000000001</v>
      </c>
      <c r="BG115">
        <v>0.23200000000000001</v>
      </c>
      <c r="BH115">
        <v>3.7450000000000001</v>
      </c>
      <c r="BI115">
        <v>286.44299999999998</v>
      </c>
      <c r="BJ115">
        <v>5.851</v>
      </c>
      <c r="BK115">
        <v>13.853999999999999</v>
      </c>
      <c r="BL115">
        <v>1.5740000000000001</v>
      </c>
      <c r="BM115">
        <v>1.9259999999999999</v>
      </c>
      <c r="BN115">
        <v>65.268000000000001</v>
      </c>
      <c r="BO115">
        <v>129.38300000000001</v>
      </c>
      <c r="BP115">
        <v>30.962</v>
      </c>
      <c r="BQ115">
        <v>135.31899999999999</v>
      </c>
      <c r="BR115">
        <v>24.016999999999999</v>
      </c>
      <c r="BS115">
        <v>73.783000000000001</v>
      </c>
      <c r="BT115">
        <v>60.716000000000001</v>
      </c>
      <c r="BU115">
        <v>7.81</v>
      </c>
      <c r="BV115">
        <v>612.452</v>
      </c>
      <c r="BW115">
        <v>36.113</v>
      </c>
      <c r="BX115">
        <v>884.14700000000005</v>
      </c>
      <c r="BY115">
        <v>359.38099999999997</v>
      </c>
      <c r="BZ115">
        <v>6728.366</v>
      </c>
      <c r="CA115">
        <v>295.97199999999998</v>
      </c>
      <c r="CB115">
        <v>38.159999999999997</v>
      </c>
      <c r="CC115">
        <v>435.61399999999998</v>
      </c>
      <c r="CD115">
        <v>275.23</v>
      </c>
      <c r="CE115">
        <v>4473.5</v>
      </c>
      <c r="CF115">
        <v>40.881999999999998</v>
      </c>
      <c r="CG115">
        <v>9.6660000000000004</v>
      </c>
      <c r="CH115">
        <v>80.555999999999997</v>
      </c>
      <c r="CI115">
        <v>115.539</v>
      </c>
      <c r="CJ115">
        <v>107.98399999999999</v>
      </c>
      <c r="CK115">
        <v>963.52099999999996</v>
      </c>
      <c r="CL115">
        <v>256.97899999999998</v>
      </c>
      <c r="CM115">
        <v>275.60700000000003</v>
      </c>
      <c r="CN115">
        <v>70.728999999999999</v>
      </c>
      <c r="CO115">
        <v>1.9990000000000001</v>
      </c>
      <c r="CP115">
        <v>10.747</v>
      </c>
      <c r="CQ115">
        <v>63.183</v>
      </c>
      <c r="CR115">
        <v>16.413</v>
      </c>
      <c r="CS115">
        <v>11.616</v>
      </c>
      <c r="CT115">
        <v>2.359</v>
      </c>
      <c r="CU115">
        <v>11.321</v>
      </c>
      <c r="CV115">
        <v>42.276000000000003</v>
      </c>
      <c r="CW115">
        <v>73.608999999999995</v>
      </c>
      <c r="CX115">
        <v>0.90500000000000003</v>
      </c>
      <c r="CY115">
        <v>5.6070000000000002</v>
      </c>
      <c r="CZ115">
        <v>4.0069999999999997</v>
      </c>
      <c r="DA115">
        <v>128.708</v>
      </c>
      <c r="DB115">
        <v>11.497</v>
      </c>
      <c r="DC115">
        <v>1.427</v>
      </c>
      <c r="DD115">
        <v>26.382000000000001</v>
      </c>
      <c r="DE115">
        <v>0.16600000000000001</v>
      </c>
      <c r="DF115">
        <v>151.66300000000001</v>
      </c>
      <c r="DG115">
        <v>0.186</v>
      </c>
      <c r="DH115">
        <v>1.575</v>
      </c>
      <c r="DI115">
        <v>4.9409999999999998</v>
      </c>
      <c r="DJ115">
        <v>6.181</v>
      </c>
      <c r="DK115">
        <v>0.109</v>
      </c>
      <c r="DL115">
        <v>0.77</v>
      </c>
      <c r="DM115">
        <v>0.745</v>
      </c>
      <c r="DN115">
        <v>8.7579999999999991</v>
      </c>
      <c r="DO115">
        <v>6.4429999999999996</v>
      </c>
      <c r="DP115">
        <v>0.8</v>
      </c>
      <c r="DQ115">
        <v>10.262</v>
      </c>
      <c r="DR115">
        <v>5.1189999999999998</v>
      </c>
      <c r="DS115">
        <v>2.9129999999999998</v>
      </c>
      <c r="DU115">
        <v>2.931</v>
      </c>
      <c r="DV115">
        <v>404.00200000000001</v>
      </c>
      <c r="DW115">
        <v>0.68400000000000005</v>
      </c>
      <c r="DX115">
        <v>8.0210000000000008</v>
      </c>
      <c r="DY115">
        <v>26.869</v>
      </c>
      <c r="DZ115">
        <v>9.0489999999999995</v>
      </c>
      <c r="EA115">
        <v>0.23499999999999999</v>
      </c>
      <c r="EB115">
        <v>1.9650000000000001</v>
      </c>
      <c r="EC115">
        <v>4.9269999999999996</v>
      </c>
      <c r="ED115">
        <v>3.6709999999999998</v>
      </c>
      <c r="EE115">
        <v>8.8350000000000009</v>
      </c>
      <c r="EF115">
        <v>5.9969999999999999</v>
      </c>
      <c r="EG115">
        <v>4.6440000000000001</v>
      </c>
      <c r="EH115">
        <v>78.441000000000003</v>
      </c>
      <c r="EI115">
        <v>58.65</v>
      </c>
      <c r="EJ115">
        <v>8.4410000000000007</v>
      </c>
      <c r="EK115">
        <v>10.778</v>
      </c>
      <c r="EL115">
        <v>137.41</v>
      </c>
      <c r="EM115">
        <v>45.787999999999997</v>
      </c>
      <c r="EN115">
        <v>184.297</v>
      </c>
      <c r="EO115">
        <v>57.856999999999999</v>
      </c>
      <c r="EP115">
        <v>20.024999999999999</v>
      </c>
      <c r="EQ115">
        <v>17.454999999999998</v>
      </c>
      <c r="ER115">
        <v>144.994</v>
      </c>
      <c r="ES115">
        <v>22.263999999999999</v>
      </c>
      <c r="ET115">
        <v>23.472000000000001</v>
      </c>
      <c r="EU115">
        <v>1.5249999999999999</v>
      </c>
      <c r="EV115">
        <v>1.6519999999999999</v>
      </c>
      <c r="EW115">
        <v>80.716999999999999</v>
      </c>
      <c r="EX115">
        <v>286.09399999999999</v>
      </c>
      <c r="EY115">
        <v>4.8879999999999999</v>
      </c>
      <c r="EZ115">
        <v>7.7320000000000002</v>
      </c>
      <c r="FA115">
        <v>118.771</v>
      </c>
      <c r="FB115">
        <v>8.4890000000000008</v>
      </c>
      <c r="FC115">
        <v>2.9929999999999999</v>
      </c>
      <c r="FD115">
        <v>19.314</v>
      </c>
      <c r="FE115">
        <v>19.314</v>
      </c>
      <c r="FF115">
        <v>1.0249999999999999</v>
      </c>
      <c r="FG115">
        <v>31.852</v>
      </c>
      <c r="FH115">
        <v>1.466</v>
      </c>
      <c r="FI115">
        <v>4.9560000000000004</v>
      </c>
      <c r="FJ115">
        <v>18.725000000000001</v>
      </c>
    </row>
    <row r="116" spans="1:166" x14ac:dyDescent="0.3">
      <c r="A116">
        <v>18096</v>
      </c>
      <c r="B116">
        <v>2</v>
      </c>
      <c r="C116" t="s">
        <v>38</v>
      </c>
      <c r="D116" t="s">
        <v>40</v>
      </c>
      <c r="E116">
        <v>13.148999999999999</v>
      </c>
      <c r="F116">
        <v>5.0419999999999998</v>
      </c>
      <c r="G116">
        <v>1.361</v>
      </c>
      <c r="H116">
        <v>0.20100000000000001</v>
      </c>
      <c r="I116">
        <v>80.375</v>
      </c>
      <c r="J116">
        <v>4.8179999999999996</v>
      </c>
      <c r="K116">
        <v>4.4539999999999997</v>
      </c>
      <c r="L116">
        <v>0.62</v>
      </c>
      <c r="M116">
        <v>13.749000000000001</v>
      </c>
      <c r="N116">
        <v>13.321999999999999</v>
      </c>
      <c r="O116">
        <v>1100.2449999999999</v>
      </c>
      <c r="P116">
        <v>3.5819999999999999</v>
      </c>
      <c r="Q116">
        <v>2.3210000000000002</v>
      </c>
      <c r="R116">
        <v>0.41799999999999998</v>
      </c>
      <c r="S116">
        <v>1.962</v>
      </c>
      <c r="T116">
        <v>1.5669999999999999</v>
      </c>
      <c r="U116">
        <v>1.282</v>
      </c>
      <c r="V116">
        <v>17.001000000000001</v>
      </c>
      <c r="W116">
        <v>0.88300000000000001</v>
      </c>
      <c r="X116">
        <v>0.22</v>
      </c>
      <c r="Y116">
        <v>9.1999999999999998E-2</v>
      </c>
      <c r="Z116">
        <v>85.637</v>
      </c>
      <c r="AA116">
        <v>145.755</v>
      </c>
      <c r="AB116">
        <v>26.001999999999999</v>
      </c>
      <c r="AC116">
        <v>20.233000000000001</v>
      </c>
      <c r="AD116">
        <v>144.15700000000001</v>
      </c>
      <c r="AE116">
        <v>14.617000000000001</v>
      </c>
      <c r="AF116">
        <v>5.4649999999999999</v>
      </c>
      <c r="AG116">
        <v>17.338999999999999</v>
      </c>
      <c r="AH116">
        <v>75.302999999999997</v>
      </c>
      <c r="AI116">
        <v>55.802999999999997</v>
      </c>
      <c r="AJ116">
        <v>3.7829999999999999</v>
      </c>
      <c r="AK116">
        <v>174.92699999999999</v>
      </c>
      <c r="AL116">
        <v>8.2119999999999997</v>
      </c>
      <c r="AM116">
        <v>778.95399999999995</v>
      </c>
      <c r="AN116">
        <v>672.33699999999999</v>
      </c>
      <c r="AO116">
        <v>16.036999999999999</v>
      </c>
      <c r="AP116">
        <v>72.707999999999998</v>
      </c>
      <c r="AQ116">
        <v>269.99900000000002</v>
      </c>
      <c r="AR116">
        <v>993.56100000000004</v>
      </c>
      <c r="AS116">
        <v>218.46600000000001</v>
      </c>
      <c r="AT116">
        <v>157.16</v>
      </c>
      <c r="AU116">
        <v>918.346</v>
      </c>
      <c r="AV116">
        <v>281.17099999999999</v>
      </c>
      <c r="AW116">
        <v>0.19500000000000001</v>
      </c>
      <c r="AX116">
        <v>425.185</v>
      </c>
      <c r="AY116">
        <v>4.6079999999999997</v>
      </c>
      <c r="AZ116">
        <v>3.585</v>
      </c>
      <c r="BA116">
        <v>48.098999999999997</v>
      </c>
      <c r="BB116">
        <v>13.984</v>
      </c>
      <c r="BC116">
        <v>4.3600000000000003</v>
      </c>
      <c r="BD116">
        <v>23.64</v>
      </c>
      <c r="BE116">
        <v>108.934</v>
      </c>
      <c r="BF116">
        <v>9.5950000000000006</v>
      </c>
      <c r="BG116">
        <v>1.647</v>
      </c>
      <c r="BH116">
        <v>5.5970000000000004</v>
      </c>
      <c r="BI116">
        <v>179.065</v>
      </c>
      <c r="BJ116">
        <v>7.343</v>
      </c>
      <c r="BK116">
        <v>11.077999999999999</v>
      </c>
      <c r="BL116">
        <v>13.332000000000001</v>
      </c>
      <c r="BM116">
        <v>1.1319999999999999</v>
      </c>
      <c r="BN116">
        <v>48.209000000000003</v>
      </c>
      <c r="BO116">
        <v>47.009</v>
      </c>
      <c r="BP116">
        <v>28.872</v>
      </c>
      <c r="BQ116">
        <v>95.41</v>
      </c>
      <c r="BR116">
        <v>32.244999999999997</v>
      </c>
      <c r="BS116">
        <v>61.981999999999999</v>
      </c>
      <c r="BT116">
        <v>147.36099999999999</v>
      </c>
      <c r="BU116">
        <v>6.968</v>
      </c>
      <c r="BV116">
        <v>1384.2090000000001</v>
      </c>
      <c r="BW116">
        <v>92.14</v>
      </c>
      <c r="BX116">
        <v>2021.6120000000001</v>
      </c>
      <c r="BY116">
        <v>676.71299999999997</v>
      </c>
      <c r="BZ116">
        <v>10370.129999999999</v>
      </c>
      <c r="CA116">
        <v>499.17500000000001</v>
      </c>
      <c r="CB116">
        <v>75.697000000000003</v>
      </c>
      <c r="CC116">
        <v>798.63300000000004</v>
      </c>
      <c r="CD116">
        <v>473.70100000000002</v>
      </c>
      <c r="CE116">
        <v>5305.3419999999996</v>
      </c>
      <c r="CF116">
        <v>181.08799999999999</v>
      </c>
      <c r="CG116">
        <v>37.067999999999998</v>
      </c>
      <c r="CH116">
        <v>299.37400000000002</v>
      </c>
      <c r="CI116">
        <v>158.322</v>
      </c>
      <c r="CJ116">
        <v>326.346</v>
      </c>
      <c r="CK116">
        <v>2187.2350000000001</v>
      </c>
      <c r="CL116">
        <v>77.796000000000006</v>
      </c>
      <c r="CM116">
        <v>231.14400000000001</v>
      </c>
      <c r="CN116">
        <v>299.05700000000002</v>
      </c>
      <c r="CO116">
        <v>2.44</v>
      </c>
      <c r="CP116">
        <v>5.4260000000000002</v>
      </c>
      <c r="CQ116">
        <v>34.99</v>
      </c>
      <c r="CR116">
        <v>17.602</v>
      </c>
      <c r="CS116">
        <v>12.099</v>
      </c>
      <c r="CT116">
        <v>0.91800000000000004</v>
      </c>
      <c r="CU116">
        <v>14.255000000000001</v>
      </c>
      <c r="CV116">
        <v>49.512999999999998</v>
      </c>
      <c r="CW116">
        <v>91.093000000000004</v>
      </c>
      <c r="CX116">
        <v>1.2829999999999999</v>
      </c>
      <c r="CY116">
        <v>4.0910000000000002</v>
      </c>
      <c r="CZ116">
        <v>2.5430000000000001</v>
      </c>
      <c r="DA116">
        <v>140.43299999999999</v>
      </c>
      <c r="DB116">
        <v>7.5819999999999999</v>
      </c>
      <c r="DC116">
        <v>2.0750000000000002</v>
      </c>
      <c r="DD116">
        <v>15.07</v>
      </c>
      <c r="DE116">
        <v>9.1999999999999998E-2</v>
      </c>
      <c r="DF116">
        <v>400.428</v>
      </c>
      <c r="DG116">
        <v>0.433</v>
      </c>
      <c r="DH116">
        <v>2.0859999999999999</v>
      </c>
      <c r="DI116">
        <v>0.55500000000000005</v>
      </c>
      <c r="DJ116">
        <v>4.194</v>
      </c>
      <c r="DK116">
        <v>3.3000000000000002E-2</v>
      </c>
      <c r="DL116">
        <v>0.39700000000000002</v>
      </c>
      <c r="DM116">
        <v>0.307</v>
      </c>
      <c r="DN116">
        <v>8.1869999999999994</v>
      </c>
      <c r="DO116">
        <v>4.8150000000000004</v>
      </c>
      <c r="DP116">
        <v>0.45800000000000002</v>
      </c>
      <c r="DQ116">
        <v>4.1849999999999996</v>
      </c>
      <c r="DR116">
        <v>3.83</v>
      </c>
      <c r="DS116">
        <v>0.51500000000000001</v>
      </c>
      <c r="DT116">
        <v>1.732</v>
      </c>
      <c r="DU116">
        <v>4.1879999999999997</v>
      </c>
      <c r="DV116">
        <v>634.51099999999997</v>
      </c>
      <c r="DW116">
        <v>5.2949999999999999</v>
      </c>
      <c r="DX116">
        <v>6.2729999999999997</v>
      </c>
      <c r="DY116">
        <v>17.268000000000001</v>
      </c>
      <c r="DZ116">
        <v>6.4130000000000003</v>
      </c>
      <c r="EA116">
        <v>0.125</v>
      </c>
      <c r="EB116">
        <v>3.1680000000000001</v>
      </c>
      <c r="EC116">
        <v>1.661</v>
      </c>
      <c r="ED116">
        <v>2.0630000000000002</v>
      </c>
      <c r="EE116">
        <v>5.09</v>
      </c>
      <c r="EF116">
        <v>3.411</v>
      </c>
      <c r="EG116">
        <v>2.3159999999999998</v>
      </c>
      <c r="EH116">
        <v>62.561999999999998</v>
      </c>
      <c r="EI116">
        <v>40.247</v>
      </c>
      <c r="EJ116">
        <v>4.5529999999999999</v>
      </c>
      <c r="EK116">
        <v>10.459</v>
      </c>
      <c r="EL116">
        <v>30.033000000000001</v>
      </c>
      <c r="EM116">
        <v>17.972000000000001</v>
      </c>
      <c r="EN116">
        <v>98.046999999999997</v>
      </c>
      <c r="EO116">
        <v>70.364999999999995</v>
      </c>
      <c r="EP116">
        <v>23.013000000000002</v>
      </c>
      <c r="EQ116">
        <v>4.7320000000000002</v>
      </c>
      <c r="ER116">
        <v>171.10300000000001</v>
      </c>
      <c r="ES116">
        <v>13.398999999999999</v>
      </c>
      <c r="ET116">
        <v>98.3</v>
      </c>
      <c r="EU116">
        <v>4.4999999999999998E-2</v>
      </c>
      <c r="EV116">
        <v>1.194</v>
      </c>
      <c r="EW116">
        <v>302.70600000000002</v>
      </c>
      <c r="EX116">
        <v>303.00400000000002</v>
      </c>
      <c r="EY116">
        <v>4.7039999999999997</v>
      </c>
      <c r="EZ116">
        <v>8.2509999999999994</v>
      </c>
      <c r="FA116">
        <v>116.633</v>
      </c>
      <c r="FB116">
        <v>15.804</v>
      </c>
      <c r="FC116">
        <v>4.3959999999999999</v>
      </c>
      <c r="FD116">
        <v>13.32</v>
      </c>
      <c r="FE116">
        <v>13.32</v>
      </c>
      <c r="FF116">
        <v>1.1990000000000001</v>
      </c>
      <c r="FG116">
        <v>16.811</v>
      </c>
      <c r="FH116">
        <v>0.187</v>
      </c>
      <c r="FI116">
        <v>1.8480000000000001</v>
      </c>
      <c r="FJ116">
        <v>6.1630000000000003</v>
      </c>
    </row>
    <row r="117" spans="1:166" x14ac:dyDescent="0.3">
      <c r="A117">
        <v>18022</v>
      </c>
      <c r="B117">
        <v>2</v>
      </c>
      <c r="C117" t="s">
        <v>1</v>
      </c>
      <c r="D117" t="s">
        <v>15</v>
      </c>
      <c r="E117">
        <v>15.742000000000001</v>
      </c>
      <c r="F117">
        <v>11.925000000000001</v>
      </c>
      <c r="G117">
        <v>1.6990000000000001</v>
      </c>
      <c r="H117">
        <v>0.33</v>
      </c>
      <c r="I117">
        <v>167.976</v>
      </c>
      <c r="J117">
        <v>4.7789999999999999</v>
      </c>
      <c r="K117">
        <v>7.1120000000000001</v>
      </c>
      <c r="L117">
        <v>0.68899999999999995</v>
      </c>
      <c r="M117">
        <v>44.984000000000002</v>
      </c>
      <c r="N117">
        <v>25.492000000000001</v>
      </c>
      <c r="O117">
        <v>1848.847</v>
      </c>
      <c r="P117">
        <v>5.617</v>
      </c>
      <c r="Q117">
        <v>2.0550000000000002</v>
      </c>
      <c r="R117">
        <v>0.39200000000000002</v>
      </c>
      <c r="S117">
        <v>2.3420000000000001</v>
      </c>
      <c r="T117">
        <v>1.8149999999999999</v>
      </c>
      <c r="U117">
        <v>1.855</v>
      </c>
      <c r="V117">
        <v>46.115000000000002</v>
      </c>
      <c r="W117">
        <v>0.47399999999999998</v>
      </c>
      <c r="X117">
        <v>0.33500000000000002</v>
      </c>
      <c r="Y117">
        <v>0.104</v>
      </c>
      <c r="Z117">
        <v>201.7</v>
      </c>
      <c r="AA117">
        <v>212.441</v>
      </c>
      <c r="AB117">
        <v>45.658000000000001</v>
      </c>
      <c r="AC117">
        <v>21.442</v>
      </c>
      <c r="AD117">
        <v>145.858</v>
      </c>
      <c r="AE117">
        <v>12.483000000000001</v>
      </c>
      <c r="AF117">
        <v>3.1309999999999998</v>
      </c>
      <c r="AG117">
        <v>10.436999999999999</v>
      </c>
      <c r="AH117">
        <v>47.676000000000002</v>
      </c>
      <c r="AI117">
        <v>27.706</v>
      </c>
      <c r="AJ117">
        <v>4.1879999999999997</v>
      </c>
      <c r="AK117">
        <v>89.707999999999998</v>
      </c>
      <c r="AL117">
        <v>10.177</v>
      </c>
      <c r="AM117">
        <v>404.21699999999998</v>
      </c>
      <c r="AN117">
        <v>251.90100000000001</v>
      </c>
      <c r="AO117">
        <v>9.5350000000000001</v>
      </c>
      <c r="AP117">
        <v>31.1</v>
      </c>
      <c r="AQ117">
        <v>195.39099999999999</v>
      </c>
      <c r="AR117">
        <v>529.10699999999997</v>
      </c>
      <c r="AS117">
        <v>125.503</v>
      </c>
      <c r="AT117">
        <v>106.93899999999999</v>
      </c>
      <c r="AU117">
        <v>596.72900000000004</v>
      </c>
      <c r="AV117">
        <v>83.994</v>
      </c>
      <c r="AW117">
        <v>0.125</v>
      </c>
      <c r="AX117">
        <v>164.87700000000001</v>
      </c>
      <c r="AY117">
        <v>2.19</v>
      </c>
      <c r="AZ117">
        <v>2.63</v>
      </c>
      <c r="BA117">
        <v>15.571999999999999</v>
      </c>
      <c r="BB117">
        <v>11.904</v>
      </c>
      <c r="BC117">
        <v>4.5549999999999997</v>
      </c>
      <c r="BD117">
        <v>7.8920000000000003</v>
      </c>
      <c r="BE117">
        <v>17.824999999999999</v>
      </c>
      <c r="BF117">
        <v>3.9180000000000001</v>
      </c>
      <c r="BG117">
        <v>0.71899999999999997</v>
      </c>
      <c r="BH117">
        <v>3.653</v>
      </c>
      <c r="BI117">
        <v>225.501</v>
      </c>
      <c r="BJ117">
        <v>2.536</v>
      </c>
      <c r="BK117">
        <v>12.887</v>
      </c>
      <c r="BL117">
        <v>0.70899999999999996</v>
      </c>
      <c r="BM117">
        <v>2.3290000000000002</v>
      </c>
      <c r="BN117">
        <v>47.841999999999999</v>
      </c>
      <c r="BO117">
        <v>84.331999999999994</v>
      </c>
      <c r="BP117">
        <v>22.204999999999998</v>
      </c>
      <c r="BQ117">
        <v>98.524000000000001</v>
      </c>
      <c r="BR117">
        <v>21.984999999999999</v>
      </c>
      <c r="BS117">
        <v>35.944000000000003</v>
      </c>
      <c r="BT117">
        <v>70.331000000000003</v>
      </c>
      <c r="BU117">
        <v>6.4509999999999996</v>
      </c>
      <c r="BV117">
        <v>446.99700000000001</v>
      </c>
      <c r="BW117">
        <v>22.347999999999999</v>
      </c>
      <c r="BX117">
        <v>662.82500000000005</v>
      </c>
      <c r="BY117">
        <v>296.52</v>
      </c>
      <c r="BZ117">
        <v>6631.2650000000003</v>
      </c>
      <c r="CA117">
        <v>184.94</v>
      </c>
      <c r="CB117">
        <v>21.74</v>
      </c>
      <c r="CC117">
        <v>290.613</v>
      </c>
      <c r="CD117">
        <v>219.14699999999999</v>
      </c>
      <c r="CE117">
        <v>4004.652</v>
      </c>
      <c r="CF117">
        <v>29.466999999999999</v>
      </c>
      <c r="CG117">
        <v>7.0030000000000001</v>
      </c>
      <c r="CH117">
        <v>55.203000000000003</v>
      </c>
      <c r="CI117">
        <v>103.93899999999999</v>
      </c>
      <c r="CJ117">
        <v>95.352000000000004</v>
      </c>
      <c r="CK117">
        <v>821.81600000000003</v>
      </c>
      <c r="CL117">
        <v>152.655</v>
      </c>
      <c r="CM117">
        <v>152.179</v>
      </c>
      <c r="CN117">
        <v>55.258000000000003</v>
      </c>
      <c r="CO117">
        <v>2.2559999999999998</v>
      </c>
      <c r="CP117">
        <v>5.7960000000000003</v>
      </c>
      <c r="CQ117">
        <v>62.619</v>
      </c>
      <c r="CR117">
        <v>13.593</v>
      </c>
      <c r="CS117">
        <v>9.8279999999999994</v>
      </c>
      <c r="CT117">
        <v>1.867</v>
      </c>
      <c r="CU117">
        <v>12.315</v>
      </c>
      <c r="CV117">
        <v>42.822000000000003</v>
      </c>
      <c r="CW117">
        <v>68.438999999999993</v>
      </c>
      <c r="CX117">
        <v>0.98</v>
      </c>
      <c r="CY117">
        <v>4.6150000000000002</v>
      </c>
      <c r="CZ117">
        <v>2.879</v>
      </c>
      <c r="DA117">
        <v>113.155</v>
      </c>
      <c r="DB117">
        <v>10.547000000000001</v>
      </c>
      <c r="DC117">
        <v>2.403</v>
      </c>
      <c r="DD117">
        <v>15.727</v>
      </c>
      <c r="DE117">
        <v>0.104</v>
      </c>
      <c r="DF117">
        <v>167.136</v>
      </c>
      <c r="DG117">
        <v>0.54900000000000004</v>
      </c>
      <c r="DH117">
        <v>1.419</v>
      </c>
      <c r="DI117">
        <v>7.8319999999999999</v>
      </c>
      <c r="DJ117">
        <v>4.5810000000000004</v>
      </c>
      <c r="DK117">
        <v>7.5999999999999998E-2</v>
      </c>
      <c r="DL117">
        <v>1.766</v>
      </c>
      <c r="DM117">
        <v>2.0369999999999999</v>
      </c>
      <c r="DN117">
        <v>4.2210000000000001</v>
      </c>
      <c r="DO117">
        <v>9.6859999999999999</v>
      </c>
      <c r="DP117">
        <v>0.41899999999999998</v>
      </c>
      <c r="DQ117">
        <v>1.857</v>
      </c>
      <c r="DR117">
        <v>1.9219999999999999</v>
      </c>
      <c r="DS117">
        <v>2.4689999999999999</v>
      </c>
      <c r="DT117">
        <v>0.23699999999999999</v>
      </c>
      <c r="DU117">
        <v>3.5430000000000001</v>
      </c>
      <c r="DV117">
        <v>470.21899999999999</v>
      </c>
      <c r="DW117">
        <v>0.90400000000000003</v>
      </c>
      <c r="DX117">
        <v>7.1740000000000004</v>
      </c>
      <c r="DY117">
        <v>17.79</v>
      </c>
      <c r="DZ117">
        <v>4.1440000000000001</v>
      </c>
      <c r="EA117">
        <v>0.374</v>
      </c>
      <c r="EB117">
        <v>1.2949999999999999</v>
      </c>
      <c r="EC117">
        <v>1.2889999999999999</v>
      </c>
      <c r="ED117">
        <v>1.2410000000000001</v>
      </c>
      <c r="EE117">
        <v>3.93</v>
      </c>
      <c r="EF117">
        <v>2.4910000000000001</v>
      </c>
      <c r="EG117">
        <v>2.2320000000000002</v>
      </c>
      <c r="EH117">
        <v>40.543999999999997</v>
      </c>
      <c r="EI117">
        <v>30.042999999999999</v>
      </c>
      <c r="EJ117">
        <v>6.5149999999999997</v>
      </c>
      <c r="EK117">
        <v>8.0359999999999996</v>
      </c>
      <c r="EL117">
        <v>77.915000000000006</v>
      </c>
      <c r="EM117">
        <v>20.65</v>
      </c>
      <c r="EN117">
        <v>84.816000000000003</v>
      </c>
      <c r="EO117">
        <v>29.338999999999999</v>
      </c>
      <c r="EP117">
        <v>25.707999999999998</v>
      </c>
      <c r="EQ117">
        <v>5.3579999999999997</v>
      </c>
      <c r="ER117">
        <v>101.887</v>
      </c>
      <c r="ES117">
        <v>6.94</v>
      </c>
      <c r="ET117">
        <v>17.021999999999998</v>
      </c>
      <c r="EU117">
        <v>0.57899999999999996</v>
      </c>
      <c r="EV117">
        <v>1.466</v>
      </c>
      <c r="EW117">
        <v>55.420999999999999</v>
      </c>
      <c r="EX117">
        <v>288.71199999999999</v>
      </c>
      <c r="EY117">
        <v>7.556</v>
      </c>
      <c r="EZ117">
        <v>5.1150000000000002</v>
      </c>
      <c r="FA117">
        <v>131.21799999999999</v>
      </c>
      <c r="FB117">
        <v>38.591999999999999</v>
      </c>
      <c r="FC117">
        <v>3.5950000000000002</v>
      </c>
      <c r="FD117">
        <v>17.786000000000001</v>
      </c>
      <c r="FE117">
        <v>17.786000000000001</v>
      </c>
      <c r="FF117">
        <v>1.7410000000000001</v>
      </c>
      <c r="FG117">
        <v>20.494</v>
      </c>
      <c r="FH117">
        <v>1.913</v>
      </c>
      <c r="FI117">
        <v>4.8040000000000003</v>
      </c>
      <c r="FJ117">
        <v>23.829000000000001</v>
      </c>
    </row>
    <row r="118" spans="1:166" x14ac:dyDescent="0.3">
      <c r="A118">
        <v>18105</v>
      </c>
      <c r="B118">
        <v>1</v>
      </c>
      <c r="C118" t="s">
        <v>38</v>
      </c>
      <c r="D118" t="s">
        <v>40</v>
      </c>
      <c r="E118">
        <v>16.167000000000002</v>
      </c>
      <c r="F118">
        <v>4.03</v>
      </c>
      <c r="G118">
        <v>1.1259999999999999</v>
      </c>
      <c r="H118">
        <v>0.156</v>
      </c>
      <c r="I118">
        <v>86.567999999999998</v>
      </c>
      <c r="J118">
        <v>4.0220000000000002</v>
      </c>
      <c r="K118">
        <v>5.3659999999999997</v>
      </c>
      <c r="L118">
        <v>0.32900000000000001</v>
      </c>
      <c r="M118">
        <v>44.030999999999999</v>
      </c>
      <c r="N118">
        <v>24.22</v>
      </c>
      <c r="O118">
        <v>1591.7760000000001</v>
      </c>
      <c r="P118">
        <v>5.6390000000000002</v>
      </c>
      <c r="Q118">
        <v>0.624</v>
      </c>
      <c r="R118">
        <v>0.38600000000000001</v>
      </c>
      <c r="S118">
        <v>1.889</v>
      </c>
      <c r="T118">
        <v>1.1379999999999999</v>
      </c>
      <c r="U118">
        <v>0.98099999999999998</v>
      </c>
      <c r="V118">
        <v>6.8529999999999998</v>
      </c>
      <c r="W118">
        <v>0.53600000000000003</v>
      </c>
      <c r="X118">
        <v>9.9000000000000005E-2</v>
      </c>
      <c r="Y118">
        <v>0.03</v>
      </c>
      <c r="Z118">
        <v>66.951999999999998</v>
      </c>
      <c r="AA118">
        <v>134.292</v>
      </c>
      <c r="AB118">
        <v>17.981000000000002</v>
      </c>
      <c r="AC118">
        <v>13.863</v>
      </c>
      <c r="AD118">
        <v>152.66999999999999</v>
      </c>
      <c r="AE118">
        <v>8.9920000000000009</v>
      </c>
      <c r="AF118">
        <v>2.702</v>
      </c>
      <c r="AG118">
        <v>6.54</v>
      </c>
      <c r="AH118">
        <v>44.338000000000001</v>
      </c>
      <c r="AI118">
        <v>38.378</v>
      </c>
      <c r="AJ118">
        <v>3.3780000000000001</v>
      </c>
      <c r="AK118">
        <v>88.591999999999999</v>
      </c>
      <c r="AL118">
        <v>10.773</v>
      </c>
      <c r="AM118">
        <v>371.41399999999999</v>
      </c>
      <c r="AN118">
        <v>203.21199999999999</v>
      </c>
      <c r="AO118">
        <v>9.8919999999999995</v>
      </c>
      <c r="AP118">
        <v>22.305</v>
      </c>
      <c r="AQ118">
        <v>207.58500000000001</v>
      </c>
      <c r="AR118">
        <v>459.03500000000003</v>
      </c>
      <c r="AS118">
        <v>71.094999999999999</v>
      </c>
      <c r="AT118">
        <v>85.040999999999997</v>
      </c>
      <c r="AU118">
        <v>418.49099999999999</v>
      </c>
      <c r="AV118">
        <v>74.703000000000003</v>
      </c>
      <c r="AW118">
        <v>2.1000000000000001E-2</v>
      </c>
      <c r="AX118">
        <v>22.454999999999998</v>
      </c>
      <c r="AY118">
        <v>0.312</v>
      </c>
      <c r="AZ118">
        <v>2.2160000000000002</v>
      </c>
      <c r="BA118">
        <v>7.431</v>
      </c>
      <c r="BB118">
        <v>16.390999999999998</v>
      </c>
      <c r="BC118">
        <v>3.48</v>
      </c>
      <c r="BD118">
        <v>8.8670000000000009</v>
      </c>
      <c r="BE118">
        <v>32.097000000000001</v>
      </c>
      <c r="BF118">
        <v>3.456</v>
      </c>
      <c r="BG118">
        <v>0.46899999999999997</v>
      </c>
      <c r="BH118">
        <v>4.6420000000000003</v>
      </c>
      <c r="BI118">
        <v>130.08799999999999</v>
      </c>
      <c r="BJ118">
        <v>2.9540000000000002</v>
      </c>
      <c r="BK118">
        <v>18.067</v>
      </c>
      <c r="BL118">
        <v>2.1869999999999998</v>
      </c>
      <c r="BM118">
        <v>2.2970000000000002</v>
      </c>
      <c r="BN118">
        <v>34.862000000000002</v>
      </c>
      <c r="BO118">
        <v>54.87</v>
      </c>
      <c r="BP118">
        <v>16.099</v>
      </c>
      <c r="BQ118">
        <v>76.837000000000003</v>
      </c>
      <c r="BR118">
        <v>15.832000000000001</v>
      </c>
      <c r="BS118">
        <v>37.801000000000002</v>
      </c>
      <c r="BT118">
        <v>40.213999999999999</v>
      </c>
      <c r="BU118">
        <v>6.931</v>
      </c>
      <c r="BV118">
        <v>658.08399999999995</v>
      </c>
      <c r="BW118">
        <v>26.129000000000001</v>
      </c>
      <c r="BX118">
        <v>908.73500000000001</v>
      </c>
      <c r="BY118">
        <v>329.47399999999999</v>
      </c>
      <c r="BZ118">
        <v>7931.9840000000004</v>
      </c>
      <c r="CA118">
        <v>255.94499999999999</v>
      </c>
      <c r="CB118">
        <v>21.876999999999999</v>
      </c>
      <c r="CC118">
        <v>390.08800000000002</v>
      </c>
      <c r="CD118">
        <v>240.82599999999999</v>
      </c>
      <c r="CE118">
        <v>4709.0600000000004</v>
      </c>
      <c r="CF118">
        <v>50.749000000000002</v>
      </c>
      <c r="CG118">
        <v>9.577</v>
      </c>
      <c r="CH118">
        <v>92.364999999999995</v>
      </c>
      <c r="CI118">
        <v>124.76900000000001</v>
      </c>
      <c r="CJ118">
        <v>132.04400000000001</v>
      </c>
      <c r="CK118">
        <v>1123.287</v>
      </c>
      <c r="CL118">
        <v>30.795999999999999</v>
      </c>
      <c r="CM118">
        <v>138.57599999999999</v>
      </c>
      <c r="CN118">
        <v>90.992999999999995</v>
      </c>
      <c r="CO118">
        <v>2.8929999999999998</v>
      </c>
      <c r="CP118">
        <v>2.7170000000000001</v>
      </c>
      <c r="CQ118">
        <v>23.834</v>
      </c>
      <c r="CR118">
        <v>20.545000000000002</v>
      </c>
      <c r="CS118">
        <v>11.076000000000001</v>
      </c>
      <c r="CT118">
        <v>0.98</v>
      </c>
      <c r="CU118">
        <v>14.612</v>
      </c>
      <c r="CV118">
        <v>32.457000000000001</v>
      </c>
      <c r="CW118">
        <v>89.334999999999994</v>
      </c>
      <c r="CX118">
        <v>0.69299999999999995</v>
      </c>
      <c r="CY118">
        <v>3.1659999999999999</v>
      </c>
      <c r="CZ118">
        <v>2.5169999999999999</v>
      </c>
      <c r="DA118">
        <v>154.70099999999999</v>
      </c>
      <c r="DB118">
        <v>7.1929999999999996</v>
      </c>
      <c r="DC118">
        <v>0.95499999999999996</v>
      </c>
      <c r="DD118">
        <v>9.2859999999999996</v>
      </c>
      <c r="DE118">
        <v>0.03</v>
      </c>
      <c r="DF118">
        <v>193.63499999999999</v>
      </c>
      <c r="DG118">
        <v>1.78</v>
      </c>
      <c r="DH118">
        <v>2.2170000000000001</v>
      </c>
      <c r="DI118">
        <v>0.72899999999999998</v>
      </c>
      <c r="DJ118">
        <v>2.2000000000000002</v>
      </c>
      <c r="DK118">
        <v>1.1040000000000001</v>
      </c>
      <c r="DL118">
        <v>0.49099999999999999</v>
      </c>
      <c r="DM118">
        <v>0.55900000000000005</v>
      </c>
      <c r="DN118">
        <v>0.94499999999999995</v>
      </c>
      <c r="DO118">
        <v>4.6070000000000002</v>
      </c>
      <c r="DP118">
        <v>0.89700000000000002</v>
      </c>
      <c r="DQ118">
        <v>2.27</v>
      </c>
      <c r="DR118">
        <v>0.29899999999999999</v>
      </c>
      <c r="DS118">
        <v>5.2290000000000001</v>
      </c>
      <c r="DT118">
        <v>0.91600000000000004</v>
      </c>
      <c r="DU118">
        <v>4.7649999999999997</v>
      </c>
      <c r="DV118">
        <v>533.03099999999995</v>
      </c>
      <c r="DW118">
        <v>1.41</v>
      </c>
      <c r="DX118">
        <v>4.3639999999999999</v>
      </c>
      <c r="DY118">
        <v>19.286999999999999</v>
      </c>
      <c r="DZ118">
        <v>2.532</v>
      </c>
      <c r="EA118">
        <v>0.253</v>
      </c>
      <c r="EB118">
        <v>2.3250000000000002</v>
      </c>
      <c r="EC118">
        <v>2.1019999999999999</v>
      </c>
      <c r="ED118">
        <v>0.86499999999999999</v>
      </c>
      <c r="EE118">
        <v>4.9820000000000002</v>
      </c>
      <c r="EF118">
        <v>2.8690000000000002</v>
      </c>
      <c r="EG118">
        <v>1.276</v>
      </c>
      <c r="EH118">
        <v>45.96</v>
      </c>
      <c r="EI118">
        <v>36.406999999999996</v>
      </c>
      <c r="EJ118">
        <v>3.2080000000000002</v>
      </c>
      <c r="EK118">
        <v>6.6689999999999996</v>
      </c>
      <c r="EL118">
        <v>13.170999999999999</v>
      </c>
      <c r="EM118">
        <v>3.7240000000000002</v>
      </c>
      <c r="EN118">
        <v>82.715000000000003</v>
      </c>
      <c r="EO118">
        <v>29.699000000000002</v>
      </c>
      <c r="EP118">
        <v>6.3390000000000004</v>
      </c>
      <c r="EQ118">
        <v>1.8080000000000001</v>
      </c>
      <c r="ER118">
        <v>145.279</v>
      </c>
      <c r="ES118">
        <v>3.3279999999999998</v>
      </c>
      <c r="ET118">
        <v>19.404</v>
      </c>
      <c r="EU118">
        <v>0.17299999999999999</v>
      </c>
      <c r="EV118">
        <v>0.58799999999999997</v>
      </c>
      <c r="EW118">
        <v>93.260999999999996</v>
      </c>
      <c r="EX118">
        <v>263.161</v>
      </c>
      <c r="EY118">
        <v>5.2240000000000002</v>
      </c>
      <c r="EZ118">
        <v>4.4400000000000004</v>
      </c>
      <c r="FA118">
        <v>118.786</v>
      </c>
      <c r="FB118">
        <v>5.0220000000000002</v>
      </c>
      <c r="FC118">
        <v>2.9079999999999999</v>
      </c>
      <c r="FD118">
        <v>10.622999999999999</v>
      </c>
      <c r="FE118">
        <v>10.622999999999999</v>
      </c>
      <c r="FF118">
        <v>0.98</v>
      </c>
      <c r="FG118">
        <v>15.018000000000001</v>
      </c>
      <c r="FH118">
        <v>1.0720000000000001</v>
      </c>
      <c r="FI118">
        <v>0.97499999999999998</v>
      </c>
      <c r="FJ118">
        <v>3.3220000000000001</v>
      </c>
    </row>
    <row r="119" spans="1:166" x14ac:dyDescent="0.3">
      <c r="A119">
        <v>18051</v>
      </c>
      <c r="B119">
        <v>2</v>
      </c>
      <c r="C119" t="s">
        <v>1</v>
      </c>
      <c r="D119" t="s">
        <v>15</v>
      </c>
      <c r="E119">
        <v>13.648999999999999</v>
      </c>
      <c r="F119">
        <v>7.5220000000000002</v>
      </c>
      <c r="G119">
        <v>1.103</v>
      </c>
      <c r="H119">
        <v>0.223</v>
      </c>
      <c r="I119">
        <v>164.07599999999999</v>
      </c>
      <c r="J119">
        <v>3.6190000000000002</v>
      </c>
      <c r="K119">
        <v>5.335</v>
      </c>
      <c r="L119">
        <v>0.59799999999999998</v>
      </c>
      <c r="M119">
        <v>19.324999999999999</v>
      </c>
      <c r="N119">
        <v>15.75</v>
      </c>
      <c r="O119">
        <v>1604.471</v>
      </c>
      <c r="P119">
        <v>3.68</v>
      </c>
      <c r="Q119">
        <v>1.931</v>
      </c>
      <c r="R119">
        <v>0.27100000000000002</v>
      </c>
      <c r="S119">
        <v>2.0369999999999999</v>
      </c>
      <c r="T119">
        <v>1.889</v>
      </c>
      <c r="U119">
        <v>1.266</v>
      </c>
      <c r="V119">
        <v>32.999000000000002</v>
      </c>
      <c r="W119">
        <v>0.59699999999999998</v>
      </c>
      <c r="X119">
        <v>0.33700000000000002</v>
      </c>
      <c r="Y119">
        <v>0.15</v>
      </c>
      <c r="Z119">
        <v>138.37100000000001</v>
      </c>
      <c r="AA119">
        <v>230.62799999999999</v>
      </c>
      <c r="AB119">
        <v>31.632999999999999</v>
      </c>
      <c r="AC119">
        <v>25.288</v>
      </c>
      <c r="AD119">
        <v>202.29400000000001</v>
      </c>
      <c r="AE119">
        <v>9.9930000000000003</v>
      </c>
      <c r="AF119">
        <v>5.3070000000000004</v>
      </c>
      <c r="AG119">
        <v>7.218</v>
      </c>
      <c r="AH119">
        <v>37.36</v>
      </c>
      <c r="AI119">
        <v>53.167999999999999</v>
      </c>
      <c r="AJ119">
        <v>3.7469999999999999</v>
      </c>
      <c r="AK119">
        <v>153.072</v>
      </c>
      <c r="AL119">
        <v>9.7010000000000005</v>
      </c>
      <c r="AM119">
        <v>419.67700000000002</v>
      </c>
      <c r="AN119">
        <v>373.7</v>
      </c>
      <c r="AO119">
        <v>9.5190000000000001</v>
      </c>
      <c r="AP119">
        <v>57.241999999999997</v>
      </c>
      <c r="AQ119">
        <v>161.94800000000001</v>
      </c>
      <c r="AR119">
        <v>652.92700000000002</v>
      </c>
      <c r="AS119">
        <v>70.873000000000005</v>
      </c>
      <c r="AT119">
        <v>115.30200000000001</v>
      </c>
      <c r="AU119">
        <v>472.36500000000001</v>
      </c>
      <c r="AV119">
        <v>127.816</v>
      </c>
      <c r="AW119">
        <v>7.4999999999999997E-2</v>
      </c>
      <c r="AX119">
        <v>81.236000000000004</v>
      </c>
      <c r="AY119">
        <v>1.4870000000000001</v>
      </c>
      <c r="AZ119">
        <v>2.944</v>
      </c>
      <c r="BA119">
        <v>22.704999999999998</v>
      </c>
      <c r="BB119">
        <v>18.056999999999999</v>
      </c>
      <c r="BC119">
        <v>5.0650000000000004</v>
      </c>
      <c r="BD119">
        <v>6.6219999999999999</v>
      </c>
      <c r="BE119">
        <v>29.895</v>
      </c>
      <c r="BF119">
        <v>3.6749999999999998</v>
      </c>
      <c r="BG119">
        <v>0.60199999999999998</v>
      </c>
      <c r="BH119">
        <v>6.2649999999999997</v>
      </c>
      <c r="BI119">
        <v>187.023</v>
      </c>
      <c r="BJ119">
        <v>4.8250000000000002</v>
      </c>
      <c r="BK119">
        <v>15.131</v>
      </c>
      <c r="BL119">
        <v>1.6719999999999999</v>
      </c>
      <c r="BM119">
        <v>2.0670000000000002</v>
      </c>
      <c r="BN119">
        <v>49.878</v>
      </c>
      <c r="BO119">
        <v>68.102000000000004</v>
      </c>
      <c r="BP119">
        <v>19.116</v>
      </c>
      <c r="BQ119">
        <v>96.478999999999999</v>
      </c>
      <c r="BR119">
        <v>25.006</v>
      </c>
      <c r="BS119">
        <v>57.686999999999998</v>
      </c>
      <c r="BT119">
        <v>71.317999999999998</v>
      </c>
      <c r="BU119">
        <v>8.3249999999999993</v>
      </c>
      <c r="BV119">
        <v>406.613</v>
      </c>
      <c r="BW119">
        <v>12.513</v>
      </c>
      <c r="BX119">
        <v>700.11800000000005</v>
      </c>
      <c r="BY119">
        <v>235.08</v>
      </c>
      <c r="BZ119">
        <v>8223.7639999999992</v>
      </c>
      <c r="CA119">
        <v>166.18</v>
      </c>
      <c r="CB119">
        <v>7.2309999999999999</v>
      </c>
      <c r="CC119">
        <v>258.60399999999998</v>
      </c>
      <c r="CD119">
        <v>162.63300000000001</v>
      </c>
      <c r="CE119">
        <v>4359.9579999999996</v>
      </c>
      <c r="CF119">
        <v>26.991</v>
      </c>
      <c r="CG119">
        <v>4.33</v>
      </c>
      <c r="CH119">
        <v>56.122999999999998</v>
      </c>
      <c r="CI119">
        <v>111.74</v>
      </c>
      <c r="CJ119">
        <v>80.411000000000001</v>
      </c>
      <c r="CK119">
        <v>946.029</v>
      </c>
      <c r="CL119">
        <v>134.64699999999999</v>
      </c>
      <c r="CM119">
        <v>206.77199999999999</v>
      </c>
      <c r="CN119">
        <v>57.466000000000001</v>
      </c>
      <c r="CO119">
        <v>1.8440000000000001</v>
      </c>
      <c r="CP119">
        <v>9.6170000000000009</v>
      </c>
      <c r="CQ119">
        <v>79.135000000000005</v>
      </c>
      <c r="CR119">
        <v>15.079000000000001</v>
      </c>
      <c r="CS119">
        <v>9.23</v>
      </c>
      <c r="CT119">
        <v>2.024</v>
      </c>
      <c r="CU119">
        <v>18.094000000000001</v>
      </c>
      <c r="CV119">
        <v>43.631999999999998</v>
      </c>
      <c r="CW119">
        <v>68.923000000000002</v>
      </c>
      <c r="CX119">
        <v>0.91900000000000004</v>
      </c>
      <c r="CY119">
        <v>5.9489999999999998</v>
      </c>
      <c r="CZ119">
        <v>3.5459999999999998</v>
      </c>
      <c r="DA119">
        <v>81.132000000000005</v>
      </c>
      <c r="DB119">
        <v>12.507999999999999</v>
      </c>
      <c r="DC119">
        <v>1.6759999999999999</v>
      </c>
      <c r="DD119">
        <v>16.37</v>
      </c>
      <c r="DE119">
        <v>0.15</v>
      </c>
      <c r="DF119">
        <v>268.41699999999997</v>
      </c>
      <c r="DG119">
        <v>0.72899999999999998</v>
      </c>
      <c r="DH119">
        <v>1.635</v>
      </c>
      <c r="DI119">
        <v>3.7570000000000001</v>
      </c>
      <c r="DJ119">
        <v>2.762</v>
      </c>
      <c r="DK119">
        <v>3.2000000000000001E-2</v>
      </c>
      <c r="DL119">
        <v>0.61</v>
      </c>
      <c r="DM119">
        <v>0.76200000000000001</v>
      </c>
      <c r="DN119">
        <v>6.1980000000000004</v>
      </c>
      <c r="DO119">
        <v>12.247</v>
      </c>
      <c r="DP119">
        <v>0.873</v>
      </c>
      <c r="DQ119">
        <v>3.0019999999999998</v>
      </c>
      <c r="DR119">
        <v>1.091</v>
      </c>
      <c r="DS119">
        <v>3.11</v>
      </c>
      <c r="DU119">
        <v>2.5790000000000002</v>
      </c>
      <c r="DV119">
        <v>303.95100000000002</v>
      </c>
      <c r="DW119">
        <v>0.35399999999999998</v>
      </c>
      <c r="DX119">
        <v>8.0830000000000002</v>
      </c>
      <c r="DY119">
        <v>13.923</v>
      </c>
      <c r="DZ119">
        <v>4.3360000000000003</v>
      </c>
      <c r="EA119">
        <v>0.14599999999999999</v>
      </c>
      <c r="EB119">
        <v>1.7390000000000001</v>
      </c>
      <c r="EC119">
        <v>4.8330000000000002</v>
      </c>
      <c r="ED119">
        <v>2.3090000000000002</v>
      </c>
      <c r="EE119">
        <v>5.851</v>
      </c>
      <c r="EF119">
        <v>3.403</v>
      </c>
      <c r="EG119">
        <v>2.387</v>
      </c>
      <c r="EH119">
        <v>56.637</v>
      </c>
      <c r="EI119">
        <v>48.939</v>
      </c>
      <c r="EJ119">
        <v>3.968</v>
      </c>
      <c r="EK119">
        <v>9.91</v>
      </c>
      <c r="EL119">
        <v>54.081000000000003</v>
      </c>
      <c r="EM119">
        <v>17.838000000000001</v>
      </c>
      <c r="EN119">
        <v>119.721</v>
      </c>
      <c r="EO119">
        <v>40.5</v>
      </c>
      <c r="EP119">
        <v>23.207999999999998</v>
      </c>
      <c r="EQ119">
        <v>5.0369999999999999</v>
      </c>
      <c r="ER119">
        <v>105.51600000000001</v>
      </c>
      <c r="ES119">
        <v>8.2050000000000001</v>
      </c>
      <c r="ET119">
        <v>25.46</v>
      </c>
      <c r="EU119">
        <v>1.0620000000000001</v>
      </c>
      <c r="EV119">
        <v>2.5430000000000001</v>
      </c>
      <c r="EW119">
        <v>57.307000000000002</v>
      </c>
      <c r="EX119">
        <v>274.089</v>
      </c>
      <c r="EY119">
        <v>4.7770000000000001</v>
      </c>
      <c r="EZ119">
        <v>4.3330000000000002</v>
      </c>
      <c r="FA119">
        <v>124.76300000000001</v>
      </c>
      <c r="FB119">
        <v>15.191000000000001</v>
      </c>
      <c r="FC119">
        <v>2.746</v>
      </c>
      <c r="FD119">
        <v>9.8539999999999992</v>
      </c>
      <c r="FE119">
        <v>9.8539999999999992</v>
      </c>
      <c r="FF119">
        <v>2.4279999999999999</v>
      </c>
      <c r="FG119">
        <v>19.806999999999999</v>
      </c>
      <c r="FH119">
        <v>0.85099999999999998</v>
      </c>
      <c r="FI119">
        <v>3.5070000000000001</v>
      </c>
      <c r="FJ119">
        <v>10.634</v>
      </c>
    </row>
    <row r="120" spans="1:166" x14ac:dyDescent="0.3">
      <c r="A120">
        <v>18075</v>
      </c>
      <c r="B120">
        <v>2</v>
      </c>
      <c r="C120" t="s">
        <v>38</v>
      </c>
      <c r="D120" t="s">
        <v>39</v>
      </c>
      <c r="E120">
        <v>18.521000000000001</v>
      </c>
      <c r="F120">
        <v>6.5730000000000004</v>
      </c>
      <c r="G120">
        <v>1.1539999999999999</v>
      </c>
      <c r="H120">
        <v>0.17299999999999999</v>
      </c>
      <c r="I120">
        <v>118.04600000000001</v>
      </c>
      <c r="J120">
        <v>3.8380000000000001</v>
      </c>
      <c r="K120">
        <v>5.4009999999999998</v>
      </c>
      <c r="L120">
        <v>0.374</v>
      </c>
      <c r="M120">
        <v>34.146999999999998</v>
      </c>
      <c r="N120">
        <v>20.260000000000002</v>
      </c>
      <c r="O120">
        <v>1612.7439999999999</v>
      </c>
      <c r="P120">
        <v>5.34</v>
      </c>
      <c r="Q120">
        <v>1.075</v>
      </c>
      <c r="R120">
        <v>0.307</v>
      </c>
      <c r="S120">
        <v>1.5940000000000001</v>
      </c>
      <c r="T120">
        <v>1.7609999999999999</v>
      </c>
      <c r="U120">
        <v>1.0429999999999999</v>
      </c>
      <c r="V120">
        <v>8.907</v>
      </c>
      <c r="W120">
        <v>0.73899999999999999</v>
      </c>
      <c r="X120">
        <v>0.28899999999999998</v>
      </c>
      <c r="Y120">
        <v>0.129</v>
      </c>
      <c r="Z120">
        <v>99.4</v>
      </c>
      <c r="AA120">
        <v>150.678</v>
      </c>
      <c r="AB120">
        <v>21.614000000000001</v>
      </c>
      <c r="AC120">
        <v>15.882999999999999</v>
      </c>
      <c r="AD120">
        <v>143.31800000000001</v>
      </c>
      <c r="AE120">
        <v>8.157</v>
      </c>
      <c r="AF120">
        <v>4.7539999999999996</v>
      </c>
      <c r="AG120">
        <v>7</v>
      </c>
      <c r="AH120">
        <v>40.844000000000001</v>
      </c>
      <c r="AI120">
        <v>52</v>
      </c>
      <c r="AJ120">
        <v>3.3570000000000002</v>
      </c>
      <c r="AK120">
        <v>118.209</v>
      </c>
      <c r="AL120">
        <v>9.3520000000000003</v>
      </c>
      <c r="AM120">
        <v>327.69400000000002</v>
      </c>
      <c r="AN120">
        <v>20.568999999999999</v>
      </c>
      <c r="AO120">
        <v>6.45</v>
      </c>
      <c r="AP120">
        <v>10.465999999999999</v>
      </c>
      <c r="AQ120">
        <v>253.012</v>
      </c>
      <c r="AR120">
        <v>247.387</v>
      </c>
      <c r="AS120">
        <v>67.129000000000005</v>
      </c>
      <c r="AT120">
        <v>35.615000000000002</v>
      </c>
      <c r="AU120">
        <v>375.50599999999997</v>
      </c>
      <c r="AV120">
        <v>34.322000000000003</v>
      </c>
      <c r="AW120">
        <v>5.2999999999999999E-2</v>
      </c>
      <c r="AX120">
        <v>5.452</v>
      </c>
      <c r="AY120">
        <v>1.7410000000000001</v>
      </c>
      <c r="AZ120">
        <v>1.5920000000000001</v>
      </c>
      <c r="BA120">
        <v>0.93799999999999994</v>
      </c>
      <c r="BB120">
        <v>10.712999999999999</v>
      </c>
      <c r="BC120">
        <v>3.6019999999999999</v>
      </c>
      <c r="BD120">
        <v>17.666</v>
      </c>
      <c r="BE120">
        <v>42.003999999999998</v>
      </c>
      <c r="BF120">
        <v>6.16</v>
      </c>
      <c r="BG120">
        <v>1.119</v>
      </c>
      <c r="BH120">
        <v>4.7130000000000001</v>
      </c>
      <c r="BI120">
        <v>190.17599999999999</v>
      </c>
      <c r="BJ120">
        <v>3.2749999999999999</v>
      </c>
      <c r="BK120">
        <v>16.062000000000001</v>
      </c>
      <c r="BL120">
        <v>4.7690000000000001</v>
      </c>
      <c r="BM120">
        <v>1.008</v>
      </c>
      <c r="BN120">
        <v>41.792999999999999</v>
      </c>
      <c r="BO120">
        <v>48.542000000000002</v>
      </c>
      <c r="BP120">
        <v>16.094999999999999</v>
      </c>
      <c r="BQ120">
        <v>74.302000000000007</v>
      </c>
      <c r="BR120">
        <v>18.081</v>
      </c>
      <c r="BS120">
        <v>40.719000000000001</v>
      </c>
      <c r="BT120">
        <v>63.192999999999998</v>
      </c>
      <c r="BU120">
        <v>6.7679999999999998</v>
      </c>
      <c r="BV120">
        <v>310.88099999999997</v>
      </c>
      <c r="BW120">
        <v>10.795999999999999</v>
      </c>
      <c r="BX120">
        <v>529.84699999999998</v>
      </c>
      <c r="BY120">
        <v>233.84399999999999</v>
      </c>
      <c r="BZ120">
        <v>7097.8249999999998</v>
      </c>
      <c r="CA120">
        <v>108.968</v>
      </c>
      <c r="CB120">
        <v>8.6839999999999993</v>
      </c>
      <c r="CC120">
        <v>198.614</v>
      </c>
      <c r="CD120">
        <v>174.87</v>
      </c>
      <c r="CE120">
        <v>3875.415</v>
      </c>
      <c r="CF120">
        <v>31.213999999999999</v>
      </c>
      <c r="CG120">
        <v>6.2359999999999998</v>
      </c>
      <c r="CH120">
        <v>70.013999999999996</v>
      </c>
      <c r="CI120">
        <v>125.556</v>
      </c>
      <c r="CJ120">
        <v>92.117999999999995</v>
      </c>
      <c r="CK120">
        <v>1089.9110000000001</v>
      </c>
      <c r="CL120">
        <v>67.506</v>
      </c>
      <c r="CM120">
        <v>184.666</v>
      </c>
      <c r="CN120">
        <v>70.013999999999996</v>
      </c>
      <c r="CO120">
        <v>2.5880000000000001</v>
      </c>
      <c r="CP120">
        <v>3.85</v>
      </c>
      <c r="CQ120">
        <v>39.865000000000002</v>
      </c>
      <c r="CR120">
        <v>12.685</v>
      </c>
      <c r="CS120">
        <v>17.709</v>
      </c>
      <c r="CT120">
        <v>1.4179999999999999</v>
      </c>
      <c r="CU120">
        <v>10.968999999999999</v>
      </c>
      <c r="CV120">
        <v>20.756</v>
      </c>
      <c r="CW120">
        <v>81.650000000000006</v>
      </c>
      <c r="CX120">
        <v>0.65400000000000003</v>
      </c>
      <c r="CY120">
        <v>3.181</v>
      </c>
      <c r="CZ120">
        <v>2.1869999999999998</v>
      </c>
      <c r="DA120">
        <v>118.297</v>
      </c>
      <c r="DB120">
        <v>9.3529999999999998</v>
      </c>
      <c r="DC120">
        <v>1.306</v>
      </c>
      <c r="DD120">
        <v>10.55</v>
      </c>
      <c r="DE120">
        <v>0.129</v>
      </c>
      <c r="DF120">
        <v>259.38299999999998</v>
      </c>
      <c r="DG120">
        <v>1.115</v>
      </c>
      <c r="DH120">
        <v>2.2610000000000001</v>
      </c>
      <c r="DI120">
        <v>1.7589999999999999</v>
      </c>
      <c r="DJ120">
        <v>2.5659999999999998</v>
      </c>
      <c r="DK120">
        <v>0.58299999999999996</v>
      </c>
      <c r="DL120">
        <v>0.55700000000000005</v>
      </c>
      <c r="DM120">
        <v>0.68</v>
      </c>
      <c r="DN120">
        <v>3.323</v>
      </c>
      <c r="DO120">
        <v>6.3449999999999998</v>
      </c>
      <c r="DP120">
        <v>0.84699999999999998</v>
      </c>
      <c r="DQ120">
        <v>0.20599999999999999</v>
      </c>
      <c r="DR120">
        <v>1.2549999999999999</v>
      </c>
      <c r="DS120">
        <v>2.9529999999999998</v>
      </c>
      <c r="DU120">
        <v>4.5759999999999996</v>
      </c>
      <c r="DV120">
        <v>424.22399999999999</v>
      </c>
      <c r="DW120">
        <v>1.123</v>
      </c>
      <c r="DX120">
        <v>5.1109999999999998</v>
      </c>
      <c r="DY120">
        <v>15.241</v>
      </c>
      <c r="DZ120">
        <v>3.9060000000000001</v>
      </c>
      <c r="EA120">
        <v>0.24</v>
      </c>
      <c r="EB120">
        <v>1.8009999999999999</v>
      </c>
      <c r="EC120">
        <v>3.234</v>
      </c>
      <c r="ED120">
        <v>1.653</v>
      </c>
      <c r="EE120">
        <v>4.2560000000000002</v>
      </c>
      <c r="EF120">
        <v>2.984</v>
      </c>
      <c r="EG120">
        <v>1.486</v>
      </c>
      <c r="EH120">
        <v>46.776000000000003</v>
      </c>
      <c r="EI120">
        <v>36.848999999999997</v>
      </c>
      <c r="EJ120">
        <v>4.2119999999999997</v>
      </c>
      <c r="EK120">
        <v>7.907</v>
      </c>
      <c r="EL120">
        <v>32.320999999999998</v>
      </c>
      <c r="EM120">
        <v>10.965</v>
      </c>
      <c r="EN120">
        <v>97.971000000000004</v>
      </c>
      <c r="EO120">
        <v>42.902999999999999</v>
      </c>
      <c r="EP120">
        <v>9.2279999999999998</v>
      </c>
      <c r="EQ120">
        <v>1.9770000000000001</v>
      </c>
      <c r="ER120">
        <v>97.405000000000001</v>
      </c>
      <c r="ES120">
        <v>4.91</v>
      </c>
      <c r="ET120">
        <v>18.18</v>
      </c>
      <c r="EU120">
        <v>0.47</v>
      </c>
      <c r="EV120">
        <v>0.80700000000000005</v>
      </c>
      <c r="EW120">
        <v>69.744</v>
      </c>
      <c r="EX120">
        <v>258.25900000000001</v>
      </c>
      <c r="EY120">
        <v>6.3360000000000003</v>
      </c>
      <c r="EZ120">
        <v>3.605</v>
      </c>
      <c r="FA120">
        <v>126.52</v>
      </c>
      <c r="FB120">
        <v>11.6</v>
      </c>
      <c r="FC120">
        <v>1.5229999999999999</v>
      </c>
      <c r="FD120">
        <v>9.2449999999999992</v>
      </c>
      <c r="FE120">
        <v>9.2449999999999992</v>
      </c>
      <c r="FF120">
        <v>0.93400000000000005</v>
      </c>
      <c r="FG120">
        <v>15.837999999999999</v>
      </c>
      <c r="FH120">
        <v>1.2430000000000001</v>
      </c>
      <c r="FI120">
        <v>1.206</v>
      </c>
      <c r="FJ120">
        <v>7.2</v>
      </c>
    </row>
    <row r="121" spans="1:166" x14ac:dyDescent="0.3">
      <c r="A121">
        <v>18084</v>
      </c>
      <c r="B121">
        <v>1</v>
      </c>
      <c r="C121" t="s">
        <v>1</v>
      </c>
      <c r="D121" t="s">
        <v>14</v>
      </c>
      <c r="E121">
        <v>13.621</v>
      </c>
      <c r="F121">
        <v>24.716000000000001</v>
      </c>
      <c r="G121">
        <v>4.0510000000000002</v>
      </c>
      <c r="H121">
        <v>0.47699999999999998</v>
      </c>
      <c r="I121">
        <v>177.059</v>
      </c>
      <c r="J121">
        <v>12.492000000000001</v>
      </c>
      <c r="K121">
        <v>10.667999999999999</v>
      </c>
      <c r="L121">
        <v>1.9810000000000001</v>
      </c>
      <c r="M121">
        <v>21.905999999999999</v>
      </c>
      <c r="N121">
        <v>13.282999999999999</v>
      </c>
      <c r="O121">
        <v>1722.1420000000001</v>
      </c>
      <c r="P121">
        <v>2.9009999999999998</v>
      </c>
      <c r="Q121">
        <v>1.135</v>
      </c>
      <c r="R121">
        <v>2.44</v>
      </c>
      <c r="S121">
        <v>3.081</v>
      </c>
      <c r="T121">
        <v>2.105</v>
      </c>
      <c r="U121">
        <v>1.8879999999999999</v>
      </c>
      <c r="V121">
        <v>23.158000000000001</v>
      </c>
      <c r="W121">
        <v>2.6019999999999999</v>
      </c>
      <c r="X121">
        <v>0.24099999999999999</v>
      </c>
      <c r="Y121">
        <v>0.32200000000000001</v>
      </c>
      <c r="Z121">
        <v>226.59899999999999</v>
      </c>
      <c r="AA121">
        <v>315.32</v>
      </c>
      <c r="AB121">
        <v>58.192999999999998</v>
      </c>
      <c r="AC121">
        <v>35.795999999999999</v>
      </c>
      <c r="AD121">
        <v>223.68600000000001</v>
      </c>
      <c r="AE121">
        <v>11.06</v>
      </c>
      <c r="AF121">
        <v>2.8250000000000002</v>
      </c>
      <c r="AG121">
        <v>6.9390000000000001</v>
      </c>
      <c r="AH121">
        <v>48.543999999999997</v>
      </c>
      <c r="AI121">
        <v>33.543999999999997</v>
      </c>
      <c r="AJ121">
        <v>4.0209999999999999</v>
      </c>
      <c r="AK121">
        <v>77.902000000000001</v>
      </c>
      <c r="AL121">
        <v>6.34</v>
      </c>
      <c r="AM121">
        <v>523.81100000000004</v>
      </c>
      <c r="AN121">
        <v>288.19600000000003</v>
      </c>
      <c r="AO121">
        <v>12.629</v>
      </c>
      <c r="AP121">
        <v>25.888999999999999</v>
      </c>
      <c r="AQ121">
        <v>206.279</v>
      </c>
      <c r="AR121">
        <v>654.58900000000006</v>
      </c>
      <c r="AS121">
        <v>90.617999999999995</v>
      </c>
      <c r="AT121">
        <v>115.764</v>
      </c>
      <c r="AU121">
        <v>512.07100000000003</v>
      </c>
      <c r="AV121">
        <v>140.13200000000001</v>
      </c>
      <c r="AW121">
        <v>0.15</v>
      </c>
      <c r="AX121">
        <v>65.415000000000006</v>
      </c>
      <c r="AY121">
        <v>2.2519999999999998</v>
      </c>
      <c r="AZ121">
        <v>2.863</v>
      </c>
      <c r="BA121">
        <v>17.506</v>
      </c>
      <c r="BB121">
        <v>16.766999999999999</v>
      </c>
      <c r="BC121">
        <v>6.2409999999999997</v>
      </c>
      <c r="BD121">
        <v>5.1100000000000003</v>
      </c>
      <c r="BE121">
        <v>26.655999999999999</v>
      </c>
      <c r="BF121">
        <v>3.7330000000000001</v>
      </c>
      <c r="BG121">
        <v>0.60099999999999998</v>
      </c>
      <c r="BH121">
        <v>2.1629999999999998</v>
      </c>
      <c r="BI121">
        <v>220.3</v>
      </c>
      <c r="BJ121">
        <v>4.1029999999999998</v>
      </c>
      <c r="BK121">
        <v>12.288</v>
      </c>
      <c r="BL121">
        <v>3.9449999999999998</v>
      </c>
      <c r="BM121">
        <v>2.7730000000000001</v>
      </c>
      <c r="BN121">
        <v>62.070999999999998</v>
      </c>
      <c r="BO121">
        <v>102.191</v>
      </c>
      <c r="BP121">
        <v>21.916</v>
      </c>
      <c r="BQ121">
        <v>140.297</v>
      </c>
      <c r="BR121">
        <v>22.93</v>
      </c>
      <c r="BS121">
        <v>57.264000000000003</v>
      </c>
      <c r="BT121">
        <v>79.876000000000005</v>
      </c>
      <c r="BU121">
        <v>7.5380000000000003</v>
      </c>
      <c r="BV121">
        <v>573.56299999999999</v>
      </c>
      <c r="BW121">
        <v>35.203000000000003</v>
      </c>
      <c r="BX121">
        <v>819.94799999999998</v>
      </c>
      <c r="BY121">
        <v>393.09899999999999</v>
      </c>
      <c r="BZ121">
        <v>7269.6940000000004</v>
      </c>
      <c r="CA121">
        <v>230.64400000000001</v>
      </c>
      <c r="CB121">
        <v>30.353000000000002</v>
      </c>
      <c r="CC121">
        <v>378.65899999999999</v>
      </c>
      <c r="CD121">
        <v>291.59899999999999</v>
      </c>
      <c r="CE121">
        <v>4937.7389999999996</v>
      </c>
      <c r="CF121">
        <v>43.167000000000002</v>
      </c>
      <c r="CG121">
        <v>10.486000000000001</v>
      </c>
      <c r="CH121">
        <v>90.631</v>
      </c>
      <c r="CI121">
        <v>150.62700000000001</v>
      </c>
      <c r="CJ121">
        <v>134.714</v>
      </c>
      <c r="CK121">
        <v>1144.473</v>
      </c>
      <c r="CL121">
        <v>247.30099999999999</v>
      </c>
      <c r="CM121">
        <v>233.09200000000001</v>
      </c>
      <c r="CN121">
        <v>79.631</v>
      </c>
      <c r="CO121">
        <v>2.012</v>
      </c>
      <c r="CP121">
        <v>9.99</v>
      </c>
      <c r="CQ121">
        <v>68.89</v>
      </c>
      <c r="CR121">
        <v>16.067</v>
      </c>
      <c r="CS121">
        <v>13.023</v>
      </c>
      <c r="CT121">
        <v>1.903</v>
      </c>
      <c r="CU121">
        <v>16.12</v>
      </c>
      <c r="CV121">
        <v>12.759</v>
      </c>
      <c r="CW121">
        <v>66.481999999999999</v>
      </c>
      <c r="CX121">
        <v>1.6850000000000001</v>
      </c>
      <c r="CY121">
        <v>6.3369999999999997</v>
      </c>
      <c r="CZ121">
        <v>5.101</v>
      </c>
      <c r="DA121">
        <v>133.983</v>
      </c>
      <c r="DB121">
        <v>13.635999999999999</v>
      </c>
      <c r="DC121">
        <v>2.3620000000000001</v>
      </c>
      <c r="DD121">
        <v>22.077000000000002</v>
      </c>
      <c r="DE121">
        <v>0.32200000000000001</v>
      </c>
      <c r="DF121">
        <v>150.673</v>
      </c>
      <c r="DG121">
        <v>0.65300000000000002</v>
      </c>
      <c r="DH121">
        <v>2.016</v>
      </c>
      <c r="DI121">
        <v>3.7269999999999999</v>
      </c>
      <c r="DJ121">
        <v>10.202</v>
      </c>
      <c r="DK121">
        <v>1.268</v>
      </c>
      <c r="DL121">
        <v>1.569</v>
      </c>
      <c r="DM121">
        <v>1.093</v>
      </c>
      <c r="DN121">
        <v>0.10100000000000001</v>
      </c>
      <c r="DO121">
        <v>6.2770000000000001</v>
      </c>
      <c r="DP121">
        <v>0.63400000000000001</v>
      </c>
      <c r="DQ121">
        <v>3.0449999999999999</v>
      </c>
      <c r="DR121">
        <v>2.9060000000000001</v>
      </c>
      <c r="DS121">
        <v>2.6120000000000001</v>
      </c>
      <c r="DT121">
        <v>0.71</v>
      </c>
      <c r="DU121">
        <v>2.2469999999999999</v>
      </c>
      <c r="DV121">
        <v>306.80099999999999</v>
      </c>
      <c r="DW121">
        <v>0.66900000000000004</v>
      </c>
      <c r="DX121">
        <v>12.856999999999999</v>
      </c>
      <c r="DY121">
        <v>6.6390000000000002</v>
      </c>
      <c r="DZ121">
        <v>4.8220000000000001</v>
      </c>
      <c r="EA121">
        <v>0.121</v>
      </c>
      <c r="EB121">
        <v>2.0550000000000002</v>
      </c>
      <c r="EC121">
        <v>4.5519999999999996</v>
      </c>
      <c r="ED121">
        <v>2.609</v>
      </c>
      <c r="EE121">
        <v>6.3559999999999999</v>
      </c>
      <c r="EF121">
        <v>4.8239999999999998</v>
      </c>
      <c r="EG121">
        <v>4.2750000000000004</v>
      </c>
      <c r="EH121">
        <v>63.808999999999997</v>
      </c>
      <c r="EI121">
        <v>47.683</v>
      </c>
      <c r="EJ121">
        <v>8.5250000000000004</v>
      </c>
      <c r="EK121">
        <v>11.208</v>
      </c>
      <c r="EL121">
        <v>133.727</v>
      </c>
      <c r="EM121">
        <v>46.378999999999998</v>
      </c>
      <c r="EN121">
        <v>146.13499999999999</v>
      </c>
      <c r="EO121">
        <v>49.051000000000002</v>
      </c>
      <c r="EP121">
        <v>41.110999999999997</v>
      </c>
      <c r="EQ121">
        <v>11.131</v>
      </c>
      <c r="ER121">
        <v>124.5</v>
      </c>
      <c r="ES121">
        <v>18.193000000000001</v>
      </c>
      <c r="ET121">
        <v>17.988</v>
      </c>
      <c r="EU121">
        <v>1.2350000000000001</v>
      </c>
      <c r="EV121">
        <v>2</v>
      </c>
      <c r="EW121">
        <v>91.281000000000006</v>
      </c>
      <c r="EX121">
        <v>279.85899999999998</v>
      </c>
      <c r="EY121">
        <v>4.2729999999999997</v>
      </c>
      <c r="EZ121">
        <v>3.653</v>
      </c>
      <c r="FA121">
        <v>125.465</v>
      </c>
      <c r="FB121">
        <v>17.254999999999999</v>
      </c>
      <c r="FC121">
        <v>1.6859999999999999</v>
      </c>
      <c r="FD121">
        <v>11.643000000000001</v>
      </c>
      <c r="FE121">
        <v>11.643000000000001</v>
      </c>
      <c r="FF121">
        <v>1.835</v>
      </c>
      <c r="FG121">
        <v>26.512</v>
      </c>
      <c r="FH121">
        <v>1.645</v>
      </c>
      <c r="FI121">
        <v>6.2670000000000003</v>
      </c>
      <c r="FJ121">
        <v>20.899000000000001</v>
      </c>
    </row>
    <row r="122" spans="1:166" x14ac:dyDescent="0.3">
      <c r="A122">
        <v>18131</v>
      </c>
      <c r="B122">
        <v>1</v>
      </c>
      <c r="C122" t="s">
        <v>38</v>
      </c>
      <c r="D122" t="s">
        <v>39</v>
      </c>
      <c r="E122">
        <v>41.506999999999998</v>
      </c>
      <c r="F122">
        <v>69.051000000000002</v>
      </c>
      <c r="G122">
        <v>6.9880000000000004</v>
      </c>
      <c r="H122">
        <v>1.1839999999999999</v>
      </c>
      <c r="I122">
        <v>159.12299999999999</v>
      </c>
      <c r="J122">
        <v>25.311</v>
      </c>
      <c r="K122">
        <v>18.661000000000001</v>
      </c>
      <c r="L122">
        <v>4.1749999999999998</v>
      </c>
      <c r="M122">
        <v>63.767000000000003</v>
      </c>
      <c r="N122">
        <v>19.84</v>
      </c>
      <c r="O122">
        <v>1688.8440000000001</v>
      </c>
      <c r="P122">
        <v>2.85</v>
      </c>
      <c r="Q122">
        <v>3.68</v>
      </c>
      <c r="R122">
        <v>7.1459999999999999</v>
      </c>
      <c r="S122">
        <v>7.6159999999999997</v>
      </c>
      <c r="T122">
        <v>1.952</v>
      </c>
      <c r="U122">
        <v>0.40400000000000003</v>
      </c>
      <c r="V122">
        <v>1.17</v>
      </c>
      <c r="W122">
        <v>6.0739999999999998</v>
      </c>
      <c r="X122">
        <v>0.17199999999999999</v>
      </c>
      <c r="Y122">
        <v>1.1559999999999999</v>
      </c>
      <c r="Z122">
        <v>207.393</v>
      </c>
      <c r="AA122">
        <v>270.80399999999997</v>
      </c>
      <c r="AB122">
        <v>60.667999999999999</v>
      </c>
      <c r="AC122">
        <v>30.367000000000001</v>
      </c>
      <c r="AD122">
        <v>166.852</v>
      </c>
      <c r="AE122">
        <v>6.7590000000000003</v>
      </c>
      <c r="AF122">
        <v>2.4260000000000002</v>
      </c>
      <c r="AG122">
        <v>4.26</v>
      </c>
      <c r="AH122">
        <v>28.189</v>
      </c>
      <c r="AI122">
        <v>39.630000000000003</v>
      </c>
      <c r="AJ122">
        <v>2.83</v>
      </c>
      <c r="AK122">
        <v>86.183999999999997</v>
      </c>
      <c r="AL122">
        <v>13.173999999999999</v>
      </c>
      <c r="AM122">
        <v>254.15899999999999</v>
      </c>
      <c r="AN122">
        <v>3.0459999999999998</v>
      </c>
      <c r="AO122">
        <v>6.6630000000000003</v>
      </c>
      <c r="AP122">
        <v>13.879</v>
      </c>
      <c r="AQ122">
        <v>161.065</v>
      </c>
      <c r="AR122">
        <v>141.191</v>
      </c>
      <c r="AS122">
        <v>25.597999999999999</v>
      </c>
      <c r="AT122">
        <v>25.602</v>
      </c>
      <c r="AU122">
        <v>117.541</v>
      </c>
      <c r="AV122">
        <v>50.66</v>
      </c>
      <c r="AW122">
        <v>9.7000000000000003E-2</v>
      </c>
      <c r="AX122">
        <v>0.34699999999999998</v>
      </c>
      <c r="AY122">
        <v>8.0210000000000008</v>
      </c>
      <c r="AZ122">
        <v>1.665</v>
      </c>
      <c r="BA122">
        <v>3.6669999999999998</v>
      </c>
      <c r="BB122">
        <v>9.0060000000000002</v>
      </c>
      <c r="BC122">
        <v>5.9969999999999999</v>
      </c>
      <c r="BD122">
        <v>10.038</v>
      </c>
      <c r="BE122">
        <v>90.036000000000001</v>
      </c>
      <c r="BF122">
        <v>4.2240000000000002</v>
      </c>
      <c r="BG122">
        <v>1.0289999999999999</v>
      </c>
      <c r="BH122">
        <v>0.48399999999999999</v>
      </c>
      <c r="BI122">
        <v>130.43899999999999</v>
      </c>
      <c r="BJ122">
        <v>2.4420000000000002</v>
      </c>
      <c r="BK122">
        <v>16.875</v>
      </c>
      <c r="BL122">
        <v>10.159000000000001</v>
      </c>
      <c r="BM122">
        <v>2.0270000000000001</v>
      </c>
      <c r="BN122">
        <v>61.408999999999999</v>
      </c>
      <c r="BO122">
        <v>44.174999999999997</v>
      </c>
      <c r="BP122">
        <v>13.3</v>
      </c>
      <c r="BQ122">
        <v>127.72199999999999</v>
      </c>
      <c r="BR122">
        <v>10.641</v>
      </c>
      <c r="BS122">
        <v>32.158000000000001</v>
      </c>
      <c r="BT122">
        <v>63.212000000000003</v>
      </c>
      <c r="BU122">
        <v>6.673</v>
      </c>
      <c r="BV122">
        <v>292.98</v>
      </c>
      <c r="BW122">
        <v>30.332999999999998</v>
      </c>
      <c r="BX122">
        <v>416.07100000000003</v>
      </c>
      <c r="BY122">
        <v>320.572</v>
      </c>
      <c r="BZ122">
        <v>4492.7759999999998</v>
      </c>
      <c r="CA122">
        <v>78.625</v>
      </c>
      <c r="CB122">
        <v>15.419</v>
      </c>
      <c r="CC122">
        <v>144.185</v>
      </c>
      <c r="CD122">
        <v>204.83</v>
      </c>
      <c r="CE122">
        <v>2536.7950000000001</v>
      </c>
      <c r="CF122">
        <v>14.195</v>
      </c>
      <c r="CG122">
        <v>6.3760000000000003</v>
      </c>
      <c r="CH122">
        <v>33.857999999999997</v>
      </c>
      <c r="CI122">
        <v>53.933999999999997</v>
      </c>
      <c r="CJ122">
        <v>73.887</v>
      </c>
      <c r="CK122">
        <v>498.43700000000001</v>
      </c>
      <c r="CL122">
        <v>77.825000000000003</v>
      </c>
      <c r="CM122">
        <v>101.322</v>
      </c>
      <c r="CN122">
        <v>33.857999999999997</v>
      </c>
      <c r="CO122">
        <v>2.254</v>
      </c>
      <c r="CP122">
        <v>6.8940000000000001</v>
      </c>
      <c r="CQ122">
        <v>16.117999999999999</v>
      </c>
      <c r="CR122">
        <v>19.994</v>
      </c>
      <c r="CS122">
        <v>10.96</v>
      </c>
      <c r="CT122">
        <v>2.0150000000000001</v>
      </c>
      <c r="CU122">
        <v>8.4920000000000009</v>
      </c>
      <c r="CV122">
        <v>6.2E-2</v>
      </c>
      <c r="CW122">
        <v>30.462</v>
      </c>
      <c r="CX122">
        <v>1.179</v>
      </c>
      <c r="CY122">
        <v>1.9890000000000001</v>
      </c>
      <c r="CZ122">
        <v>4.4660000000000002</v>
      </c>
      <c r="DA122">
        <v>229.51900000000001</v>
      </c>
      <c r="DB122">
        <v>21.274000000000001</v>
      </c>
      <c r="DC122">
        <v>2.7490000000000001</v>
      </c>
      <c r="DD122">
        <v>37.811</v>
      </c>
      <c r="DE122">
        <v>1.1559999999999999</v>
      </c>
      <c r="DF122">
        <v>89.001000000000005</v>
      </c>
      <c r="DG122">
        <v>1.0920000000000001</v>
      </c>
      <c r="DH122">
        <v>7.0439999999999996</v>
      </c>
      <c r="DI122">
        <v>2.42</v>
      </c>
      <c r="DJ122">
        <v>12.721</v>
      </c>
      <c r="DK122">
        <v>49.2</v>
      </c>
      <c r="DL122">
        <v>0.76100000000000001</v>
      </c>
      <c r="DM122">
        <v>0.54400000000000004</v>
      </c>
      <c r="DN122">
        <v>0.156</v>
      </c>
      <c r="DO122">
        <v>16.613</v>
      </c>
      <c r="DP122">
        <v>1.0229999999999999</v>
      </c>
      <c r="DQ122">
        <v>0.375</v>
      </c>
      <c r="DR122">
        <v>4.25</v>
      </c>
      <c r="DS122">
        <v>0.96699999999999997</v>
      </c>
      <c r="DT122">
        <v>0.17799999999999999</v>
      </c>
      <c r="DU122">
        <v>2.16</v>
      </c>
      <c r="DV122">
        <v>126.1</v>
      </c>
      <c r="DW122">
        <v>0.73699999999999999</v>
      </c>
      <c r="DX122">
        <v>32.064999999999998</v>
      </c>
      <c r="DY122">
        <v>0.79</v>
      </c>
      <c r="DZ122">
        <v>1.331</v>
      </c>
      <c r="EA122">
        <v>0.219</v>
      </c>
      <c r="EB122">
        <v>0.71099999999999997</v>
      </c>
      <c r="EC122">
        <v>2.944</v>
      </c>
      <c r="ED122">
        <v>0.72299999999999998</v>
      </c>
      <c r="EE122">
        <v>3.875</v>
      </c>
      <c r="EF122">
        <v>2.6669999999999998</v>
      </c>
      <c r="EG122">
        <v>3.8610000000000002</v>
      </c>
      <c r="EH122">
        <v>35.341999999999999</v>
      </c>
      <c r="EI122">
        <v>25.135999999999999</v>
      </c>
      <c r="EJ122">
        <v>6.1310000000000002</v>
      </c>
      <c r="EK122">
        <v>5.7290000000000001</v>
      </c>
      <c r="EL122">
        <v>33.988</v>
      </c>
      <c r="EM122">
        <v>8.2680000000000007</v>
      </c>
      <c r="EN122">
        <v>53.195999999999998</v>
      </c>
      <c r="EO122">
        <v>13.942</v>
      </c>
      <c r="EP122">
        <v>16.513000000000002</v>
      </c>
      <c r="EQ122">
        <v>4.2359999999999998</v>
      </c>
      <c r="ER122">
        <v>61.201999999999998</v>
      </c>
      <c r="ES122">
        <v>4.1630000000000003</v>
      </c>
      <c r="ET122">
        <v>8.609</v>
      </c>
      <c r="EU122">
        <v>8.2000000000000003E-2</v>
      </c>
      <c r="EV122">
        <v>1.8759999999999999</v>
      </c>
      <c r="EW122">
        <v>33.82</v>
      </c>
      <c r="EX122">
        <v>278.62</v>
      </c>
      <c r="EY122">
        <v>4.7009999999999996</v>
      </c>
      <c r="EZ122">
        <v>1.5509999999999999</v>
      </c>
      <c r="FA122">
        <v>119.93899999999999</v>
      </c>
      <c r="FB122">
        <v>0.94299999999999995</v>
      </c>
      <c r="FC122">
        <v>8.8999999999999996E-2</v>
      </c>
      <c r="FD122">
        <v>6.2290000000000001</v>
      </c>
      <c r="FE122">
        <v>6.2290000000000001</v>
      </c>
      <c r="FF122">
        <v>0.44</v>
      </c>
      <c r="FG122">
        <v>5.915</v>
      </c>
      <c r="FH122">
        <v>9.1460000000000008</v>
      </c>
      <c r="FI122">
        <v>5.62</v>
      </c>
      <c r="FJ122">
        <v>17.312000000000001</v>
      </c>
    </row>
    <row r="123" spans="1:166" x14ac:dyDescent="0.3">
      <c r="A123">
        <v>18061</v>
      </c>
      <c r="B123">
        <v>1</v>
      </c>
      <c r="C123" t="s">
        <v>1</v>
      </c>
      <c r="D123" t="s">
        <v>14</v>
      </c>
      <c r="E123">
        <v>12.938000000000001</v>
      </c>
      <c r="F123">
        <v>23.515999999999998</v>
      </c>
      <c r="G123">
        <v>4.46</v>
      </c>
      <c r="H123">
        <v>0.54100000000000004</v>
      </c>
      <c r="I123">
        <v>167.40199999999999</v>
      </c>
      <c r="J123">
        <v>13.461</v>
      </c>
      <c r="K123">
        <v>11.407</v>
      </c>
      <c r="L123">
        <v>1.804</v>
      </c>
      <c r="M123">
        <v>22.652999999999999</v>
      </c>
      <c r="N123">
        <v>10.811999999999999</v>
      </c>
      <c r="O123">
        <v>1845.3510000000001</v>
      </c>
      <c r="P123">
        <v>3.3149999999999999</v>
      </c>
      <c r="Q123">
        <v>1.3169999999999999</v>
      </c>
      <c r="R123">
        <v>1.5629999999999999</v>
      </c>
      <c r="S123">
        <v>3.9140000000000001</v>
      </c>
      <c r="T123">
        <v>2.1030000000000002</v>
      </c>
      <c r="U123">
        <v>2.544</v>
      </c>
      <c r="V123">
        <v>16.620999999999999</v>
      </c>
      <c r="W123">
        <v>1.468</v>
      </c>
      <c r="X123">
        <v>0.31900000000000001</v>
      </c>
      <c r="Y123">
        <v>0.11600000000000001</v>
      </c>
      <c r="Z123">
        <v>117.34099999999999</v>
      </c>
      <c r="AA123">
        <v>160.47399999999999</v>
      </c>
      <c r="AB123">
        <v>23.867999999999999</v>
      </c>
      <c r="AC123">
        <v>14.471</v>
      </c>
      <c r="AD123">
        <v>150.261</v>
      </c>
      <c r="AE123">
        <v>10.311999999999999</v>
      </c>
      <c r="AF123">
        <v>1.631</v>
      </c>
      <c r="AG123">
        <v>8.5749999999999993</v>
      </c>
      <c r="AH123">
        <v>55.966999999999999</v>
      </c>
      <c r="AI123">
        <v>26.812999999999999</v>
      </c>
      <c r="AJ123">
        <v>3.492</v>
      </c>
      <c r="AK123">
        <v>54.417000000000002</v>
      </c>
      <c r="AL123">
        <v>4.1829999999999998</v>
      </c>
      <c r="AM123">
        <v>399.73099999999999</v>
      </c>
      <c r="AN123">
        <v>169.77099999999999</v>
      </c>
      <c r="AO123">
        <v>7.7759999999999998</v>
      </c>
      <c r="AP123">
        <v>12.837999999999999</v>
      </c>
      <c r="AQ123">
        <v>269.00099999999998</v>
      </c>
      <c r="AR123">
        <v>586.721</v>
      </c>
      <c r="AS123">
        <v>90.290999999999997</v>
      </c>
      <c r="AT123">
        <v>69.358000000000004</v>
      </c>
      <c r="AU123">
        <v>494.98399999999998</v>
      </c>
      <c r="AV123">
        <v>66.777000000000001</v>
      </c>
      <c r="AW123">
        <v>2.9000000000000001E-2</v>
      </c>
      <c r="AX123">
        <v>135.13800000000001</v>
      </c>
      <c r="AY123">
        <v>2.8919999999999999</v>
      </c>
      <c r="AZ123">
        <v>2.3149999999999999</v>
      </c>
      <c r="BA123">
        <v>7.6429999999999998</v>
      </c>
      <c r="BB123">
        <v>11.416</v>
      </c>
      <c r="BC123">
        <v>5.31</v>
      </c>
      <c r="BD123">
        <v>7.9169999999999998</v>
      </c>
      <c r="BE123">
        <v>25.826000000000001</v>
      </c>
      <c r="BF123">
        <v>4.9550000000000001</v>
      </c>
      <c r="BG123">
        <v>8.5999999999999993E-2</v>
      </c>
      <c r="BH123">
        <v>3.7330000000000001</v>
      </c>
      <c r="BI123">
        <v>210.84299999999999</v>
      </c>
      <c r="BJ123">
        <v>3.81</v>
      </c>
      <c r="BK123">
        <v>7.0350000000000001</v>
      </c>
      <c r="BL123">
        <v>1.66</v>
      </c>
      <c r="BM123">
        <v>1.62</v>
      </c>
      <c r="BN123">
        <v>40.057000000000002</v>
      </c>
      <c r="BO123">
        <v>89.994</v>
      </c>
      <c r="BP123">
        <v>22.233000000000001</v>
      </c>
      <c r="BQ123">
        <v>83.662000000000006</v>
      </c>
      <c r="BR123">
        <v>23.788</v>
      </c>
      <c r="BS123">
        <v>39.261000000000003</v>
      </c>
      <c r="BT123">
        <v>44.895000000000003</v>
      </c>
      <c r="BU123">
        <v>5.2389999999999999</v>
      </c>
      <c r="BV123">
        <v>463.88799999999998</v>
      </c>
      <c r="BW123">
        <v>18.922000000000001</v>
      </c>
      <c r="BX123">
        <v>787.92200000000003</v>
      </c>
      <c r="BY123">
        <v>256.11</v>
      </c>
      <c r="BZ123">
        <v>7894.2960000000003</v>
      </c>
      <c r="CA123">
        <v>210.89599999999999</v>
      </c>
      <c r="CB123">
        <v>15.404</v>
      </c>
      <c r="CC123">
        <v>327.33499999999998</v>
      </c>
      <c r="CD123">
        <v>205.011</v>
      </c>
      <c r="CE123">
        <v>4973.9480000000003</v>
      </c>
      <c r="CF123">
        <v>41.786000000000001</v>
      </c>
      <c r="CG123">
        <v>7.0179999999999998</v>
      </c>
      <c r="CH123">
        <v>77.813999999999993</v>
      </c>
      <c r="CI123">
        <v>108.367</v>
      </c>
      <c r="CJ123">
        <v>104.69499999999999</v>
      </c>
      <c r="CK123">
        <v>1150.7619999999999</v>
      </c>
      <c r="CL123">
        <v>158.61099999999999</v>
      </c>
      <c r="CM123">
        <v>331.762</v>
      </c>
      <c r="CN123">
        <v>74.813999999999993</v>
      </c>
      <c r="CO123">
        <v>2.2869999999999999</v>
      </c>
      <c r="CP123">
        <v>9.7159999999999993</v>
      </c>
      <c r="CQ123">
        <v>92.801000000000002</v>
      </c>
      <c r="CR123">
        <v>20.765000000000001</v>
      </c>
      <c r="CS123">
        <v>14.928000000000001</v>
      </c>
      <c r="CT123">
        <v>2.4780000000000002</v>
      </c>
      <c r="CU123">
        <v>11.101000000000001</v>
      </c>
      <c r="CV123">
        <v>38.622</v>
      </c>
      <c r="CW123">
        <v>71.602000000000004</v>
      </c>
      <c r="CX123">
        <v>1.462</v>
      </c>
      <c r="CY123">
        <v>5.6470000000000002</v>
      </c>
      <c r="CZ123">
        <v>2.2120000000000002</v>
      </c>
      <c r="DA123">
        <v>139.852</v>
      </c>
      <c r="DB123">
        <v>12.316000000000001</v>
      </c>
      <c r="DC123">
        <v>1.738</v>
      </c>
      <c r="DD123">
        <v>13.926</v>
      </c>
      <c r="DE123">
        <v>0.11600000000000001</v>
      </c>
      <c r="DF123">
        <v>259.23599999999999</v>
      </c>
      <c r="DG123">
        <v>0.66</v>
      </c>
      <c r="DH123">
        <v>1.302</v>
      </c>
      <c r="DI123">
        <v>1.639</v>
      </c>
      <c r="DJ123">
        <v>5.8579999999999997</v>
      </c>
      <c r="DK123">
        <v>7.5999999999999998E-2</v>
      </c>
      <c r="DL123">
        <v>1.5569999999999999</v>
      </c>
      <c r="DM123">
        <v>2.3220000000000001</v>
      </c>
      <c r="DN123">
        <v>3.6970000000000001</v>
      </c>
      <c r="DO123">
        <v>3.7829999999999999</v>
      </c>
      <c r="DP123">
        <v>0.41699999999999998</v>
      </c>
      <c r="DQ123">
        <v>1.679</v>
      </c>
      <c r="DR123">
        <v>1.38</v>
      </c>
      <c r="DS123">
        <v>1.651</v>
      </c>
      <c r="DT123">
        <v>0.59899999999999998</v>
      </c>
      <c r="DU123">
        <v>2.3780000000000001</v>
      </c>
      <c r="DV123">
        <v>359.37299999999999</v>
      </c>
      <c r="DW123">
        <v>0.73599999999999999</v>
      </c>
      <c r="DX123">
        <v>7.7</v>
      </c>
      <c r="DY123">
        <v>24.509</v>
      </c>
      <c r="DZ123">
        <v>4.66</v>
      </c>
      <c r="EA123">
        <v>0.17499999999999999</v>
      </c>
      <c r="EB123">
        <v>2.3380000000000001</v>
      </c>
      <c r="EC123">
        <v>2.6819999999999999</v>
      </c>
      <c r="ED123">
        <v>1.734</v>
      </c>
      <c r="EE123">
        <v>3.5270000000000001</v>
      </c>
      <c r="EF123">
        <v>2.419</v>
      </c>
      <c r="EG123">
        <v>1.4</v>
      </c>
      <c r="EH123">
        <v>47.790999999999997</v>
      </c>
      <c r="EI123">
        <v>31.260999999999999</v>
      </c>
      <c r="EJ123">
        <v>4.1890000000000001</v>
      </c>
      <c r="EK123">
        <v>9.2249999999999996</v>
      </c>
      <c r="EL123">
        <v>96.707999999999998</v>
      </c>
      <c r="EM123">
        <v>28.582999999999998</v>
      </c>
      <c r="EN123">
        <v>183.60499999999999</v>
      </c>
      <c r="EO123">
        <v>72.061999999999998</v>
      </c>
      <c r="EP123">
        <v>9.875</v>
      </c>
      <c r="EQ123">
        <v>5.2859999999999996</v>
      </c>
      <c r="ER123">
        <v>95.212000000000003</v>
      </c>
      <c r="ES123">
        <v>8.7349999999999994</v>
      </c>
      <c r="ET123">
        <v>33.427</v>
      </c>
      <c r="EU123">
        <v>1.6779999999999999</v>
      </c>
      <c r="EV123">
        <v>1.78</v>
      </c>
      <c r="EW123">
        <v>79.025999999999996</v>
      </c>
      <c r="EX123">
        <v>294.06599999999997</v>
      </c>
      <c r="EY123">
        <v>5.3559999999999999</v>
      </c>
      <c r="EZ123">
        <v>2.4820000000000002</v>
      </c>
      <c r="FA123">
        <v>123.011</v>
      </c>
      <c r="FB123">
        <v>23.641999999999999</v>
      </c>
      <c r="FC123">
        <v>1.8779999999999999</v>
      </c>
      <c r="FD123">
        <v>12.749000000000001</v>
      </c>
      <c r="FE123">
        <v>12.749000000000001</v>
      </c>
      <c r="FF123">
        <v>1.4690000000000001</v>
      </c>
      <c r="FG123">
        <v>24.866</v>
      </c>
      <c r="FH123">
        <v>0.9</v>
      </c>
      <c r="FI123">
        <v>2.3029999999999999</v>
      </c>
      <c r="FJ123">
        <v>8.6440000000000001</v>
      </c>
    </row>
    <row r="124" spans="1:166" x14ac:dyDescent="0.3">
      <c r="A124">
        <v>18132</v>
      </c>
      <c r="B124">
        <v>2</v>
      </c>
      <c r="C124" t="s">
        <v>38</v>
      </c>
      <c r="D124" t="s">
        <v>39</v>
      </c>
      <c r="E124">
        <v>12.930999999999999</v>
      </c>
      <c r="F124">
        <v>6.5460000000000003</v>
      </c>
      <c r="G124">
        <v>1.956</v>
      </c>
      <c r="H124">
        <v>0.253</v>
      </c>
      <c r="I124">
        <v>146.08500000000001</v>
      </c>
      <c r="J124">
        <v>6.01</v>
      </c>
      <c r="K124">
        <v>7.4050000000000002</v>
      </c>
      <c r="L124">
        <v>0.75</v>
      </c>
      <c r="M124">
        <v>43.442</v>
      </c>
      <c r="N124">
        <v>16.812999999999999</v>
      </c>
      <c r="O124">
        <v>1856.9469999999999</v>
      </c>
      <c r="P124">
        <v>4.585</v>
      </c>
      <c r="Q124">
        <v>0.74</v>
      </c>
      <c r="R124">
        <v>0.88</v>
      </c>
      <c r="S124">
        <v>1.417</v>
      </c>
      <c r="T124">
        <v>2.1579999999999999</v>
      </c>
      <c r="U124">
        <v>1.284</v>
      </c>
      <c r="V124">
        <v>6.5810000000000004</v>
      </c>
      <c r="W124">
        <v>0.621</v>
      </c>
      <c r="X124">
        <v>0.35299999999999998</v>
      </c>
      <c r="Y124">
        <v>0.11799999999999999</v>
      </c>
      <c r="Z124">
        <v>80.293999999999997</v>
      </c>
      <c r="AA124">
        <v>156.87799999999999</v>
      </c>
      <c r="AB124">
        <v>20.952000000000002</v>
      </c>
      <c r="AC124">
        <v>18.908000000000001</v>
      </c>
      <c r="AD124">
        <v>171.755</v>
      </c>
      <c r="AE124">
        <v>9.3130000000000006</v>
      </c>
      <c r="AF124">
        <v>3.726</v>
      </c>
      <c r="AG124">
        <v>7.8440000000000003</v>
      </c>
      <c r="AH124">
        <v>44.363999999999997</v>
      </c>
      <c r="AI124">
        <v>32.423000000000002</v>
      </c>
      <c r="AJ124">
        <v>3.32</v>
      </c>
      <c r="AK124">
        <v>81.471000000000004</v>
      </c>
      <c r="AL124">
        <v>5.52</v>
      </c>
      <c r="AM124">
        <v>295.39299999999997</v>
      </c>
      <c r="AN124">
        <v>150.52799999999999</v>
      </c>
      <c r="AO124">
        <v>6.81</v>
      </c>
      <c r="AP124">
        <v>9.8759999999999994</v>
      </c>
      <c r="AQ124">
        <v>231.18199999999999</v>
      </c>
      <c r="AR124">
        <v>565.94600000000003</v>
      </c>
      <c r="AS124">
        <v>42.472999999999999</v>
      </c>
      <c r="AT124">
        <v>70.326999999999998</v>
      </c>
      <c r="AU124">
        <v>150.78399999999999</v>
      </c>
      <c r="AV124">
        <v>48.41</v>
      </c>
      <c r="AW124">
        <v>7.1999999999999995E-2</v>
      </c>
      <c r="AX124">
        <v>0.46500000000000002</v>
      </c>
      <c r="AY124">
        <v>1.6279999999999999</v>
      </c>
      <c r="AZ124">
        <v>2.5499999999999998</v>
      </c>
      <c r="BA124">
        <v>5.2839999999999998</v>
      </c>
      <c r="BB124">
        <v>20.192</v>
      </c>
      <c r="BC124">
        <v>5.0709999999999997</v>
      </c>
      <c r="BD124">
        <v>7.798</v>
      </c>
      <c r="BE124">
        <v>25.222999999999999</v>
      </c>
      <c r="BF124">
        <v>3.6989999999999998</v>
      </c>
      <c r="BG124">
        <v>0.497</v>
      </c>
      <c r="BH124">
        <v>2.7080000000000002</v>
      </c>
      <c r="BI124">
        <v>200.994</v>
      </c>
      <c r="BJ124">
        <v>2.8849999999999998</v>
      </c>
      <c r="BK124">
        <v>7.7050000000000001</v>
      </c>
      <c r="BL124">
        <v>2.1960000000000002</v>
      </c>
      <c r="BM124">
        <v>1.1830000000000001</v>
      </c>
      <c r="BN124">
        <v>45.872</v>
      </c>
      <c r="BO124">
        <v>92.292000000000002</v>
      </c>
      <c r="BP124">
        <v>16.751000000000001</v>
      </c>
      <c r="BQ124">
        <v>97.66</v>
      </c>
      <c r="BR124">
        <v>16.472999999999999</v>
      </c>
      <c r="BS124">
        <v>48.918999999999997</v>
      </c>
      <c r="BT124">
        <v>28.213000000000001</v>
      </c>
      <c r="BU124">
        <v>5.4260000000000002</v>
      </c>
      <c r="BV124">
        <v>787.96100000000001</v>
      </c>
      <c r="BW124">
        <v>21.606999999999999</v>
      </c>
      <c r="BX124">
        <v>1073.6679999999999</v>
      </c>
      <c r="BY124">
        <v>255.785</v>
      </c>
      <c r="BZ124">
        <v>8650.482</v>
      </c>
      <c r="CA124">
        <v>368.65800000000002</v>
      </c>
      <c r="CB124">
        <v>28.341999999999999</v>
      </c>
      <c r="CC124">
        <v>508.77100000000002</v>
      </c>
      <c r="CD124">
        <v>244.297</v>
      </c>
      <c r="CE124">
        <v>5622.1040000000003</v>
      </c>
      <c r="CF124">
        <v>49.968000000000004</v>
      </c>
      <c r="CG124">
        <v>8.0370000000000008</v>
      </c>
      <c r="CH124">
        <v>89.406000000000006</v>
      </c>
      <c r="CI124">
        <v>148.72300000000001</v>
      </c>
      <c r="CJ124">
        <v>101.96899999999999</v>
      </c>
      <c r="CK124">
        <v>1083.7629999999999</v>
      </c>
      <c r="CL124">
        <v>65.927000000000007</v>
      </c>
      <c r="CM124">
        <v>236.767</v>
      </c>
      <c r="CN124">
        <v>89.406000000000006</v>
      </c>
      <c r="CO124">
        <v>2.206</v>
      </c>
      <c r="CP124">
        <v>5.4720000000000004</v>
      </c>
      <c r="CQ124">
        <v>39.732999999999997</v>
      </c>
      <c r="CR124">
        <v>21.067</v>
      </c>
      <c r="CS124">
        <v>11.885999999999999</v>
      </c>
      <c r="CT124">
        <v>1.546</v>
      </c>
      <c r="CU124">
        <v>19.393000000000001</v>
      </c>
      <c r="CV124">
        <v>54.33</v>
      </c>
      <c r="CW124">
        <v>87.551000000000002</v>
      </c>
      <c r="CX124">
        <v>1.91</v>
      </c>
      <c r="CY124">
        <v>4.4770000000000003</v>
      </c>
      <c r="CZ124">
        <v>3.06</v>
      </c>
      <c r="DA124">
        <v>112.437</v>
      </c>
      <c r="DB124">
        <v>10.441000000000001</v>
      </c>
      <c r="DC124">
        <v>0.54800000000000004</v>
      </c>
      <c r="DD124">
        <v>15.167999999999999</v>
      </c>
      <c r="DE124">
        <v>0.11799999999999999</v>
      </c>
      <c r="DF124">
        <v>199.196</v>
      </c>
      <c r="DG124">
        <v>0.747</v>
      </c>
      <c r="DH124">
        <v>2.3580000000000001</v>
      </c>
      <c r="DI124">
        <v>1.375</v>
      </c>
      <c r="DJ124">
        <v>2.931</v>
      </c>
      <c r="DK124">
        <v>1.127</v>
      </c>
      <c r="DL124">
        <v>0.43099999999999999</v>
      </c>
      <c r="DM124">
        <v>0.371</v>
      </c>
      <c r="DN124">
        <v>1.542</v>
      </c>
      <c r="DO124">
        <v>4.1909999999999998</v>
      </c>
      <c r="DP124">
        <v>0.27500000000000002</v>
      </c>
      <c r="DQ124">
        <v>0.69</v>
      </c>
      <c r="DR124">
        <v>0.20100000000000001</v>
      </c>
      <c r="DS124">
        <v>1.452</v>
      </c>
      <c r="DT124">
        <v>0.28899999999999998</v>
      </c>
      <c r="DU124">
        <v>2.113</v>
      </c>
      <c r="DV124">
        <v>520.44000000000005</v>
      </c>
      <c r="DW124">
        <v>1.2050000000000001</v>
      </c>
      <c r="DX124">
        <v>6.3120000000000003</v>
      </c>
      <c r="DY124">
        <v>4.4770000000000003</v>
      </c>
      <c r="DZ124">
        <v>3.774</v>
      </c>
      <c r="EA124">
        <v>0.24099999999999999</v>
      </c>
      <c r="EB124">
        <v>1.407</v>
      </c>
      <c r="EC124">
        <v>3.1920000000000002</v>
      </c>
      <c r="ED124">
        <v>1.9019999999999999</v>
      </c>
      <c r="EE124">
        <v>4.6639999999999997</v>
      </c>
      <c r="EF124">
        <v>3.254</v>
      </c>
      <c r="EG124">
        <v>1.8009999999999999</v>
      </c>
      <c r="EH124">
        <v>51.014000000000003</v>
      </c>
      <c r="EI124">
        <v>48.511000000000003</v>
      </c>
      <c r="EJ124">
        <v>3.64</v>
      </c>
      <c r="EK124">
        <v>7.3040000000000003</v>
      </c>
      <c r="EL124">
        <v>38.345999999999997</v>
      </c>
      <c r="EM124">
        <v>8.6780000000000008</v>
      </c>
      <c r="EN124">
        <v>149.69399999999999</v>
      </c>
      <c r="EO124">
        <v>48.430999999999997</v>
      </c>
      <c r="EP124">
        <v>13.01</v>
      </c>
      <c r="EQ124">
        <v>2.415</v>
      </c>
      <c r="ER124">
        <v>143.751</v>
      </c>
      <c r="ES124">
        <v>3.4630000000000001</v>
      </c>
      <c r="ET124">
        <v>21.187999999999999</v>
      </c>
      <c r="EU124">
        <v>0.42599999999999999</v>
      </c>
      <c r="EV124">
        <v>1.016</v>
      </c>
      <c r="EW124">
        <v>89.75</v>
      </c>
      <c r="EX124">
        <v>279.78300000000002</v>
      </c>
      <c r="EY124">
        <v>5.2649999999999997</v>
      </c>
      <c r="EZ124">
        <v>4.2869999999999999</v>
      </c>
      <c r="FA124">
        <v>121.21599999999999</v>
      </c>
      <c r="FB124">
        <v>10.98</v>
      </c>
      <c r="FC124">
        <v>1.8129999999999999</v>
      </c>
      <c r="FD124">
        <v>17.782</v>
      </c>
      <c r="FE124">
        <v>17.701000000000001</v>
      </c>
      <c r="FF124">
        <v>1.9</v>
      </c>
      <c r="FG124">
        <v>23.773</v>
      </c>
      <c r="FH124">
        <v>1.462</v>
      </c>
      <c r="FI124">
        <v>1.1000000000000001</v>
      </c>
      <c r="FJ124">
        <v>5.1130000000000004</v>
      </c>
    </row>
    <row r="125" spans="1:166" x14ac:dyDescent="0.3">
      <c r="A125">
        <v>18069</v>
      </c>
      <c r="B125">
        <v>2</v>
      </c>
      <c r="C125" t="s">
        <v>1</v>
      </c>
      <c r="D125" t="s">
        <v>15</v>
      </c>
      <c r="E125">
        <v>17.95</v>
      </c>
      <c r="F125">
        <v>8.3160000000000007</v>
      </c>
      <c r="G125">
        <v>3.16</v>
      </c>
      <c r="H125">
        <v>0.34399999999999997</v>
      </c>
      <c r="I125">
        <v>173.483</v>
      </c>
      <c r="J125">
        <v>8.1890000000000001</v>
      </c>
      <c r="K125">
        <v>8.0350000000000001</v>
      </c>
      <c r="L125">
        <v>1.286</v>
      </c>
      <c r="M125">
        <v>23.571999999999999</v>
      </c>
      <c r="N125">
        <v>12.942</v>
      </c>
      <c r="O125">
        <v>1567.5440000000001</v>
      </c>
      <c r="P125">
        <v>2.3090000000000002</v>
      </c>
      <c r="Q125">
        <v>0.92400000000000004</v>
      </c>
      <c r="R125">
        <v>1.1819999999999999</v>
      </c>
      <c r="S125">
        <v>2.335</v>
      </c>
      <c r="T125">
        <v>1.736</v>
      </c>
      <c r="U125">
        <v>1.173</v>
      </c>
      <c r="V125">
        <v>12.41</v>
      </c>
      <c r="W125">
        <v>1.379</v>
      </c>
      <c r="X125">
        <v>0.45100000000000001</v>
      </c>
      <c r="Y125">
        <v>0.3</v>
      </c>
      <c r="Z125">
        <v>149.13999999999999</v>
      </c>
      <c r="AA125">
        <v>234.64099999999999</v>
      </c>
      <c r="AB125">
        <v>35.31</v>
      </c>
      <c r="AC125">
        <v>21.716999999999999</v>
      </c>
      <c r="AD125">
        <v>174.893</v>
      </c>
      <c r="AE125">
        <v>10.199</v>
      </c>
      <c r="AF125">
        <v>4.8639999999999999</v>
      </c>
      <c r="AG125">
        <v>5.0019999999999998</v>
      </c>
      <c r="AH125">
        <v>31.006</v>
      </c>
      <c r="AI125">
        <v>42.006999999999998</v>
      </c>
      <c r="AJ125">
        <v>2.8370000000000002</v>
      </c>
      <c r="AK125">
        <v>96.793999999999997</v>
      </c>
      <c r="AL125">
        <v>5.8490000000000002</v>
      </c>
      <c r="AM125">
        <v>465.05099999999999</v>
      </c>
      <c r="AN125">
        <v>250.97200000000001</v>
      </c>
      <c r="AO125">
        <v>10.695</v>
      </c>
      <c r="AP125">
        <v>23.452999999999999</v>
      </c>
      <c r="AQ125">
        <v>231.92599999999999</v>
      </c>
      <c r="AR125">
        <v>773.39200000000005</v>
      </c>
      <c r="AS125">
        <v>84.44</v>
      </c>
      <c r="AT125">
        <v>110.53100000000001</v>
      </c>
      <c r="AU125">
        <v>399.45400000000001</v>
      </c>
      <c r="AV125">
        <v>112.071</v>
      </c>
      <c r="AX125">
        <v>16.756</v>
      </c>
      <c r="AY125">
        <v>3.9820000000000002</v>
      </c>
      <c r="AZ125">
        <v>2.7360000000000002</v>
      </c>
      <c r="BA125">
        <v>14.285</v>
      </c>
      <c r="BB125">
        <v>15.481</v>
      </c>
      <c r="BC125">
        <v>5.8230000000000004</v>
      </c>
      <c r="BD125">
        <v>3.931</v>
      </c>
      <c r="BE125">
        <v>16.916</v>
      </c>
      <c r="BF125">
        <v>2.4079999999999999</v>
      </c>
      <c r="BG125">
        <v>1.26</v>
      </c>
      <c r="BH125">
        <v>2.875</v>
      </c>
      <c r="BI125">
        <v>286.27100000000002</v>
      </c>
      <c r="BJ125">
        <v>3.4809999999999999</v>
      </c>
      <c r="BK125">
        <v>7.9219999999999997</v>
      </c>
      <c r="BL125">
        <v>1.6719999999999999</v>
      </c>
      <c r="BM125">
        <v>1.425</v>
      </c>
      <c r="BN125">
        <v>54.759</v>
      </c>
      <c r="BO125">
        <v>125.41200000000001</v>
      </c>
      <c r="BP125">
        <v>19.678000000000001</v>
      </c>
      <c r="BQ125">
        <v>111.068</v>
      </c>
      <c r="BR125">
        <v>16.774999999999999</v>
      </c>
      <c r="BS125">
        <v>42.783000000000001</v>
      </c>
      <c r="BT125">
        <v>64.322000000000003</v>
      </c>
      <c r="BU125">
        <v>7.077</v>
      </c>
      <c r="BV125">
        <v>864.04899999999998</v>
      </c>
      <c r="BW125">
        <v>49.109000000000002</v>
      </c>
      <c r="BX125">
        <v>1305.47</v>
      </c>
      <c r="BY125">
        <v>470.18299999999999</v>
      </c>
      <c r="BZ125">
        <v>9377.7810000000009</v>
      </c>
      <c r="CA125">
        <v>295.37599999999998</v>
      </c>
      <c r="CB125">
        <v>34.58</v>
      </c>
      <c r="CC125">
        <v>491.745</v>
      </c>
      <c r="CD125">
        <v>294.41500000000002</v>
      </c>
      <c r="CE125">
        <v>5153.3540000000003</v>
      </c>
      <c r="CF125">
        <v>46.540999999999997</v>
      </c>
      <c r="CG125">
        <v>9.8759999999999994</v>
      </c>
      <c r="CH125">
        <v>104.372</v>
      </c>
      <c r="CI125">
        <v>227.047</v>
      </c>
      <c r="CJ125">
        <v>125.34099999999999</v>
      </c>
      <c r="CK125">
        <v>1083.0550000000001</v>
      </c>
      <c r="CL125">
        <v>143.27799999999999</v>
      </c>
      <c r="CM125">
        <v>250.24100000000001</v>
      </c>
      <c r="CN125">
        <v>105.295</v>
      </c>
      <c r="CO125">
        <v>1.855</v>
      </c>
      <c r="CP125">
        <v>10.534000000000001</v>
      </c>
      <c r="CQ125">
        <v>67.876000000000005</v>
      </c>
      <c r="CR125">
        <v>17.981000000000002</v>
      </c>
      <c r="CS125">
        <v>12.896000000000001</v>
      </c>
      <c r="CT125">
        <v>1.897</v>
      </c>
      <c r="CU125">
        <v>16.030999999999999</v>
      </c>
      <c r="CV125">
        <v>55.972999999999999</v>
      </c>
      <c r="CW125">
        <v>84.158000000000001</v>
      </c>
      <c r="CX125">
        <v>1.55</v>
      </c>
      <c r="CY125">
        <v>5.6349999999999998</v>
      </c>
      <c r="CZ125">
        <v>4.024</v>
      </c>
      <c r="DA125">
        <v>131.762</v>
      </c>
      <c r="DB125">
        <v>8.8339999999999996</v>
      </c>
      <c r="DC125">
        <v>2.0939999999999999</v>
      </c>
      <c r="DD125">
        <v>16.940000000000001</v>
      </c>
      <c r="DE125">
        <v>0.3</v>
      </c>
      <c r="DF125">
        <v>296.11700000000002</v>
      </c>
      <c r="DG125">
        <v>0.67300000000000004</v>
      </c>
      <c r="DH125">
        <v>2.2759999999999998</v>
      </c>
      <c r="DI125">
        <v>4.2720000000000002</v>
      </c>
      <c r="DJ125">
        <v>5.1289999999999996</v>
      </c>
      <c r="DK125">
        <v>2.1269999999999998</v>
      </c>
      <c r="DL125">
        <v>1.802</v>
      </c>
      <c r="DM125">
        <v>2.2589999999999999</v>
      </c>
      <c r="DN125">
        <v>10.51</v>
      </c>
      <c r="DO125">
        <v>7.63</v>
      </c>
      <c r="DP125">
        <v>0.246</v>
      </c>
      <c r="DQ125">
        <v>2.62</v>
      </c>
      <c r="DR125">
        <v>2.133</v>
      </c>
      <c r="DS125">
        <v>1.5189999999999999</v>
      </c>
      <c r="DU125">
        <v>1.5509999999999999</v>
      </c>
      <c r="DV125">
        <v>333.29899999999998</v>
      </c>
      <c r="DW125">
        <v>1.891</v>
      </c>
      <c r="DX125">
        <v>7.5860000000000003</v>
      </c>
      <c r="DY125">
        <v>16.811</v>
      </c>
      <c r="DZ125">
        <v>8.452</v>
      </c>
      <c r="EA125">
        <v>0.156</v>
      </c>
      <c r="EB125">
        <v>1.413</v>
      </c>
      <c r="EC125">
        <v>1.994</v>
      </c>
      <c r="ED125">
        <v>1.4419999999999999</v>
      </c>
      <c r="EE125">
        <v>3.9929999999999999</v>
      </c>
      <c r="EF125">
        <v>3.2509999999999999</v>
      </c>
      <c r="EG125">
        <v>1.9550000000000001</v>
      </c>
      <c r="EH125">
        <v>44.527000000000001</v>
      </c>
      <c r="EI125">
        <v>37.975999999999999</v>
      </c>
      <c r="EJ125">
        <v>5.2560000000000002</v>
      </c>
      <c r="EK125">
        <v>7.4180000000000001</v>
      </c>
      <c r="EL125">
        <v>62.015999999999998</v>
      </c>
      <c r="EM125">
        <v>15.705</v>
      </c>
      <c r="EN125">
        <v>141.846</v>
      </c>
      <c r="EO125">
        <v>44.625999999999998</v>
      </c>
      <c r="EP125">
        <v>22.227</v>
      </c>
      <c r="EQ125">
        <v>6.3280000000000003</v>
      </c>
      <c r="ER125">
        <v>132.41800000000001</v>
      </c>
      <c r="ES125">
        <v>8.5050000000000008</v>
      </c>
      <c r="ET125">
        <v>34.456000000000003</v>
      </c>
      <c r="EU125">
        <v>1.3280000000000001</v>
      </c>
      <c r="EV125">
        <v>3.1680000000000001</v>
      </c>
      <c r="EW125">
        <v>104.911</v>
      </c>
      <c r="EX125">
        <v>280.78300000000002</v>
      </c>
      <c r="EY125">
        <v>4.9240000000000004</v>
      </c>
      <c r="EZ125">
        <v>5.7270000000000003</v>
      </c>
      <c r="FA125">
        <v>120.601</v>
      </c>
      <c r="FB125">
        <v>9.125</v>
      </c>
      <c r="FC125">
        <v>2.2130000000000001</v>
      </c>
      <c r="FD125">
        <v>12.75</v>
      </c>
      <c r="FE125">
        <v>13.218999999999999</v>
      </c>
      <c r="FF125">
        <v>2.2789999999999999</v>
      </c>
      <c r="FG125">
        <v>29.215</v>
      </c>
      <c r="FH125">
        <v>0.874</v>
      </c>
      <c r="FI125">
        <v>5.4729999999999999</v>
      </c>
      <c r="FJ125">
        <v>15.164</v>
      </c>
    </row>
    <row r="126" spans="1:166" x14ac:dyDescent="0.3">
      <c r="A126">
        <v>18129</v>
      </c>
      <c r="B126">
        <v>2</v>
      </c>
      <c r="C126" t="s">
        <v>38</v>
      </c>
      <c r="D126" t="s">
        <v>39</v>
      </c>
      <c r="E126">
        <v>17.532</v>
      </c>
      <c r="F126">
        <v>14.192</v>
      </c>
      <c r="G126">
        <v>2.4220000000000002</v>
      </c>
      <c r="H126">
        <v>0.36699999999999999</v>
      </c>
      <c r="I126">
        <v>146.173</v>
      </c>
      <c r="J126">
        <v>8.6649999999999991</v>
      </c>
      <c r="K126">
        <v>8.6300000000000008</v>
      </c>
      <c r="L126">
        <v>0.82699999999999996</v>
      </c>
      <c r="M126">
        <v>52.573999999999998</v>
      </c>
      <c r="N126">
        <v>21.806999999999999</v>
      </c>
      <c r="O126">
        <v>1767.5450000000001</v>
      </c>
      <c r="P126">
        <v>4.359</v>
      </c>
      <c r="Q126">
        <v>1.5169999999999999</v>
      </c>
      <c r="R126">
        <v>1.0029999999999999</v>
      </c>
      <c r="S126">
        <v>1.4470000000000001</v>
      </c>
      <c r="T126">
        <v>1.7629999999999999</v>
      </c>
      <c r="U126">
        <v>0.76100000000000001</v>
      </c>
      <c r="V126">
        <v>4.6840000000000002</v>
      </c>
      <c r="W126">
        <v>1.5389999999999999</v>
      </c>
      <c r="X126">
        <v>0.40400000000000003</v>
      </c>
      <c r="Y126">
        <v>0.35499999999999998</v>
      </c>
      <c r="Z126">
        <v>110.94</v>
      </c>
      <c r="AA126">
        <v>177.84</v>
      </c>
      <c r="AB126">
        <v>22.835000000000001</v>
      </c>
      <c r="AC126">
        <v>16.486000000000001</v>
      </c>
      <c r="AD126">
        <v>148.631</v>
      </c>
      <c r="AE126">
        <v>8.7189999999999994</v>
      </c>
      <c r="AF126">
        <v>5.399</v>
      </c>
      <c r="AG126">
        <v>5.069</v>
      </c>
      <c r="AH126">
        <v>29.948</v>
      </c>
      <c r="AI126">
        <v>58.070999999999998</v>
      </c>
      <c r="AJ126">
        <v>2.6850000000000001</v>
      </c>
      <c r="AK126">
        <v>139.11699999999999</v>
      </c>
      <c r="AL126">
        <v>10.204000000000001</v>
      </c>
      <c r="AM126">
        <v>234.14500000000001</v>
      </c>
      <c r="AN126">
        <v>24.75</v>
      </c>
      <c r="AO126">
        <v>5.2510000000000003</v>
      </c>
      <c r="AP126">
        <v>8.2929999999999993</v>
      </c>
      <c r="AQ126">
        <v>211.11199999999999</v>
      </c>
      <c r="AR126">
        <v>242.27500000000001</v>
      </c>
      <c r="AS126">
        <v>1.5449999999999999</v>
      </c>
      <c r="AT126">
        <v>35.170999999999999</v>
      </c>
      <c r="AU126">
        <v>7.3689999999999998</v>
      </c>
      <c r="AV126">
        <v>34.134999999999998</v>
      </c>
      <c r="AX126">
        <v>0.20799999999999999</v>
      </c>
      <c r="AY126">
        <v>1.782</v>
      </c>
      <c r="AZ126">
        <v>1.663</v>
      </c>
      <c r="BA126">
        <v>1.8420000000000001</v>
      </c>
      <c r="BB126">
        <v>11.475</v>
      </c>
      <c r="BC126">
        <v>4.0309999999999997</v>
      </c>
      <c r="BD126">
        <v>5.5039999999999996</v>
      </c>
      <c r="BE126">
        <v>15.516999999999999</v>
      </c>
      <c r="BF126">
        <v>2.5129999999999999</v>
      </c>
      <c r="BG126">
        <v>0.7</v>
      </c>
      <c r="BH126">
        <v>3.8650000000000002</v>
      </c>
      <c r="BI126">
        <v>195.85499999999999</v>
      </c>
      <c r="BJ126">
        <v>2.7410000000000001</v>
      </c>
      <c r="BK126">
        <v>14.12</v>
      </c>
      <c r="BL126">
        <v>1.837</v>
      </c>
      <c r="BM126">
        <v>1.1719999999999999</v>
      </c>
      <c r="BN126">
        <v>43.484999999999999</v>
      </c>
      <c r="BO126">
        <v>62.860999999999997</v>
      </c>
      <c r="BP126">
        <v>16.202000000000002</v>
      </c>
      <c r="BQ126">
        <v>98.353999999999999</v>
      </c>
      <c r="BR126">
        <v>14.089</v>
      </c>
      <c r="BS126">
        <v>41.732999999999997</v>
      </c>
      <c r="BT126">
        <v>56.674999999999997</v>
      </c>
      <c r="BU126">
        <v>6.851</v>
      </c>
      <c r="BV126">
        <v>393.75900000000001</v>
      </c>
      <c r="BW126">
        <v>13.378</v>
      </c>
      <c r="BX126">
        <v>638.803</v>
      </c>
      <c r="BY126">
        <v>223.107</v>
      </c>
      <c r="BZ126">
        <v>7740.6840000000002</v>
      </c>
      <c r="CA126">
        <v>129.65600000000001</v>
      </c>
      <c r="CB126">
        <v>9.2899999999999991</v>
      </c>
      <c r="CC126">
        <v>218.75700000000001</v>
      </c>
      <c r="CD126">
        <v>165.64599999999999</v>
      </c>
      <c r="CE126">
        <v>4044.2849999999999</v>
      </c>
      <c r="CF126">
        <v>25.672999999999998</v>
      </c>
      <c r="CG126">
        <v>5.3449999999999998</v>
      </c>
      <c r="CH126">
        <v>53.872999999999998</v>
      </c>
      <c r="CI126">
        <v>118.953</v>
      </c>
      <c r="CJ126">
        <v>84.311999999999998</v>
      </c>
      <c r="CK126">
        <v>955.69500000000005</v>
      </c>
      <c r="CL126">
        <v>77.013000000000005</v>
      </c>
      <c r="CM126">
        <v>184.17699999999999</v>
      </c>
      <c r="CN126">
        <v>53.564</v>
      </c>
      <c r="CO126">
        <v>1.86</v>
      </c>
      <c r="CP126">
        <v>5.8620000000000001</v>
      </c>
      <c r="CQ126">
        <v>48.442</v>
      </c>
      <c r="CR126">
        <v>18.864000000000001</v>
      </c>
      <c r="CS126">
        <v>12.823</v>
      </c>
      <c r="CT126">
        <v>2.02</v>
      </c>
      <c r="CU126">
        <v>11.234</v>
      </c>
      <c r="CV126">
        <v>5.5330000000000004</v>
      </c>
      <c r="CW126">
        <v>84.3</v>
      </c>
      <c r="CX126">
        <v>0.73399999999999999</v>
      </c>
      <c r="CY126">
        <v>3.524</v>
      </c>
      <c r="CZ126">
        <v>2.7919999999999998</v>
      </c>
      <c r="DA126">
        <v>153.983</v>
      </c>
      <c r="DB126">
        <v>11.052</v>
      </c>
      <c r="DC126">
        <v>1.6950000000000001</v>
      </c>
      <c r="DD126">
        <v>13.042999999999999</v>
      </c>
      <c r="DE126">
        <v>0.35499999999999998</v>
      </c>
      <c r="DF126">
        <v>307.55</v>
      </c>
      <c r="DG126">
        <v>1.5</v>
      </c>
      <c r="DH126">
        <v>2.8730000000000002</v>
      </c>
      <c r="DI126">
        <v>3.024</v>
      </c>
      <c r="DJ126">
        <v>1.68</v>
      </c>
      <c r="DK126">
        <v>9.0869999999999997</v>
      </c>
      <c r="DL126">
        <v>0.76200000000000001</v>
      </c>
      <c r="DM126">
        <v>0.76400000000000001</v>
      </c>
      <c r="DN126">
        <v>5.0999999999999997E-2</v>
      </c>
      <c r="DO126">
        <v>7.0979999999999999</v>
      </c>
      <c r="DP126">
        <v>0.76400000000000001</v>
      </c>
      <c r="DQ126">
        <v>0.71699999999999997</v>
      </c>
      <c r="DR126">
        <v>1.8540000000000001</v>
      </c>
      <c r="DS126">
        <v>4.1790000000000003</v>
      </c>
      <c r="DU126">
        <v>3.94</v>
      </c>
      <c r="DV126">
        <v>370.52800000000002</v>
      </c>
      <c r="DW126">
        <v>0.47099999999999997</v>
      </c>
      <c r="DX126">
        <v>8.327</v>
      </c>
      <c r="DY126">
        <v>7.0359999999999996</v>
      </c>
      <c r="DZ126">
        <v>3.629</v>
      </c>
      <c r="EA126">
        <v>0.48</v>
      </c>
      <c r="EB126">
        <v>1.175</v>
      </c>
      <c r="EC126">
        <v>2.1379999999999999</v>
      </c>
      <c r="ED126">
        <v>1.294</v>
      </c>
      <c r="EE126">
        <v>4.0570000000000004</v>
      </c>
      <c r="EF126">
        <v>3.06</v>
      </c>
      <c r="EG126">
        <v>1.8640000000000001</v>
      </c>
      <c r="EH126">
        <v>42.037999999999997</v>
      </c>
      <c r="EI126">
        <v>35.030999999999999</v>
      </c>
      <c r="EJ126">
        <v>4.306</v>
      </c>
      <c r="EK126">
        <v>6.7930000000000001</v>
      </c>
      <c r="EL126">
        <v>32.573</v>
      </c>
      <c r="EM126">
        <v>11.28</v>
      </c>
      <c r="EN126">
        <v>101.22799999999999</v>
      </c>
      <c r="EO126">
        <v>37.923000000000002</v>
      </c>
      <c r="EP126">
        <v>11.577999999999999</v>
      </c>
      <c r="EQ126">
        <v>1.7749999999999999</v>
      </c>
      <c r="ER126">
        <v>88.757000000000005</v>
      </c>
      <c r="ES126">
        <v>4.1520000000000001</v>
      </c>
      <c r="ET126">
        <v>31.878</v>
      </c>
      <c r="EU126">
        <v>0.189</v>
      </c>
      <c r="EV126">
        <v>1.1220000000000001</v>
      </c>
      <c r="EW126">
        <v>53.423000000000002</v>
      </c>
      <c r="EX126">
        <v>276.81900000000002</v>
      </c>
      <c r="EY126">
        <v>4.8600000000000003</v>
      </c>
      <c r="EZ126">
        <v>4.2450000000000001</v>
      </c>
      <c r="FA126">
        <v>121.367</v>
      </c>
      <c r="FB126">
        <v>5.9210000000000003</v>
      </c>
      <c r="FC126">
        <v>1.0129999999999999</v>
      </c>
      <c r="FD126">
        <v>9.2370000000000001</v>
      </c>
      <c r="FE126">
        <v>9.1739999999999995</v>
      </c>
      <c r="FF126">
        <v>0.35799999999999998</v>
      </c>
      <c r="FG126">
        <v>14.276</v>
      </c>
      <c r="FH126">
        <v>2.5230000000000001</v>
      </c>
      <c r="FI126">
        <v>1.9870000000000001</v>
      </c>
      <c r="FJ126">
        <v>7.5670000000000002</v>
      </c>
    </row>
    <row r="127" spans="1:166" x14ac:dyDescent="0.3">
      <c r="A127">
        <v>18100</v>
      </c>
      <c r="B127">
        <v>2</v>
      </c>
      <c r="C127" t="s">
        <v>1</v>
      </c>
      <c r="D127" t="s">
        <v>15</v>
      </c>
      <c r="E127">
        <v>20.361999999999998</v>
      </c>
      <c r="F127">
        <v>5.6020000000000003</v>
      </c>
      <c r="G127">
        <v>2.476</v>
      </c>
      <c r="H127">
        <v>0.317</v>
      </c>
      <c r="I127">
        <v>129.73099999999999</v>
      </c>
      <c r="J127">
        <v>7.694</v>
      </c>
      <c r="K127">
        <v>7.09</v>
      </c>
      <c r="L127">
        <v>1.042</v>
      </c>
      <c r="M127">
        <v>22.103000000000002</v>
      </c>
      <c r="N127">
        <v>17.791</v>
      </c>
      <c r="O127">
        <v>1656.6969999999999</v>
      </c>
      <c r="P127">
        <v>3.4630000000000001</v>
      </c>
      <c r="Q127">
        <v>0.76300000000000001</v>
      </c>
      <c r="R127">
        <v>0.8</v>
      </c>
      <c r="S127">
        <v>2.1230000000000002</v>
      </c>
      <c r="T127">
        <v>2.0819999999999999</v>
      </c>
      <c r="U127">
        <v>1.345</v>
      </c>
      <c r="V127">
        <v>7.5410000000000004</v>
      </c>
      <c r="W127">
        <v>1.0549999999999999</v>
      </c>
      <c r="X127">
        <v>0.26</v>
      </c>
      <c r="Y127">
        <v>0.184</v>
      </c>
      <c r="Z127">
        <v>137.607</v>
      </c>
      <c r="AA127">
        <v>234.36</v>
      </c>
      <c r="AB127">
        <v>31.79</v>
      </c>
      <c r="AC127">
        <v>27.349</v>
      </c>
      <c r="AD127">
        <v>189.81399999999999</v>
      </c>
      <c r="AE127">
        <v>10.622999999999999</v>
      </c>
      <c r="AF127">
        <v>3.706</v>
      </c>
      <c r="AG127">
        <v>7.8529999999999998</v>
      </c>
      <c r="AH127">
        <v>44.539000000000001</v>
      </c>
      <c r="AI127">
        <v>43.165999999999997</v>
      </c>
      <c r="AJ127">
        <v>3.181</v>
      </c>
      <c r="AK127">
        <v>111.417</v>
      </c>
      <c r="AL127">
        <v>8.734</v>
      </c>
      <c r="AM127">
        <v>475.22</v>
      </c>
      <c r="AN127">
        <v>10.122999999999999</v>
      </c>
      <c r="AO127">
        <v>9.8979999999999997</v>
      </c>
      <c r="AP127">
        <v>9.5190000000000001</v>
      </c>
      <c r="AQ127">
        <v>312.60399999999998</v>
      </c>
      <c r="AR127">
        <v>404.47899999999998</v>
      </c>
      <c r="AS127">
        <v>202.196</v>
      </c>
      <c r="AT127">
        <v>48.325000000000003</v>
      </c>
      <c r="AU127">
        <v>642.70699999999999</v>
      </c>
      <c r="AV127">
        <v>76.665000000000006</v>
      </c>
      <c r="AX127">
        <v>91.795000000000002</v>
      </c>
      <c r="AY127">
        <v>8.3819999999999997</v>
      </c>
      <c r="AZ127">
        <v>2.4889999999999999</v>
      </c>
      <c r="BA127">
        <v>4.0149999999999997</v>
      </c>
      <c r="BB127">
        <v>16.515999999999998</v>
      </c>
      <c r="BC127">
        <v>5.9279999999999999</v>
      </c>
      <c r="BD127">
        <v>19.495000000000001</v>
      </c>
      <c r="BE127">
        <v>76.206000000000003</v>
      </c>
      <c r="BF127">
        <v>13.407999999999999</v>
      </c>
      <c r="BG127">
        <v>1.4259999999999999</v>
      </c>
      <c r="BH127">
        <v>2.2519999999999998</v>
      </c>
      <c r="BI127">
        <v>210.15899999999999</v>
      </c>
      <c r="BJ127">
        <v>3.371</v>
      </c>
      <c r="BK127">
        <v>13.475</v>
      </c>
      <c r="BL127">
        <v>12.095000000000001</v>
      </c>
      <c r="BM127">
        <v>1.1040000000000001</v>
      </c>
      <c r="BN127">
        <v>50.832000000000001</v>
      </c>
      <c r="BO127">
        <v>97.765000000000001</v>
      </c>
      <c r="BP127">
        <v>19.507000000000001</v>
      </c>
      <c r="BQ127">
        <v>113.88</v>
      </c>
      <c r="BR127">
        <v>17.856999999999999</v>
      </c>
      <c r="BS127">
        <v>51.344999999999999</v>
      </c>
      <c r="BT127">
        <v>63.113</v>
      </c>
      <c r="BU127">
        <v>9.8320000000000007</v>
      </c>
      <c r="BV127">
        <v>996.471</v>
      </c>
      <c r="BW127">
        <v>73.177999999999997</v>
      </c>
      <c r="BX127">
        <v>1252.173</v>
      </c>
      <c r="BY127">
        <v>543.80899999999997</v>
      </c>
      <c r="BZ127">
        <v>7926.11</v>
      </c>
      <c r="CA127">
        <v>396.71300000000002</v>
      </c>
      <c r="CB127">
        <v>67.358000000000004</v>
      </c>
      <c r="CC127">
        <v>567.32799999999997</v>
      </c>
      <c r="CD127">
        <v>393.39800000000002</v>
      </c>
      <c r="CE127">
        <v>4642.7629999999999</v>
      </c>
      <c r="CF127">
        <v>55.365000000000002</v>
      </c>
      <c r="CG127">
        <v>17.579000000000001</v>
      </c>
      <c r="CH127">
        <v>103.824</v>
      </c>
      <c r="CI127">
        <v>130.46799999999999</v>
      </c>
      <c r="CJ127">
        <v>173.107</v>
      </c>
      <c r="CK127">
        <v>1047.096</v>
      </c>
      <c r="CL127">
        <v>46.935000000000002</v>
      </c>
      <c r="CM127">
        <v>196.07300000000001</v>
      </c>
      <c r="CN127">
        <v>103.824</v>
      </c>
      <c r="CO127">
        <v>1.5129999999999999</v>
      </c>
      <c r="CP127">
        <v>4.6970000000000001</v>
      </c>
      <c r="CQ127">
        <v>29.681999999999999</v>
      </c>
      <c r="CR127">
        <v>16.739999999999998</v>
      </c>
      <c r="CS127">
        <v>21.949000000000002</v>
      </c>
      <c r="CT127">
        <v>1.8120000000000001</v>
      </c>
      <c r="CU127">
        <v>16.582000000000001</v>
      </c>
      <c r="CV127">
        <v>43.11</v>
      </c>
      <c r="CW127">
        <v>83.536000000000001</v>
      </c>
      <c r="CX127">
        <v>1.35</v>
      </c>
      <c r="CY127">
        <v>4.1630000000000003</v>
      </c>
      <c r="CZ127">
        <v>3.2770000000000001</v>
      </c>
      <c r="DA127">
        <v>160.62100000000001</v>
      </c>
      <c r="DB127">
        <v>9.5779999999999994</v>
      </c>
      <c r="DC127">
        <v>3.637</v>
      </c>
      <c r="DD127">
        <v>17.466999999999999</v>
      </c>
      <c r="DE127">
        <v>0.184</v>
      </c>
      <c r="DF127">
        <v>243.70099999999999</v>
      </c>
      <c r="DG127">
        <v>0.58399999999999996</v>
      </c>
      <c r="DH127">
        <v>3.319</v>
      </c>
      <c r="DI127">
        <v>1.885</v>
      </c>
      <c r="DJ127">
        <v>3.9649999999999999</v>
      </c>
      <c r="DK127">
        <v>0.752</v>
      </c>
      <c r="DL127">
        <v>0.72599999999999998</v>
      </c>
      <c r="DM127">
        <v>0.93799999999999994</v>
      </c>
      <c r="DN127">
        <v>3.0609999999999999</v>
      </c>
      <c r="DO127">
        <v>5.33</v>
      </c>
      <c r="DP127">
        <v>0.627</v>
      </c>
      <c r="DQ127">
        <v>0.20599999999999999</v>
      </c>
      <c r="DR127">
        <v>2.726</v>
      </c>
      <c r="DS127">
        <v>1.468</v>
      </c>
      <c r="DT127">
        <v>0.51700000000000002</v>
      </c>
      <c r="DU127">
        <v>3.3769999999999998</v>
      </c>
      <c r="DV127">
        <v>516.11500000000001</v>
      </c>
      <c r="DW127">
        <v>2.7229999999999999</v>
      </c>
      <c r="DX127">
        <v>5.5270000000000001</v>
      </c>
      <c r="DY127">
        <v>20.847000000000001</v>
      </c>
      <c r="DZ127">
        <v>5.2590000000000003</v>
      </c>
      <c r="EA127">
        <v>0.20699999999999999</v>
      </c>
      <c r="EB127">
        <v>1.823</v>
      </c>
      <c r="EC127">
        <v>3.359</v>
      </c>
      <c r="ED127">
        <v>1.516</v>
      </c>
      <c r="EE127">
        <v>6.7809999999999997</v>
      </c>
      <c r="EF127">
        <v>4.4480000000000004</v>
      </c>
      <c r="EG127">
        <v>3.05</v>
      </c>
      <c r="EH127">
        <v>54.155999999999999</v>
      </c>
      <c r="EI127">
        <v>40.805999999999997</v>
      </c>
      <c r="EJ127">
        <v>7.0010000000000003</v>
      </c>
      <c r="EK127">
        <v>9.0299999999999994</v>
      </c>
      <c r="EL127">
        <v>22.614999999999998</v>
      </c>
      <c r="EM127">
        <v>4.9429999999999996</v>
      </c>
      <c r="EN127">
        <v>111.363</v>
      </c>
      <c r="EO127">
        <v>37.758000000000003</v>
      </c>
      <c r="EP127">
        <v>26.605</v>
      </c>
      <c r="EQ127">
        <v>5.1470000000000002</v>
      </c>
      <c r="ER127">
        <v>158.22900000000001</v>
      </c>
      <c r="ES127">
        <v>7.9349999999999996</v>
      </c>
      <c r="ET127">
        <v>27.446000000000002</v>
      </c>
      <c r="EU127">
        <v>0.64700000000000002</v>
      </c>
      <c r="EV127">
        <v>2.3620000000000001</v>
      </c>
      <c r="EW127">
        <v>103.471</v>
      </c>
      <c r="EX127">
        <v>277.97399999999999</v>
      </c>
      <c r="EY127">
        <v>5.7279999999999998</v>
      </c>
      <c r="EZ127">
        <v>8.8810000000000002</v>
      </c>
      <c r="FA127">
        <v>125.36799999999999</v>
      </c>
      <c r="FB127">
        <v>5.4359999999999999</v>
      </c>
      <c r="FC127">
        <v>2.641</v>
      </c>
      <c r="FD127">
        <v>11.894</v>
      </c>
      <c r="FE127">
        <v>11.894</v>
      </c>
      <c r="FF127">
        <v>1.4910000000000001</v>
      </c>
      <c r="FG127">
        <v>20.018999999999998</v>
      </c>
      <c r="FH127">
        <v>0.36899999999999999</v>
      </c>
      <c r="FI127">
        <v>5.0970000000000004</v>
      </c>
      <c r="FJ127">
        <v>14.692</v>
      </c>
    </row>
    <row r="128" spans="1:166" x14ac:dyDescent="0.3">
      <c r="A128">
        <v>18018</v>
      </c>
      <c r="B128">
        <v>1</v>
      </c>
      <c r="C128" t="s">
        <v>38</v>
      </c>
      <c r="D128" t="s">
        <v>39</v>
      </c>
      <c r="E128">
        <v>20.088000000000001</v>
      </c>
      <c r="F128">
        <v>9.2579999999999991</v>
      </c>
      <c r="G128">
        <v>1.6779999999999999</v>
      </c>
      <c r="H128">
        <v>0.255</v>
      </c>
      <c r="I128">
        <v>96.475999999999999</v>
      </c>
      <c r="J128">
        <v>5.92</v>
      </c>
      <c r="K128">
        <v>6.258</v>
      </c>
      <c r="L128">
        <v>0.52600000000000002</v>
      </c>
      <c r="M128">
        <v>97.515000000000001</v>
      </c>
      <c r="N128">
        <v>60.558999999999997</v>
      </c>
      <c r="O128">
        <v>1166.1479999999999</v>
      </c>
      <c r="P128">
        <v>11.18</v>
      </c>
      <c r="Q128">
        <v>2.2759999999999998</v>
      </c>
      <c r="R128">
        <v>0.872</v>
      </c>
      <c r="S128">
        <v>3.427</v>
      </c>
      <c r="T128">
        <v>1.1200000000000001</v>
      </c>
      <c r="U128">
        <v>1.476</v>
      </c>
      <c r="V128">
        <v>23.311</v>
      </c>
      <c r="W128">
        <v>1.177</v>
      </c>
      <c r="X128">
        <v>0.35399999999999998</v>
      </c>
      <c r="Y128">
        <v>9.9000000000000005E-2</v>
      </c>
      <c r="Z128">
        <v>86.466999999999999</v>
      </c>
      <c r="AA128">
        <v>121.024</v>
      </c>
      <c r="AB128">
        <v>18.826000000000001</v>
      </c>
      <c r="AC128">
        <v>11.853999999999999</v>
      </c>
      <c r="AD128">
        <v>137.25899999999999</v>
      </c>
      <c r="AE128">
        <v>7.3559999999999999</v>
      </c>
      <c r="AF128">
        <v>1.0920000000000001</v>
      </c>
      <c r="AG128">
        <v>7.9710000000000001</v>
      </c>
      <c r="AH128">
        <v>49.942999999999998</v>
      </c>
      <c r="AI128">
        <v>25.898</v>
      </c>
      <c r="AJ128">
        <v>3.5110000000000001</v>
      </c>
      <c r="AK128">
        <v>44.585000000000001</v>
      </c>
      <c r="AL128">
        <v>14.13</v>
      </c>
      <c r="AM128">
        <v>123.13</v>
      </c>
      <c r="AN128">
        <v>0.64500000000000002</v>
      </c>
      <c r="AO128">
        <v>1.976</v>
      </c>
      <c r="AP128">
        <v>4.7450000000000001</v>
      </c>
      <c r="AQ128">
        <v>184.40199999999999</v>
      </c>
      <c r="AR128">
        <v>40.363</v>
      </c>
      <c r="AS128">
        <v>23.81</v>
      </c>
      <c r="AT128">
        <v>2.8639999999999999</v>
      </c>
      <c r="AU128">
        <v>159.495</v>
      </c>
      <c r="AV128">
        <v>0.432</v>
      </c>
      <c r="AW128">
        <v>2.1000000000000001E-2</v>
      </c>
      <c r="AX128">
        <v>5.9980000000000002</v>
      </c>
      <c r="AY128">
        <v>0.54700000000000004</v>
      </c>
      <c r="AZ128">
        <v>0.89400000000000002</v>
      </c>
      <c r="BA128">
        <v>7.0000000000000007E-2</v>
      </c>
      <c r="BB128">
        <v>12.832000000000001</v>
      </c>
      <c r="BC128">
        <v>2.2559999999999998</v>
      </c>
      <c r="BD128">
        <v>13.093999999999999</v>
      </c>
      <c r="BE128">
        <v>22.773</v>
      </c>
      <c r="BF128">
        <v>4.9260000000000002</v>
      </c>
      <c r="BG128">
        <v>0.16400000000000001</v>
      </c>
      <c r="BH128">
        <v>4.0590000000000002</v>
      </c>
      <c r="BI128">
        <v>99.558000000000007</v>
      </c>
      <c r="BJ128">
        <v>1.7529999999999999</v>
      </c>
      <c r="BK128">
        <v>18.081</v>
      </c>
      <c r="BL128">
        <v>0.70299999999999996</v>
      </c>
      <c r="BM128">
        <v>2.3439999999999999</v>
      </c>
      <c r="BN128">
        <v>30.376999999999999</v>
      </c>
      <c r="BO128">
        <v>34.616999999999997</v>
      </c>
      <c r="BP128">
        <v>13.3</v>
      </c>
      <c r="BQ128">
        <v>58.631999999999998</v>
      </c>
      <c r="BR128">
        <v>17.399999999999999</v>
      </c>
      <c r="BS128">
        <v>44.468000000000004</v>
      </c>
      <c r="BT128">
        <v>19.178999999999998</v>
      </c>
      <c r="BU128">
        <v>5.335</v>
      </c>
      <c r="BV128">
        <v>635.21400000000006</v>
      </c>
      <c r="BW128">
        <v>25.492000000000001</v>
      </c>
      <c r="BX128">
        <v>726.69799999999998</v>
      </c>
      <c r="BY128">
        <v>352.45400000000001</v>
      </c>
      <c r="BZ128">
        <v>7500.3789999999999</v>
      </c>
      <c r="CA128">
        <v>210.93600000000001</v>
      </c>
      <c r="CB128">
        <v>16.870999999999999</v>
      </c>
      <c r="CC128">
        <v>307.24</v>
      </c>
      <c r="CD128">
        <v>199.97800000000001</v>
      </c>
      <c r="CE128">
        <v>4642.2690000000002</v>
      </c>
      <c r="CF128">
        <v>40.365000000000002</v>
      </c>
      <c r="CG128">
        <v>6.9429999999999996</v>
      </c>
      <c r="CH128">
        <v>64.430999999999997</v>
      </c>
      <c r="CI128">
        <v>83.405000000000001</v>
      </c>
      <c r="CJ128">
        <v>103.988</v>
      </c>
      <c r="CK128">
        <v>1021.018</v>
      </c>
      <c r="CL128">
        <v>31.978000000000002</v>
      </c>
      <c r="CM128">
        <v>90.198999999999998</v>
      </c>
      <c r="CN128">
        <v>64.353999999999999</v>
      </c>
      <c r="CO128">
        <v>2.98</v>
      </c>
      <c r="CP128">
        <v>3.0609999999999999</v>
      </c>
      <c r="CQ128">
        <v>16.477</v>
      </c>
      <c r="CR128">
        <v>27.905000000000001</v>
      </c>
      <c r="CS128">
        <v>12.584</v>
      </c>
      <c r="CT128">
        <v>0.878</v>
      </c>
      <c r="CU128">
        <v>12.074</v>
      </c>
      <c r="CV128">
        <v>14.573</v>
      </c>
      <c r="CW128">
        <v>80.644999999999996</v>
      </c>
      <c r="CX128">
        <v>0.10299999999999999</v>
      </c>
      <c r="CY128">
        <v>2.2669999999999999</v>
      </c>
      <c r="CZ128">
        <v>1.3640000000000001</v>
      </c>
      <c r="DA128">
        <v>182.32</v>
      </c>
      <c r="DB128">
        <v>10.211</v>
      </c>
      <c r="DC128">
        <v>0.68400000000000005</v>
      </c>
      <c r="DD128">
        <v>5.2169999999999996</v>
      </c>
      <c r="DE128">
        <v>9.9000000000000005E-2</v>
      </c>
      <c r="DF128">
        <v>97.677999999999997</v>
      </c>
      <c r="DG128">
        <v>1.8340000000000001</v>
      </c>
      <c r="DH128">
        <v>3.3570000000000002</v>
      </c>
      <c r="DI128">
        <v>0.29299999999999998</v>
      </c>
      <c r="DJ128">
        <v>3.3370000000000002</v>
      </c>
      <c r="DK128">
        <v>2.9159999999999999</v>
      </c>
      <c r="DL128">
        <v>0.91500000000000004</v>
      </c>
      <c r="DM128">
        <v>0.94</v>
      </c>
      <c r="DN128">
        <v>6.6000000000000003E-2</v>
      </c>
      <c r="DO128">
        <v>11.276</v>
      </c>
      <c r="DP128">
        <v>0.72899999999999998</v>
      </c>
      <c r="DQ128">
        <v>0.113</v>
      </c>
      <c r="DR128">
        <v>0.33200000000000002</v>
      </c>
      <c r="DS128">
        <v>5.89</v>
      </c>
      <c r="DU128">
        <v>7.26</v>
      </c>
      <c r="DV128">
        <v>337.82900000000001</v>
      </c>
      <c r="DW128">
        <v>1.296</v>
      </c>
      <c r="DX128">
        <v>6.0910000000000002</v>
      </c>
      <c r="DY128">
        <v>8.8610000000000007</v>
      </c>
      <c r="DZ128">
        <v>2.3260000000000001</v>
      </c>
      <c r="EA128">
        <v>0.61</v>
      </c>
      <c r="EB128">
        <v>2.242</v>
      </c>
      <c r="EC128">
        <v>2.7330000000000001</v>
      </c>
      <c r="ED128">
        <v>0.69099999999999995</v>
      </c>
      <c r="EE128">
        <v>3.1339999999999999</v>
      </c>
      <c r="EF128">
        <v>1.843</v>
      </c>
      <c r="EG128">
        <v>0.57199999999999995</v>
      </c>
      <c r="EH128">
        <v>47.232999999999997</v>
      </c>
      <c r="EI128">
        <v>41.941000000000003</v>
      </c>
      <c r="EJ128">
        <v>3.38</v>
      </c>
      <c r="EK128">
        <v>7.4029999999999996</v>
      </c>
      <c r="EL128">
        <v>13.272</v>
      </c>
      <c r="EM128">
        <v>4.9080000000000004</v>
      </c>
      <c r="EN128">
        <v>53.706000000000003</v>
      </c>
      <c r="EO128">
        <v>18.414000000000001</v>
      </c>
      <c r="EP128">
        <v>3.0939999999999999</v>
      </c>
      <c r="EQ128">
        <v>0.73199999999999998</v>
      </c>
      <c r="ER128">
        <v>106.14</v>
      </c>
      <c r="ES128">
        <v>1.7709999999999999</v>
      </c>
      <c r="ET128">
        <v>6.8849999999999998</v>
      </c>
      <c r="EU128">
        <v>0.90200000000000002</v>
      </c>
      <c r="EV128">
        <v>0.377</v>
      </c>
      <c r="EW128">
        <v>64.801000000000002</v>
      </c>
      <c r="EX128">
        <v>260.84500000000003</v>
      </c>
      <c r="EY128">
        <v>5.8090000000000002</v>
      </c>
      <c r="EZ128">
        <v>3.556</v>
      </c>
      <c r="FA128">
        <v>123.67</v>
      </c>
      <c r="FB128">
        <v>17.821000000000002</v>
      </c>
      <c r="FC128">
        <v>2.6640000000000001</v>
      </c>
      <c r="FD128">
        <v>7.3460000000000001</v>
      </c>
      <c r="FE128">
        <v>7.3460000000000001</v>
      </c>
      <c r="FF128">
        <v>4.3999999999999997E-2</v>
      </c>
      <c r="FG128">
        <v>9.4139999999999997</v>
      </c>
      <c r="FH128">
        <v>2.93</v>
      </c>
      <c r="FI128">
        <v>0.42099999999999999</v>
      </c>
      <c r="FJ128">
        <v>4.9989999999999997</v>
      </c>
    </row>
    <row r="129" spans="1:166" x14ac:dyDescent="0.3">
      <c r="A129">
        <v>18098</v>
      </c>
      <c r="B129">
        <v>2</v>
      </c>
      <c r="C129" t="s">
        <v>1</v>
      </c>
      <c r="D129" t="s">
        <v>15</v>
      </c>
      <c r="E129">
        <v>10.984</v>
      </c>
      <c r="F129">
        <v>5.8179999999999996</v>
      </c>
      <c r="G129">
        <v>2.2799999999999998</v>
      </c>
      <c r="H129">
        <v>0.2</v>
      </c>
      <c r="I129">
        <v>112.72199999999999</v>
      </c>
      <c r="J129">
        <v>6.4029999999999996</v>
      </c>
      <c r="K129">
        <v>6.2409999999999997</v>
      </c>
      <c r="L129">
        <v>0.54400000000000004</v>
      </c>
      <c r="M129">
        <v>30.600999999999999</v>
      </c>
      <c r="N129">
        <v>23.509</v>
      </c>
      <c r="O129">
        <v>1725.34</v>
      </c>
      <c r="P129">
        <v>4.843</v>
      </c>
      <c r="Q129">
        <v>0.73299999999999998</v>
      </c>
      <c r="R129">
        <v>0.83</v>
      </c>
      <c r="S129">
        <v>2.4929999999999999</v>
      </c>
      <c r="T129">
        <v>1.1890000000000001</v>
      </c>
      <c r="U129">
        <v>1.5980000000000001</v>
      </c>
      <c r="V129">
        <v>13.175000000000001</v>
      </c>
      <c r="W129">
        <v>0.97299999999999998</v>
      </c>
      <c r="X129">
        <v>0.151</v>
      </c>
      <c r="Y129">
        <v>5.8000000000000003E-2</v>
      </c>
      <c r="Z129">
        <v>120.238</v>
      </c>
      <c r="AA129">
        <v>176.89400000000001</v>
      </c>
      <c r="AB129">
        <v>30.497</v>
      </c>
      <c r="AC129">
        <v>22.292000000000002</v>
      </c>
      <c r="AD129">
        <v>150.90700000000001</v>
      </c>
      <c r="AE129">
        <v>8.9849999999999994</v>
      </c>
      <c r="AF129">
        <v>3.0779999999999998</v>
      </c>
      <c r="AG129">
        <v>7.7309999999999999</v>
      </c>
      <c r="AH129">
        <v>35.871000000000002</v>
      </c>
      <c r="AI129">
        <v>29.338999999999999</v>
      </c>
      <c r="AJ129">
        <v>2.4500000000000002</v>
      </c>
      <c r="AK129">
        <v>87.099000000000004</v>
      </c>
      <c r="AL129">
        <v>10.11</v>
      </c>
      <c r="AM129">
        <v>313.46300000000002</v>
      </c>
      <c r="AN129">
        <v>133.547</v>
      </c>
      <c r="AO129">
        <v>7.3570000000000002</v>
      </c>
      <c r="AP129">
        <v>13.532</v>
      </c>
      <c r="AQ129">
        <v>233.58500000000001</v>
      </c>
      <c r="AR129">
        <v>556.25199999999995</v>
      </c>
      <c r="AS129">
        <v>113.297</v>
      </c>
      <c r="AT129">
        <v>74.861999999999995</v>
      </c>
      <c r="AU129">
        <v>489.68900000000002</v>
      </c>
      <c r="AV129">
        <v>57.625</v>
      </c>
      <c r="AW129">
        <v>8.5999999999999993E-2</v>
      </c>
      <c r="AX129">
        <v>107.095</v>
      </c>
      <c r="AY129">
        <v>1.633</v>
      </c>
      <c r="AZ129">
        <v>2.4510000000000001</v>
      </c>
      <c r="BA129">
        <v>5.3529999999999998</v>
      </c>
      <c r="BB129">
        <v>15.041</v>
      </c>
      <c r="BC129">
        <v>4.1029999999999998</v>
      </c>
      <c r="BD129">
        <v>8.923</v>
      </c>
      <c r="BE129">
        <v>25.611999999999998</v>
      </c>
      <c r="BF129">
        <v>4.1840000000000002</v>
      </c>
      <c r="BG129">
        <v>0.55400000000000005</v>
      </c>
      <c r="BH129">
        <v>2.23</v>
      </c>
      <c r="BI129">
        <v>151.72399999999999</v>
      </c>
      <c r="BJ129">
        <v>2.6709999999999998</v>
      </c>
      <c r="BK129">
        <v>13.444000000000001</v>
      </c>
      <c r="BL129">
        <v>2.0529999999999999</v>
      </c>
      <c r="BM129">
        <v>1.5620000000000001</v>
      </c>
      <c r="BN129">
        <v>48.896000000000001</v>
      </c>
      <c r="BO129">
        <v>68.025999999999996</v>
      </c>
      <c r="BP129">
        <v>18.369</v>
      </c>
      <c r="BQ129">
        <v>93.968000000000004</v>
      </c>
      <c r="BR129">
        <v>17.463000000000001</v>
      </c>
      <c r="BS129">
        <v>42.79</v>
      </c>
      <c r="BT129">
        <v>28.707999999999998</v>
      </c>
      <c r="BU129">
        <v>5.3140000000000001</v>
      </c>
      <c r="BV129">
        <v>1101.9929999999999</v>
      </c>
      <c r="BW129">
        <v>56.040999999999997</v>
      </c>
      <c r="BX129">
        <v>1468.3219999999999</v>
      </c>
      <c r="BY129">
        <v>402.09199999999998</v>
      </c>
      <c r="BZ129">
        <v>8369.6329999999998</v>
      </c>
      <c r="CA129">
        <v>469.36900000000003</v>
      </c>
      <c r="CB129">
        <v>53.103999999999999</v>
      </c>
      <c r="CC129">
        <v>628.64800000000002</v>
      </c>
      <c r="CD129">
        <v>283.435</v>
      </c>
      <c r="CE129">
        <v>4861.1899999999996</v>
      </c>
      <c r="CF129">
        <v>58.176000000000002</v>
      </c>
      <c r="CG129">
        <v>12.195</v>
      </c>
      <c r="CH129">
        <v>97.578999999999994</v>
      </c>
      <c r="CI129">
        <v>140.32400000000001</v>
      </c>
      <c r="CJ129">
        <v>103.604</v>
      </c>
      <c r="CK129">
        <v>937.048</v>
      </c>
      <c r="CL129">
        <v>54.796999999999997</v>
      </c>
      <c r="CM129">
        <v>209.596</v>
      </c>
      <c r="CN129">
        <v>97.706999999999994</v>
      </c>
      <c r="CO129">
        <v>1.974</v>
      </c>
      <c r="CP129">
        <v>6.2210000000000001</v>
      </c>
      <c r="CQ129">
        <v>33.984000000000002</v>
      </c>
      <c r="CR129">
        <v>17.951000000000001</v>
      </c>
      <c r="CS129">
        <v>15.233000000000001</v>
      </c>
      <c r="CT129">
        <v>1.3480000000000001</v>
      </c>
      <c r="CU129">
        <v>14.553000000000001</v>
      </c>
      <c r="CV129">
        <v>93.527000000000001</v>
      </c>
      <c r="CW129">
        <v>89.576999999999998</v>
      </c>
      <c r="CX129">
        <v>1.3009999999999999</v>
      </c>
      <c r="CY129">
        <v>4.1900000000000004</v>
      </c>
      <c r="CZ129">
        <v>3.2069999999999999</v>
      </c>
      <c r="DA129">
        <v>148.99799999999999</v>
      </c>
      <c r="DB129">
        <v>8.4700000000000006</v>
      </c>
      <c r="DC129">
        <v>2.0379999999999998</v>
      </c>
      <c r="DD129">
        <v>14.711</v>
      </c>
      <c r="DE129">
        <v>5.8000000000000003E-2</v>
      </c>
      <c r="DF129">
        <v>160.91200000000001</v>
      </c>
      <c r="DG129">
        <v>0.46899999999999997</v>
      </c>
      <c r="DH129">
        <v>2.109</v>
      </c>
      <c r="DI129">
        <v>1.2470000000000001</v>
      </c>
      <c r="DJ129">
        <v>5.6289999999999996</v>
      </c>
      <c r="DK129">
        <v>0.109</v>
      </c>
      <c r="DL129">
        <v>0.83699999999999997</v>
      </c>
      <c r="DM129">
        <v>0.82299999999999995</v>
      </c>
      <c r="DN129">
        <v>9.6509999999999998</v>
      </c>
      <c r="DO129">
        <v>3.117</v>
      </c>
      <c r="DP129">
        <v>0.59899999999999998</v>
      </c>
      <c r="DQ129">
        <v>1.0820000000000001</v>
      </c>
      <c r="DR129">
        <v>0.63</v>
      </c>
      <c r="DS129">
        <v>1.161</v>
      </c>
      <c r="DU129">
        <v>2.9780000000000002</v>
      </c>
      <c r="DV129">
        <v>478.70400000000001</v>
      </c>
      <c r="DW129">
        <v>1.4530000000000001</v>
      </c>
      <c r="DX129">
        <v>4.633</v>
      </c>
      <c r="DY129">
        <v>22.951000000000001</v>
      </c>
      <c r="DZ129">
        <v>4.6159999999999997</v>
      </c>
      <c r="EA129">
        <v>0.24299999999999999</v>
      </c>
      <c r="EB129">
        <v>2.1840000000000002</v>
      </c>
      <c r="EC129">
        <v>3.0910000000000002</v>
      </c>
      <c r="ED129">
        <v>1.57</v>
      </c>
      <c r="EE129">
        <v>4.1079999999999997</v>
      </c>
      <c r="EF129">
        <v>2.6779999999999999</v>
      </c>
      <c r="EG129">
        <v>1.746</v>
      </c>
      <c r="EH129">
        <v>39.472000000000001</v>
      </c>
      <c r="EI129">
        <v>36.451999999999998</v>
      </c>
      <c r="EJ129">
        <v>5.2480000000000002</v>
      </c>
      <c r="EK129">
        <v>7.9560000000000004</v>
      </c>
      <c r="EL129">
        <v>25.309000000000001</v>
      </c>
      <c r="EM129">
        <v>6.2869999999999999</v>
      </c>
      <c r="EN129">
        <v>117.86</v>
      </c>
      <c r="EO129">
        <v>38.097999999999999</v>
      </c>
      <c r="EP129">
        <v>13.355</v>
      </c>
      <c r="EQ129">
        <v>3.968</v>
      </c>
      <c r="ER129">
        <v>167.572</v>
      </c>
      <c r="ES129">
        <v>5.9950000000000001</v>
      </c>
      <c r="ET129">
        <v>13.922000000000001</v>
      </c>
      <c r="EU129">
        <v>0.66800000000000004</v>
      </c>
      <c r="EV129">
        <v>1.2949999999999999</v>
      </c>
      <c r="EW129">
        <v>98.155000000000001</v>
      </c>
      <c r="EX129">
        <v>250.69300000000001</v>
      </c>
      <c r="EY129">
        <v>5.5209999999999999</v>
      </c>
      <c r="EZ129">
        <v>2.6269999999999998</v>
      </c>
      <c r="FA129">
        <v>120.76</v>
      </c>
      <c r="FB129">
        <v>8.3770000000000007</v>
      </c>
      <c r="FC129">
        <v>2.0950000000000002</v>
      </c>
      <c r="FD129">
        <v>14.542999999999999</v>
      </c>
      <c r="FE129">
        <v>14.542999999999999</v>
      </c>
      <c r="FF129">
        <v>1.462</v>
      </c>
      <c r="FG129">
        <v>23.215</v>
      </c>
      <c r="FH129">
        <v>0.44500000000000001</v>
      </c>
      <c r="FI129">
        <v>2.7610000000000001</v>
      </c>
      <c r="FJ129">
        <v>12.368</v>
      </c>
    </row>
    <row r="130" spans="1:166" x14ac:dyDescent="0.3">
      <c r="A130">
        <v>18047</v>
      </c>
      <c r="B130">
        <v>2</v>
      </c>
      <c r="C130" t="s">
        <v>38</v>
      </c>
      <c r="D130" t="s">
        <v>40</v>
      </c>
      <c r="E130">
        <v>17.652999999999999</v>
      </c>
      <c r="F130">
        <v>10.708</v>
      </c>
      <c r="G130">
        <v>2.0329999999999999</v>
      </c>
      <c r="H130">
        <v>0.28100000000000003</v>
      </c>
      <c r="I130">
        <v>136.95099999999999</v>
      </c>
      <c r="J130">
        <v>7.0380000000000003</v>
      </c>
      <c r="K130">
        <v>6.9740000000000002</v>
      </c>
      <c r="L130">
        <v>0.77700000000000002</v>
      </c>
      <c r="M130">
        <v>57.613</v>
      </c>
      <c r="N130">
        <v>31.163</v>
      </c>
      <c r="O130">
        <v>1439.2650000000001</v>
      </c>
      <c r="P130">
        <v>6.6420000000000003</v>
      </c>
      <c r="Q130">
        <v>1.153</v>
      </c>
      <c r="R130">
        <v>1.1339999999999999</v>
      </c>
      <c r="S130">
        <v>3.2130000000000001</v>
      </c>
      <c r="T130">
        <v>1.41</v>
      </c>
      <c r="U130">
        <v>1.5669999999999999</v>
      </c>
      <c r="V130">
        <v>19.899999999999999</v>
      </c>
      <c r="W130">
        <v>0.84199999999999997</v>
      </c>
      <c r="X130">
        <v>0.28499999999999998</v>
      </c>
      <c r="Y130">
        <v>7.8E-2</v>
      </c>
      <c r="Z130">
        <v>135.892</v>
      </c>
      <c r="AA130">
        <v>166.34100000000001</v>
      </c>
      <c r="AB130">
        <v>24.248999999999999</v>
      </c>
      <c r="AC130">
        <v>18.477</v>
      </c>
      <c r="AD130">
        <v>146.44</v>
      </c>
      <c r="AE130">
        <v>8.7650000000000006</v>
      </c>
      <c r="AF130">
        <v>3.2850000000000001</v>
      </c>
      <c r="AG130">
        <v>10.472</v>
      </c>
      <c r="AH130">
        <v>48.127000000000002</v>
      </c>
      <c r="AI130">
        <v>32.335999999999999</v>
      </c>
      <c r="AJ130">
        <v>3.948</v>
      </c>
      <c r="AK130">
        <v>94.215000000000003</v>
      </c>
      <c r="AL130">
        <v>17.940000000000001</v>
      </c>
      <c r="AM130">
        <v>206.27099999999999</v>
      </c>
      <c r="AN130">
        <v>25.983000000000001</v>
      </c>
      <c r="AO130">
        <v>4.5010000000000003</v>
      </c>
      <c r="AP130">
        <v>9.07</v>
      </c>
      <c r="AQ130">
        <v>173.41900000000001</v>
      </c>
      <c r="AR130">
        <v>171.767</v>
      </c>
      <c r="AS130">
        <v>40.029000000000003</v>
      </c>
      <c r="AT130">
        <v>20.933</v>
      </c>
      <c r="AU130">
        <v>259.714</v>
      </c>
      <c r="AV130">
        <v>12.74</v>
      </c>
      <c r="AW130">
        <v>9.7000000000000003E-2</v>
      </c>
      <c r="AX130">
        <v>7.8419999999999996</v>
      </c>
      <c r="AY130">
        <v>1.248</v>
      </c>
      <c r="AZ130">
        <v>1.601</v>
      </c>
      <c r="BA130">
        <v>0.46700000000000003</v>
      </c>
      <c r="BB130">
        <v>12.412000000000001</v>
      </c>
      <c r="BC130">
        <v>3.5659999999999998</v>
      </c>
      <c r="BD130">
        <v>8.4979999999999993</v>
      </c>
      <c r="BE130">
        <v>11.912000000000001</v>
      </c>
      <c r="BF130">
        <v>2.8980000000000001</v>
      </c>
      <c r="BG130">
        <v>0.40699999999999997</v>
      </c>
      <c r="BH130">
        <v>6.42</v>
      </c>
      <c r="BI130">
        <v>131.578</v>
      </c>
      <c r="BJ130">
        <v>2.798</v>
      </c>
      <c r="BK130">
        <v>21.786999999999999</v>
      </c>
      <c r="BL130">
        <v>2.5630000000000002</v>
      </c>
      <c r="BM130">
        <v>2.0720000000000001</v>
      </c>
      <c r="BN130">
        <v>37.823</v>
      </c>
      <c r="BO130">
        <v>38.228999999999999</v>
      </c>
      <c r="BP130">
        <v>16.053999999999998</v>
      </c>
      <c r="BQ130">
        <v>73.992000000000004</v>
      </c>
      <c r="BR130">
        <v>15.115</v>
      </c>
      <c r="BS130">
        <v>38.572000000000003</v>
      </c>
      <c r="BT130">
        <v>49.472999999999999</v>
      </c>
      <c r="BU130">
        <v>6.5650000000000004</v>
      </c>
      <c r="BV130">
        <v>245.98</v>
      </c>
      <c r="BW130">
        <v>4.8120000000000003</v>
      </c>
      <c r="BX130">
        <v>429.96300000000002</v>
      </c>
      <c r="BY130">
        <v>139.21700000000001</v>
      </c>
      <c r="BZ130">
        <v>5914.2690000000002</v>
      </c>
      <c r="CA130">
        <v>113.59399999999999</v>
      </c>
      <c r="CB130">
        <v>5.181</v>
      </c>
      <c r="CC130">
        <v>187.55600000000001</v>
      </c>
      <c r="CD130">
        <v>133.75200000000001</v>
      </c>
      <c r="CE130">
        <v>3759.915</v>
      </c>
      <c r="CF130">
        <v>19.716000000000001</v>
      </c>
      <c r="CG130">
        <v>2.5379999999999998</v>
      </c>
      <c r="CH130">
        <v>39.700000000000003</v>
      </c>
      <c r="CI130">
        <v>74.962000000000003</v>
      </c>
      <c r="CJ130">
        <v>64.462999999999994</v>
      </c>
      <c r="CK130">
        <v>802.73800000000006</v>
      </c>
      <c r="CL130">
        <v>27.007999999999999</v>
      </c>
      <c r="CM130">
        <v>100.035</v>
      </c>
      <c r="CN130">
        <v>39.987000000000002</v>
      </c>
      <c r="CO130">
        <v>2.3439999999999999</v>
      </c>
      <c r="CP130">
        <v>2.1629999999999998</v>
      </c>
      <c r="CQ130">
        <v>23.135999999999999</v>
      </c>
      <c r="CR130">
        <v>19.359000000000002</v>
      </c>
      <c r="CS130">
        <v>12.321999999999999</v>
      </c>
      <c r="CT130">
        <v>1.8859999999999999</v>
      </c>
      <c r="CU130">
        <v>11.701000000000001</v>
      </c>
      <c r="CV130">
        <v>12.335000000000001</v>
      </c>
      <c r="CW130">
        <v>73.768000000000001</v>
      </c>
      <c r="CX130">
        <v>0.23699999999999999</v>
      </c>
      <c r="CY130">
        <v>3.11</v>
      </c>
      <c r="CZ130">
        <v>2.23</v>
      </c>
      <c r="DA130">
        <v>112.916</v>
      </c>
      <c r="DB130">
        <v>11.904</v>
      </c>
      <c r="DC130">
        <v>1.89</v>
      </c>
      <c r="DD130">
        <v>7.68</v>
      </c>
      <c r="DE130">
        <v>7.8E-2</v>
      </c>
      <c r="DF130">
        <v>124.93899999999999</v>
      </c>
      <c r="DG130">
        <v>1.3720000000000001</v>
      </c>
      <c r="DH130">
        <v>2.1880000000000002</v>
      </c>
      <c r="DI130">
        <v>1.3779999999999999</v>
      </c>
      <c r="DJ130">
        <v>4</v>
      </c>
      <c r="DK130">
        <v>0.67400000000000004</v>
      </c>
      <c r="DL130">
        <v>0.45600000000000002</v>
      </c>
      <c r="DM130">
        <v>0.503</v>
      </c>
      <c r="DN130">
        <v>0.61699999999999999</v>
      </c>
      <c r="DO130">
        <v>7.5720000000000001</v>
      </c>
      <c r="DP130">
        <v>1.625</v>
      </c>
      <c r="DQ130">
        <v>6.0999999999999999E-2</v>
      </c>
      <c r="DR130">
        <v>0.27800000000000002</v>
      </c>
      <c r="DS130">
        <v>7.1950000000000003</v>
      </c>
      <c r="DT130">
        <v>5.2999999999999999E-2</v>
      </c>
      <c r="DU130">
        <v>8.3339999999999996</v>
      </c>
      <c r="DV130">
        <v>342.17399999999998</v>
      </c>
      <c r="DW130">
        <v>0.51200000000000001</v>
      </c>
      <c r="DX130">
        <v>5.5259999999999998</v>
      </c>
      <c r="DY130">
        <v>11.709</v>
      </c>
      <c r="DZ130">
        <v>3.4009999999999998</v>
      </c>
      <c r="EA130">
        <v>0.36899999999999999</v>
      </c>
      <c r="EB130">
        <v>1.7110000000000001</v>
      </c>
      <c r="EC130">
        <v>2.8980000000000001</v>
      </c>
      <c r="ED130">
        <v>1.2070000000000001</v>
      </c>
      <c r="EE130">
        <v>4.4050000000000002</v>
      </c>
      <c r="EF130">
        <v>3.8559999999999999</v>
      </c>
      <c r="EG130">
        <v>1.6870000000000001</v>
      </c>
      <c r="EH130">
        <v>46.927999999999997</v>
      </c>
      <c r="EI130">
        <v>35.753</v>
      </c>
      <c r="EJ130">
        <v>4.2510000000000003</v>
      </c>
      <c r="EK130">
        <v>7.0389999999999997</v>
      </c>
      <c r="EL130">
        <v>14.196999999999999</v>
      </c>
      <c r="EM130">
        <v>2.8929999999999998</v>
      </c>
      <c r="EN130">
        <v>60.051000000000002</v>
      </c>
      <c r="EO130">
        <v>20.283000000000001</v>
      </c>
      <c r="EP130">
        <v>2.4809999999999999</v>
      </c>
      <c r="EQ130">
        <v>1.335</v>
      </c>
      <c r="ER130">
        <v>78.058000000000007</v>
      </c>
      <c r="ES130">
        <v>3.4049999999999998</v>
      </c>
      <c r="ET130">
        <v>9.1300000000000008</v>
      </c>
      <c r="EU130">
        <v>0.20100000000000001</v>
      </c>
      <c r="EV130">
        <v>0.70499999999999996</v>
      </c>
      <c r="EW130">
        <v>40.154000000000003</v>
      </c>
      <c r="EX130">
        <v>276.21800000000002</v>
      </c>
      <c r="EY130">
        <v>6.3280000000000003</v>
      </c>
      <c r="EZ130">
        <v>3.4180000000000001</v>
      </c>
      <c r="FA130">
        <v>119.078</v>
      </c>
      <c r="FB130">
        <v>23.581</v>
      </c>
      <c r="FC130">
        <v>2.177</v>
      </c>
      <c r="FD130">
        <v>9.6479999999999997</v>
      </c>
      <c r="FE130">
        <v>9.61</v>
      </c>
      <c r="FF130">
        <v>0.32300000000000001</v>
      </c>
      <c r="FG130">
        <v>12.535</v>
      </c>
      <c r="FH130">
        <v>1.97</v>
      </c>
      <c r="FI130">
        <v>1.393</v>
      </c>
      <c r="FJ130">
        <v>9.3109999999999999</v>
      </c>
    </row>
    <row r="131" spans="1:166" x14ac:dyDescent="0.3">
      <c r="A131">
        <v>18082</v>
      </c>
      <c r="B131">
        <v>2</v>
      </c>
      <c r="C131" t="s">
        <v>1</v>
      </c>
      <c r="D131" t="s">
        <v>14</v>
      </c>
      <c r="E131">
        <v>11.346</v>
      </c>
      <c r="F131">
        <v>13.055</v>
      </c>
      <c r="G131">
        <v>3.786</v>
      </c>
      <c r="H131">
        <v>0.36899999999999999</v>
      </c>
      <c r="I131">
        <v>162.43899999999999</v>
      </c>
      <c r="J131">
        <v>11.685</v>
      </c>
      <c r="K131">
        <v>10.782</v>
      </c>
      <c r="L131">
        <v>1.532</v>
      </c>
      <c r="M131">
        <v>33.292000000000002</v>
      </c>
      <c r="N131">
        <v>10.75</v>
      </c>
      <c r="O131">
        <v>1649.2670000000001</v>
      </c>
      <c r="P131">
        <v>2.4820000000000002</v>
      </c>
      <c r="Q131">
        <v>1.403</v>
      </c>
      <c r="R131">
        <v>3.3370000000000002</v>
      </c>
      <c r="S131">
        <v>2.3159999999999998</v>
      </c>
      <c r="T131">
        <v>1.758</v>
      </c>
      <c r="U131">
        <v>1.2689999999999999</v>
      </c>
      <c r="V131">
        <v>28.748000000000001</v>
      </c>
      <c r="W131">
        <v>2.3839999999999999</v>
      </c>
      <c r="X131">
        <v>0.438</v>
      </c>
      <c r="Y131">
        <v>0.14399999999999999</v>
      </c>
      <c r="Z131">
        <v>188.65100000000001</v>
      </c>
      <c r="AA131">
        <v>279.87700000000001</v>
      </c>
      <c r="AB131">
        <v>54.581000000000003</v>
      </c>
      <c r="AC131">
        <v>37.728999999999999</v>
      </c>
      <c r="AD131">
        <v>224.828</v>
      </c>
      <c r="AE131">
        <v>14.426</v>
      </c>
      <c r="AF131">
        <v>2.262</v>
      </c>
      <c r="AG131">
        <v>10.486000000000001</v>
      </c>
      <c r="AH131">
        <v>64.448999999999998</v>
      </c>
      <c r="AI131">
        <v>38.25</v>
      </c>
      <c r="AJ131">
        <v>3.4239999999999999</v>
      </c>
      <c r="AK131">
        <v>73.242000000000004</v>
      </c>
      <c r="AL131">
        <v>7.9</v>
      </c>
      <c r="AM131">
        <v>731.42700000000002</v>
      </c>
      <c r="AN131">
        <v>729.24900000000002</v>
      </c>
      <c r="AO131">
        <v>16.765999999999998</v>
      </c>
      <c r="AP131">
        <v>144.53100000000001</v>
      </c>
      <c r="AQ131">
        <v>187.54400000000001</v>
      </c>
      <c r="AR131">
        <v>1020.271</v>
      </c>
      <c r="AS131">
        <v>97.712999999999994</v>
      </c>
      <c r="AT131">
        <v>156.69499999999999</v>
      </c>
      <c r="AU131">
        <v>548.53200000000004</v>
      </c>
      <c r="AV131">
        <v>215.11799999999999</v>
      </c>
      <c r="AW131">
        <v>33.131</v>
      </c>
      <c r="AX131">
        <v>179.28800000000001</v>
      </c>
      <c r="AY131">
        <v>6.5330000000000004</v>
      </c>
      <c r="AZ131">
        <v>3.4020000000000001</v>
      </c>
      <c r="BA131">
        <v>47.774000000000001</v>
      </c>
      <c r="BB131">
        <v>18.875</v>
      </c>
      <c r="BC131">
        <v>7.0229999999999997</v>
      </c>
      <c r="BD131">
        <v>10.105</v>
      </c>
      <c r="BE131">
        <v>30.722999999999999</v>
      </c>
      <c r="BF131">
        <v>5.7190000000000003</v>
      </c>
      <c r="BG131">
        <v>0.74399999999999999</v>
      </c>
      <c r="BH131">
        <v>2.0659999999999998</v>
      </c>
      <c r="BI131">
        <v>252.86099999999999</v>
      </c>
      <c r="BJ131">
        <v>6.18</v>
      </c>
      <c r="BK131">
        <v>10.512</v>
      </c>
      <c r="BL131">
        <v>2.29</v>
      </c>
      <c r="BM131">
        <v>1.9550000000000001</v>
      </c>
      <c r="BN131">
        <v>68.421999999999997</v>
      </c>
      <c r="BO131">
        <v>143.30199999999999</v>
      </c>
      <c r="BP131">
        <v>26.882999999999999</v>
      </c>
      <c r="BQ131">
        <v>148.35300000000001</v>
      </c>
      <c r="BR131">
        <v>27.550999999999998</v>
      </c>
      <c r="BS131">
        <v>66.338999999999999</v>
      </c>
      <c r="BT131">
        <v>62.707000000000001</v>
      </c>
      <c r="BU131">
        <v>7.9240000000000004</v>
      </c>
      <c r="BV131">
        <v>765.65499999999997</v>
      </c>
      <c r="BW131">
        <v>50.618000000000002</v>
      </c>
      <c r="BX131">
        <v>1166.0740000000001</v>
      </c>
      <c r="BY131">
        <v>484.41199999999998</v>
      </c>
      <c r="BZ131">
        <v>9301.1759999999995</v>
      </c>
      <c r="CA131">
        <v>326.41899999999998</v>
      </c>
      <c r="CB131">
        <v>33.268000000000001</v>
      </c>
      <c r="CC131">
        <v>519.48</v>
      </c>
      <c r="CD131">
        <v>297.38799999999998</v>
      </c>
      <c r="CE131">
        <v>5917.9390000000003</v>
      </c>
      <c r="CF131">
        <v>54.121000000000002</v>
      </c>
      <c r="CG131">
        <v>10.991</v>
      </c>
      <c r="CH131">
        <v>105.379</v>
      </c>
      <c r="CI131">
        <v>151.702</v>
      </c>
      <c r="CJ131">
        <v>139.78200000000001</v>
      </c>
      <c r="CK131">
        <v>1407.058</v>
      </c>
      <c r="CL131">
        <v>423.46800000000002</v>
      </c>
      <c r="CM131">
        <v>314.52</v>
      </c>
      <c r="CN131">
        <v>100.78</v>
      </c>
      <c r="CO131">
        <v>1.623</v>
      </c>
      <c r="CP131">
        <v>18.943999999999999</v>
      </c>
      <c r="CQ131">
        <v>104.27</v>
      </c>
      <c r="CR131">
        <v>19.86</v>
      </c>
      <c r="CS131">
        <v>10.204000000000001</v>
      </c>
      <c r="CT131">
        <v>2.9820000000000002</v>
      </c>
      <c r="CU131">
        <v>18.667999999999999</v>
      </c>
      <c r="CV131">
        <v>60.328000000000003</v>
      </c>
      <c r="CW131">
        <v>69.688000000000002</v>
      </c>
      <c r="CX131">
        <v>1.7969999999999999</v>
      </c>
      <c r="CY131">
        <v>8.4979999999999993</v>
      </c>
      <c r="CZ131">
        <v>4.5010000000000003</v>
      </c>
      <c r="DA131">
        <v>117.952</v>
      </c>
      <c r="DB131">
        <v>12.781000000000001</v>
      </c>
      <c r="DC131">
        <v>1.024</v>
      </c>
      <c r="DD131">
        <v>18.899000000000001</v>
      </c>
      <c r="DE131">
        <v>0.14399999999999999</v>
      </c>
      <c r="DF131">
        <v>134.625</v>
      </c>
      <c r="DG131">
        <v>0.79</v>
      </c>
      <c r="DH131">
        <v>2.391</v>
      </c>
      <c r="DI131">
        <v>5.2690000000000001</v>
      </c>
      <c r="DJ131">
        <v>9.7769999999999992</v>
      </c>
      <c r="DK131">
        <v>0.182</v>
      </c>
      <c r="DL131">
        <v>2.6440000000000001</v>
      </c>
      <c r="DM131">
        <v>2.5419999999999998</v>
      </c>
      <c r="DN131">
        <v>21.824999999999999</v>
      </c>
      <c r="DO131">
        <v>6.593</v>
      </c>
      <c r="DP131">
        <v>0.51600000000000001</v>
      </c>
      <c r="DQ131">
        <v>8.0310000000000006</v>
      </c>
      <c r="DR131">
        <v>4.3810000000000002</v>
      </c>
      <c r="DS131">
        <v>2.2010000000000001</v>
      </c>
      <c r="DU131">
        <v>1.58</v>
      </c>
      <c r="DV131">
        <v>254.357</v>
      </c>
      <c r="DW131">
        <v>0.21099999999999999</v>
      </c>
      <c r="DX131">
        <v>8.4730000000000008</v>
      </c>
      <c r="DY131">
        <v>19.567</v>
      </c>
      <c r="DZ131">
        <v>8.5719999999999992</v>
      </c>
      <c r="EA131">
        <v>0.13700000000000001</v>
      </c>
      <c r="EB131">
        <v>2.0089999999999999</v>
      </c>
      <c r="EC131">
        <v>5.3559999999999999</v>
      </c>
      <c r="ED131">
        <v>3.077</v>
      </c>
      <c r="EE131">
        <v>7.1070000000000002</v>
      </c>
      <c r="EF131">
        <v>4.5019999999999998</v>
      </c>
      <c r="EG131">
        <v>4.3470000000000004</v>
      </c>
      <c r="EH131">
        <v>75.239999999999995</v>
      </c>
      <c r="EI131">
        <v>57.76</v>
      </c>
      <c r="EJ131">
        <v>7.7110000000000003</v>
      </c>
      <c r="EK131">
        <v>13.340999999999999</v>
      </c>
      <c r="EL131">
        <v>247.97200000000001</v>
      </c>
      <c r="EM131">
        <v>87.793999999999997</v>
      </c>
      <c r="EN131">
        <v>192.23099999999999</v>
      </c>
      <c r="EO131">
        <v>69.427000000000007</v>
      </c>
      <c r="EP131">
        <v>65.356999999999999</v>
      </c>
      <c r="EQ131">
        <v>22.106999999999999</v>
      </c>
      <c r="ER131">
        <v>185.99199999999999</v>
      </c>
      <c r="ES131">
        <v>29.901</v>
      </c>
      <c r="ET131">
        <v>12.744999999999999</v>
      </c>
      <c r="EU131">
        <v>2.6150000000000002</v>
      </c>
      <c r="EV131">
        <v>2.0720000000000001</v>
      </c>
      <c r="EW131">
        <v>106.916</v>
      </c>
      <c r="EX131">
        <v>285.29899999999998</v>
      </c>
      <c r="EY131">
        <v>4.3230000000000004</v>
      </c>
      <c r="EZ131">
        <v>4.4470000000000001</v>
      </c>
      <c r="FA131">
        <v>115.386</v>
      </c>
      <c r="FB131">
        <v>15.667</v>
      </c>
      <c r="FC131">
        <v>3.0390000000000001</v>
      </c>
      <c r="FD131">
        <v>20.927</v>
      </c>
      <c r="FE131">
        <v>20.927</v>
      </c>
      <c r="FF131">
        <v>2.1480000000000001</v>
      </c>
      <c r="FG131">
        <v>37.259</v>
      </c>
      <c r="FH131">
        <v>0.93500000000000005</v>
      </c>
      <c r="FI131">
        <v>4.4640000000000004</v>
      </c>
      <c r="FJ131">
        <v>16.652999999999999</v>
      </c>
    </row>
    <row r="132" spans="1:166" x14ac:dyDescent="0.3">
      <c r="A132">
        <v>18137</v>
      </c>
      <c r="B132">
        <v>2</v>
      </c>
      <c r="C132" t="s">
        <v>38</v>
      </c>
      <c r="D132" t="s">
        <v>39</v>
      </c>
      <c r="E132">
        <v>23.725999999999999</v>
      </c>
      <c r="F132">
        <v>20.302</v>
      </c>
      <c r="G132">
        <v>2.3919999999999999</v>
      </c>
      <c r="H132">
        <v>0.42099999999999999</v>
      </c>
      <c r="I132">
        <v>131.249</v>
      </c>
      <c r="J132">
        <v>10.927</v>
      </c>
      <c r="K132">
        <v>11.888999999999999</v>
      </c>
      <c r="L132">
        <v>1.3069999999999999</v>
      </c>
      <c r="M132">
        <v>26.538</v>
      </c>
      <c r="N132">
        <v>12.927</v>
      </c>
      <c r="O132">
        <v>2102.9459999999999</v>
      </c>
      <c r="P132">
        <v>1.681</v>
      </c>
      <c r="Q132">
        <v>1.248</v>
      </c>
      <c r="R132">
        <v>1.6910000000000001</v>
      </c>
      <c r="S132">
        <v>2.3479999999999999</v>
      </c>
      <c r="T132">
        <v>1.6759999999999999</v>
      </c>
      <c r="U132">
        <v>1.53</v>
      </c>
      <c r="V132">
        <v>12.930999999999999</v>
      </c>
      <c r="W132">
        <v>2.1760000000000002</v>
      </c>
      <c r="X132">
        <v>0.33600000000000002</v>
      </c>
      <c r="Y132">
        <v>0.216</v>
      </c>
      <c r="Z132">
        <v>135.27000000000001</v>
      </c>
      <c r="AA132">
        <v>195.18299999999999</v>
      </c>
      <c r="AB132">
        <v>35.575000000000003</v>
      </c>
      <c r="AC132">
        <v>23.535</v>
      </c>
      <c r="AD132">
        <v>166.65600000000001</v>
      </c>
      <c r="AE132">
        <v>11.98</v>
      </c>
      <c r="AF132">
        <v>2.4660000000000002</v>
      </c>
      <c r="AG132">
        <v>9.5009999999999994</v>
      </c>
      <c r="AH132">
        <v>49.448</v>
      </c>
      <c r="AI132">
        <v>36.369</v>
      </c>
      <c r="AJ132">
        <v>3.262</v>
      </c>
      <c r="AK132">
        <v>78.817999999999998</v>
      </c>
      <c r="AL132">
        <v>6.2069999999999999</v>
      </c>
      <c r="AM132">
        <v>365.24900000000002</v>
      </c>
      <c r="AN132">
        <v>46.067</v>
      </c>
      <c r="AO132">
        <v>7.3289999999999997</v>
      </c>
      <c r="AP132">
        <v>6.2880000000000003</v>
      </c>
      <c r="AQ132">
        <v>347.84800000000001</v>
      </c>
      <c r="AR132">
        <v>501.09500000000003</v>
      </c>
      <c r="AS132">
        <v>144.00200000000001</v>
      </c>
      <c r="AT132">
        <v>52.737000000000002</v>
      </c>
      <c r="AU132">
        <v>493.44200000000001</v>
      </c>
      <c r="AV132">
        <v>56.44</v>
      </c>
      <c r="AW132">
        <v>0.10100000000000001</v>
      </c>
      <c r="AX132">
        <v>102.911</v>
      </c>
      <c r="AY132">
        <v>5.4960000000000004</v>
      </c>
      <c r="AZ132">
        <v>2.7080000000000002</v>
      </c>
      <c r="BA132">
        <v>5.8689999999999998</v>
      </c>
      <c r="BB132">
        <v>17.98</v>
      </c>
      <c r="BC132">
        <v>5.0519999999999996</v>
      </c>
      <c r="BD132">
        <v>10.167</v>
      </c>
      <c r="BE132">
        <v>61.454999999999998</v>
      </c>
      <c r="BF132">
        <v>8.2249999999999996</v>
      </c>
      <c r="BG132">
        <v>1.0649999999999999</v>
      </c>
      <c r="BH132">
        <v>0.85399999999999998</v>
      </c>
      <c r="BI132">
        <v>200.27600000000001</v>
      </c>
      <c r="BJ132">
        <v>3.5840000000000001</v>
      </c>
      <c r="BK132">
        <v>7.5449999999999999</v>
      </c>
      <c r="BL132">
        <v>8.5510000000000002</v>
      </c>
      <c r="BM132">
        <v>2.149</v>
      </c>
      <c r="BN132">
        <v>54.567999999999998</v>
      </c>
      <c r="BO132">
        <v>104.325</v>
      </c>
      <c r="BP132">
        <v>22.704000000000001</v>
      </c>
      <c r="BQ132">
        <v>120.46599999999999</v>
      </c>
      <c r="BR132">
        <v>19.64</v>
      </c>
      <c r="BS132">
        <v>53.09</v>
      </c>
      <c r="BT132">
        <v>25.385000000000002</v>
      </c>
      <c r="BU132">
        <v>5.3579999999999997</v>
      </c>
      <c r="BV132">
        <v>1017.434</v>
      </c>
      <c r="BW132">
        <v>40.664999999999999</v>
      </c>
      <c r="BX132">
        <v>1249.837</v>
      </c>
      <c r="BY132">
        <v>414.005</v>
      </c>
      <c r="BZ132">
        <v>9661.1990000000005</v>
      </c>
      <c r="CA132">
        <v>440.84300000000002</v>
      </c>
      <c r="CB132">
        <v>35.941000000000003</v>
      </c>
      <c r="CC132">
        <v>570.52200000000005</v>
      </c>
      <c r="CD132">
        <v>271.49700000000001</v>
      </c>
      <c r="CE132">
        <v>5841.8819999999996</v>
      </c>
      <c r="CF132">
        <v>65.664000000000001</v>
      </c>
      <c r="CG132">
        <v>10.486000000000001</v>
      </c>
      <c r="CH132">
        <v>100.991</v>
      </c>
      <c r="CI132">
        <v>134.684</v>
      </c>
      <c r="CJ132">
        <v>123.52500000000001</v>
      </c>
      <c r="CK132">
        <v>1244.578</v>
      </c>
      <c r="CL132">
        <v>126.063</v>
      </c>
      <c r="CM132">
        <v>290.51799999999997</v>
      </c>
      <c r="CN132">
        <v>101.505</v>
      </c>
      <c r="CO132">
        <v>1.9259999999999999</v>
      </c>
      <c r="CP132">
        <v>6.4420000000000002</v>
      </c>
      <c r="CQ132">
        <v>31.419</v>
      </c>
      <c r="CR132">
        <v>13.741</v>
      </c>
      <c r="CS132">
        <v>19.236000000000001</v>
      </c>
      <c r="CT132">
        <v>1.3640000000000001</v>
      </c>
      <c r="CU132">
        <v>18.024999999999999</v>
      </c>
      <c r="CV132">
        <v>1.8759999999999999</v>
      </c>
      <c r="CW132">
        <v>56.594000000000001</v>
      </c>
      <c r="CX132">
        <v>1.546</v>
      </c>
      <c r="CY132">
        <v>4.41</v>
      </c>
      <c r="CZ132">
        <v>4.1040000000000001</v>
      </c>
      <c r="DA132">
        <v>230.18799999999999</v>
      </c>
      <c r="DB132">
        <v>13.132999999999999</v>
      </c>
      <c r="DC132">
        <v>3.1440000000000001</v>
      </c>
      <c r="DD132">
        <v>19.294</v>
      </c>
      <c r="DE132">
        <v>0.216</v>
      </c>
      <c r="DF132">
        <v>163.04300000000001</v>
      </c>
      <c r="DG132">
        <v>0.41199999999999998</v>
      </c>
      <c r="DH132">
        <v>5.9109999999999996</v>
      </c>
      <c r="DI132">
        <v>1.623</v>
      </c>
      <c r="DJ132">
        <v>5.37</v>
      </c>
      <c r="DK132">
        <v>7.484</v>
      </c>
      <c r="DL132">
        <v>0.91200000000000003</v>
      </c>
      <c r="DM132">
        <v>0.91800000000000004</v>
      </c>
      <c r="DN132">
        <v>5.1999999999999998E-2</v>
      </c>
      <c r="DO132">
        <v>5.9050000000000002</v>
      </c>
      <c r="DP132">
        <v>0.66500000000000004</v>
      </c>
      <c r="DQ132">
        <v>1.1359999999999999</v>
      </c>
      <c r="DR132">
        <v>2.766</v>
      </c>
      <c r="DS132">
        <v>2.4239999999999999</v>
      </c>
      <c r="DT132">
        <v>7.6999999999999999E-2</v>
      </c>
      <c r="DU132">
        <v>2.883</v>
      </c>
      <c r="DV132">
        <v>486.82799999999997</v>
      </c>
      <c r="DW132">
        <v>1.171</v>
      </c>
      <c r="DX132">
        <v>10.256</v>
      </c>
      <c r="DY132">
        <v>2.028</v>
      </c>
      <c r="DZ132">
        <v>3.149</v>
      </c>
      <c r="EA132">
        <v>0.24099999999999999</v>
      </c>
      <c r="EB132">
        <v>1.968</v>
      </c>
      <c r="EC132">
        <v>4.5069999999999997</v>
      </c>
      <c r="ED132">
        <v>1.45</v>
      </c>
      <c r="EE132">
        <v>5.6189999999999998</v>
      </c>
      <c r="EF132">
        <v>2.8260000000000001</v>
      </c>
      <c r="EG132">
        <v>2.3519999999999999</v>
      </c>
      <c r="EH132">
        <v>48.822000000000003</v>
      </c>
      <c r="EI132">
        <v>43.097000000000001</v>
      </c>
      <c r="EJ132">
        <v>5.2489999999999997</v>
      </c>
      <c r="EK132">
        <v>8.68</v>
      </c>
      <c r="EL132">
        <v>66.075999999999993</v>
      </c>
      <c r="EM132">
        <v>16.004000000000001</v>
      </c>
      <c r="EN132">
        <v>169.37100000000001</v>
      </c>
      <c r="EO132">
        <v>54.601999999999997</v>
      </c>
      <c r="EP132">
        <v>27.797999999999998</v>
      </c>
      <c r="EQ132">
        <v>6.516</v>
      </c>
      <c r="ER132">
        <v>143.09</v>
      </c>
      <c r="ES132">
        <v>9.1310000000000002</v>
      </c>
      <c r="ET132">
        <v>21.748000000000001</v>
      </c>
      <c r="EU132">
        <v>0.314</v>
      </c>
      <c r="EV132">
        <v>0.90300000000000002</v>
      </c>
      <c r="EW132">
        <v>102.194</v>
      </c>
      <c r="EX132">
        <v>277.37900000000002</v>
      </c>
      <c r="EY132">
        <v>6.6210000000000004</v>
      </c>
      <c r="EZ132">
        <v>7.0069999999999997</v>
      </c>
      <c r="FA132">
        <v>114.212</v>
      </c>
      <c r="FB132">
        <v>12.250999999999999</v>
      </c>
      <c r="FC132">
        <v>1.6060000000000001</v>
      </c>
      <c r="FD132">
        <v>18.611999999999998</v>
      </c>
      <c r="FE132">
        <v>18.611999999999998</v>
      </c>
      <c r="FF132">
        <v>1.0669999999999999</v>
      </c>
      <c r="FG132">
        <v>18.388000000000002</v>
      </c>
      <c r="FH132">
        <v>2.2309999999999999</v>
      </c>
      <c r="FI132">
        <v>2.0350000000000001</v>
      </c>
      <c r="FJ132">
        <v>9.5990000000000002</v>
      </c>
    </row>
    <row r="133" spans="1:166" x14ac:dyDescent="0.3">
      <c r="A133">
        <v>18070</v>
      </c>
      <c r="B133">
        <v>3</v>
      </c>
      <c r="C133" t="s">
        <v>1</v>
      </c>
      <c r="D133" t="s">
        <v>15</v>
      </c>
      <c r="E133">
        <v>10.815</v>
      </c>
      <c r="F133">
        <v>15.329000000000001</v>
      </c>
      <c r="G133">
        <v>2.64</v>
      </c>
      <c r="H133">
        <v>0.29399999999999998</v>
      </c>
      <c r="I133">
        <v>169.476</v>
      </c>
      <c r="J133">
        <v>8.9930000000000003</v>
      </c>
      <c r="K133">
        <v>7.38</v>
      </c>
      <c r="L133">
        <v>1.077</v>
      </c>
      <c r="M133">
        <v>15.324999999999999</v>
      </c>
      <c r="N133">
        <v>20.327999999999999</v>
      </c>
      <c r="O133">
        <v>1741.7660000000001</v>
      </c>
      <c r="P133">
        <v>4.1059999999999999</v>
      </c>
      <c r="Q133">
        <v>1.129</v>
      </c>
      <c r="R133">
        <v>1.4</v>
      </c>
      <c r="S133">
        <v>1.891</v>
      </c>
      <c r="T133">
        <v>1.992</v>
      </c>
      <c r="U133">
        <v>1.5629999999999999</v>
      </c>
      <c r="V133">
        <v>19.581</v>
      </c>
      <c r="W133">
        <v>0.874</v>
      </c>
      <c r="X133">
        <v>0.309</v>
      </c>
      <c r="Y133">
        <v>0.108</v>
      </c>
      <c r="Z133">
        <v>141.79400000000001</v>
      </c>
      <c r="AA133">
        <v>187.52199999999999</v>
      </c>
      <c r="AB133">
        <v>32.460999999999999</v>
      </c>
      <c r="AC133">
        <v>18.472000000000001</v>
      </c>
      <c r="AD133">
        <v>151.251</v>
      </c>
      <c r="AE133">
        <v>10.050000000000001</v>
      </c>
      <c r="AF133">
        <v>1.6359999999999999</v>
      </c>
      <c r="AG133">
        <v>6.8970000000000002</v>
      </c>
      <c r="AH133">
        <v>44.72</v>
      </c>
      <c r="AI133">
        <v>22.306999999999999</v>
      </c>
      <c r="AJ133">
        <v>2.7629999999999999</v>
      </c>
      <c r="AK133">
        <v>52.905000000000001</v>
      </c>
      <c r="AL133">
        <v>7.7430000000000003</v>
      </c>
      <c r="AM133">
        <v>394.53</v>
      </c>
      <c r="AN133">
        <v>151.821</v>
      </c>
      <c r="AO133">
        <v>11.022</v>
      </c>
      <c r="AP133">
        <v>16.154</v>
      </c>
      <c r="AQ133">
        <v>189.923</v>
      </c>
      <c r="AR133">
        <v>501.52600000000001</v>
      </c>
      <c r="AS133">
        <v>129.55099999999999</v>
      </c>
      <c r="AT133">
        <v>91.028000000000006</v>
      </c>
      <c r="AU133">
        <v>526.41</v>
      </c>
      <c r="AV133">
        <v>90.992000000000004</v>
      </c>
      <c r="AW133">
        <v>4.1000000000000002E-2</v>
      </c>
      <c r="AX133">
        <v>170.309</v>
      </c>
      <c r="AY133">
        <v>5.9009999999999998</v>
      </c>
      <c r="AZ133">
        <v>2.2669999999999999</v>
      </c>
      <c r="BA133">
        <v>16.626000000000001</v>
      </c>
      <c r="BB133">
        <v>13.188000000000001</v>
      </c>
      <c r="BC133">
        <v>6.1390000000000002</v>
      </c>
      <c r="BD133">
        <v>5.0419999999999998</v>
      </c>
      <c r="BE133">
        <v>35.046999999999997</v>
      </c>
      <c r="BF133">
        <v>3.5579999999999998</v>
      </c>
      <c r="BG133">
        <v>0.214</v>
      </c>
      <c r="BH133">
        <v>1.238</v>
      </c>
      <c r="BI133">
        <v>225.358</v>
      </c>
      <c r="BJ133">
        <v>2.4159999999999999</v>
      </c>
      <c r="BK133">
        <v>11.814</v>
      </c>
      <c r="BL133">
        <v>2.5369999999999999</v>
      </c>
      <c r="BM133">
        <v>2.7320000000000002</v>
      </c>
      <c r="BN133">
        <v>44.128</v>
      </c>
      <c r="BO133">
        <v>75.215000000000003</v>
      </c>
      <c r="BP133">
        <v>20.016999999999999</v>
      </c>
      <c r="BQ133">
        <v>77.225999999999999</v>
      </c>
      <c r="BR133">
        <v>15.028</v>
      </c>
      <c r="BS133">
        <v>40.442</v>
      </c>
      <c r="BT133">
        <v>41.201999999999998</v>
      </c>
      <c r="BU133">
        <v>7.5869999999999997</v>
      </c>
      <c r="BV133">
        <v>688.21</v>
      </c>
      <c r="BW133">
        <v>52.58</v>
      </c>
      <c r="BX133">
        <v>999.26700000000005</v>
      </c>
      <c r="BY133">
        <v>482.048</v>
      </c>
      <c r="BZ133">
        <v>7939.1109999999999</v>
      </c>
      <c r="CA133">
        <v>228.328</v>
      </c>
      <c r="CB133">
        <v>23.72</v>
      </c>
      <c r="CC133">
        <v>357.512</v>
      </c>
      <c r="CD133">
        <v>275.96300000000002</v>
      </c>
      <c r="CE133">
        <v>4283.9639999999999</v>
      </c>
      <c r="CF133">
        <v>43.35</v>
      </c>
      <c r="CG133">
        <v>11.227</v>
      </c>
      <c r="CH133">
        <v>98.513999999999996</v>
      </c>
      <c r="CI133">
        <v>204.995</v>
      </c>
      <c r="CJ133">
        <v>134.70599999999999</v>
      </c>
      <c r="CK133">
        <v>1016.427</v>
      </c>
      <c r="CL133">
        <v>356.28100000000001</v>
      </c>
      <c r="CM133">
        <v>205.63499999999999</v>
      </c>
      <c r="CN133">
        <v>98.408000000000001</v>
      </c>
      <c r="CO133">
        <v>1.869</v>
      </c>
      <c r="CP133">
        <v>14.371</v>
      </c>
      <c r="CQ133">
        <v>93.631</v>
      </c>
      <c r="CR133">
        <v>17.210999999999999</v>
      </c>
      <c r="CS133">
        <v>11.411</v>
      </c>
      <c r="CT133">
        <v>1.9419999999999999</v>
      </c>
      <c r="CU133">
        <v>12.864000000000001</v>
      </c>
      <c r="CV133">
        <v>55.393000000000001</v>
      </c>
      <c r="CW133">
        <v>80.492999999999995</v>
      </c>
      <c r="CX133">
        <v>2.355</v>
      </c>
      <c r="CY133">
        <v>4.5789999999999997</v>
      </c>
      <c r="CZ133">
        <v>2.423</v>
      </c>
      <c r="DA133">
        <v>157.27699999999999</v>
      </c>
      <c r="DB133">
        <v>8.6440000000000001</v>
      </c>
      <c r="DC133">
        <v>2.1669999999999998</v>
      </c>
      <c r="DD133">
        <v>12.94</v>
      </c>
      <c r="DE133">
        <v>0.108</v>
      </c>
      <c r="DF133">
        <v>200.92099999999999</v>
      </c>
      <c r="DG133">
        <v>0.84</v>
      </c>
      <c r="DH133">
        <v>2.1419999999999999</v>
      </c>
      <c r="DI133">
        <v>7.556</v>
      </c>
      <c r="DJ133">
        <v>7.6059999999999999</v>
      </c>
      <c r="DK133">
        <v>0.26800000000000002</v>
      </c>
      <c r="DL133">
        <v>3.6920000000000002</v>
      </c>
      <c r="DM133">
        <v>3.7789999999999999</v>
      </c>
      <c r="DN133">
        <v>27.085999999999999</v>
      </c>
      <c r="DO133">
        <v>6.0039999999999996</v>
      </c>
      <c r="DP133">
        <v>0.99099999999999999</v>
      </c>
      <c r="DQ133">
        <v>2.9790000000000001</v>
      </c>
      <c r="DR133">
        <v>2.0710000000000002</v>
      </c>
      <c r="DS133">
        <v>2.1789999999999998</v>
      </c>
      <c r="DT133">
        <v>0.14299999999999999</v>
      </c>
      <c r="DU133">
        <v>2.8610000000000002</v>
      </c>
      <c r="DV133">
        <v>267.96800000000002</v>
      </c>
      <c r="DW133">
        <v>1.363</v>
      </c>
      <c r="DX133">
        <v>6.8109999999999999</v>
      </c>
      <c r="DY133">
        <v>21.030999999999999</v>
      </c>
      <c r="DZ133">
        <v>6.6539999999999999</v>
      </c>
      <c r="EA133">
        <v>0.20100000000000001</v>
      </c>
      <c r="EB133">
        <v>1.524</v>
      </c>
      <c r="EC133">
        <v>2.5670000000000002</v>
      </c>
      <c r="ED133">
        <v>1.1259999999999999</v>
      </c>
      <c r="EE133">
        <v>4.3570000000000002</v>
      </c>
      <c r="EF133">
        <v>2.4929999999999999</v>
      </c>
      <c r="EG133">
        <v>1.901</v>
      </c>
      <c r="EH133">
        <v>40.4</v>
      </c>
      <c r="EI133">
        <v>34.656999999999996</v>
      </c>
      <c r="EJ133">
        <v>6.1040000000000001</v>
      </c>
      <c r="EK133">
        <v>6.484</v>
      </c>
      <c r="EL133">
        <v>167.54599999999999</v>
      </c>
      <c r="EM133">
        <v>55.637</v>
      </c>
      <c r="EN133">
        <v>109.708</v>
      </c>
      <c r="EO133">
        <v>36.79</v>
      </c>
      <c r="EP133">
        <v>35.182000000000002</v>
      </c>
      <c r="EQ133">
        <v>8.5709999999999997</v>
      </c>
      <c r="ER133">
        <v>148.601</v>
      </c>
      <c r="ES133">
        <v>12.311999999999999</v>
      </c>
      <c r="ET133">
        <v>25.696999999999999</v>
      </c>
      <c r="EU133">
        <v>1.377</v>
      </c>
      <c r="EV133">
        <v>3.6520000000000001</v>
      </c>
      <c r="EW133">
        <v>98.88</v>
      </c>
      <c r="EX133">
        <v>284.32</v>
      </c>
      <c r="EY133">
        <v>4.3890000000000002</v>
      </c>
      <c r="EZ133">
        <v>5.7839999999999998</v>
      </c>
      <c r="FA133">
        <v>125.45099999999999</v>
      </c>
      <c r="FB133">
        <v>10.189</v>
      </c>
      <c r="FC133">
        <v>2.1840000000000002</v>
      </c>
      <c r="FD133">
        <v>14.053000000000001</v>
      </c>
      <c r="FE133">
        <v>14.016999999999999</v>
      </c>
      <c r="FF133">
        <v>1.3069999999999999</v>
      </c>
      <c r="FG133">
        <v>27.305</v>
      </c>
      <c r="FH133">
        <v>1.7090000000000001</v>
      </c>
      <c r="FI133">
        <v>6.1340000000000003</v>
      </c>
      <c r="FJ133">
        <v>19.419</v>
      </c>
    </row>
    <row r="134" spans="1:166" x14ac:dyDescent="0.3">
      <c r="A134">
        <v>18056</v>
      </c>
      <c r="B134">
        <v>2</v>
      </c>
      <c r="C134" t="s">
        <v>38</v>
      </c>
      <c r="D134" t="s">
        <v>40</v>
      </c>
      <c r="E134">
        <v>17.507000000000001</v>
      </c>
      <c r="F134">
        <v>10.679</v>
      </c>
      <c r="G134">
        <v>1.1359999999999999</v>
      </c>
      <c r="H134">
        <v>0.10100000000000001</v>
      </c>
      <c r="I134">
        <v>147.37299999999999</v>
      </c>
      <c r="J134">
        <v>3.8370000000000002</v>
      </c>
      <c r="K134">
        <v>6.2770000000000001</v>
      </c>
      <c r="L134">
        <v>0.32600000000000001</v>
      </c>
      <c r="M134">
        <v>23.317</v>
      </c>
      <c r="N134">
        <v>23.704000000000001</v>
      </c>
      <c r="O134">
        <v>1593.009</v>
      </c>
      <c r="P134">
        <v>4.8879999999999999</v>
      </c>
      <c r="Q134">
        <v>0.79300000000000004</v>
      </c>
      <c r="R134">
        <v>0.88900000000000001</v>
      </c>
      <c r="S134">
        <v>2.1059999999999999</v>
      </c>
      <c r="T134">
        <v>1.7689999999999999</v>
      </c>
      <c r="U134">
        <v>1.1970000000000001</v>
      </c>
      <c r="V134">
        <v>20</v>
      </c>
      <c r="W134">
        <v>0.47</v>
      </c>
      <c r="X134">
        <v>0.309</v>
      </c>
      <c r="Y134">
        <v>0.218</v>
      </c>
      <c r="Z134">
        <v>99.269000000000005</v>
      </c>
      <c r="AA134">
        <v>175.06399999999999</v>
      </c>
      <c r="AB134">
        <v>25.298999999999999</v>
      </c>
      <c r="AC134">
        <v>21.065999999999999</v>
      </c>
      <c r="AD134">
        <v>162.28299999999999</v>
      </c>
      <c r="AE134">
        <v>11.134</v>
      </c>
      <c r="AF134">
        <v>1.2150000000000001</v>
      </c>
      <c r="AG134">
        <v>12.04</v>
      </c>
      <c r="AH134">
        <v>64.697999999999993</v>
      </c>
      <c r="AI134">
        <v>32.25</v>
      </c>
      <c r="AJ134">
        <v>4.4320000000000004</v>
      </c>
      <c r="AK134">
        <v>59.953000000000003</v>
      </c>
      <c r="AL134">
        <v>13.914999999999999</v>
      </c>
      <c r="AM134">
        <v>593.20899999999995</v>
      </c>
      <c r="AN134">
        <v>46.656999999999996</v>
      </c>
      <c r="AO134">
        <v>13.797000000000001</v>
      </c>
      <c r="AP134">
        <v>14.680999999999999</v>
      </c>
      <c r="AQ134">
        <v>258.65600000000001</v>
      </c>
      <c r="AR134">
        <v>539.41</v>
      </c>
      <c r="AS134">
        <v>215.38900000000001</v>
      </c>
      <c r="AT134">
        <v>89.885000000000005</v>
      </c>
      <c r="AU134">
        <v>784.65800000000002</v>
      </c>
      <c r="AV134">
        <v>147.774</v>
      </c>
      <c r="AW134">
        <v>1.7999999999999999E-2</v>
      </c>
      <c r="AX134">
        <v>236.416</v>
      </c>
      <c r="AY134">
        <v>8.1219999999999999</v>
      </c>
      <c r="AZ134">
        <v>2.9449999999999998</v>
      </c>
      <c r="BA134">
        <v>25.297999999999998</v>
      </c>
      <c r="BB134">
        <v>13.657999999999999</v>
      </c>
      <c r="BC134">
        <v>5.2939999999999996</v>
      </c>
      <c r="BD134">
        <v>16.152000000000001</v>
      </c>
      <c r="BE134">
        <v>71.394999999999996</v>
      </c>
      <c r="BF134">
        <v>7.14</v>
      </c>
      <c r="BG134">
        <v>1.8029999999999999</v>
      </c>
      <c r="BH134">
        <v>2.335</v>
      </c>
      <c r="BI134">
        <v>243.982</v>
      </c>
      <c r="BJ134">
        <v>4.2919999999999998</v>
      </c>
      <c r="BK134">
        <v>19.806000000000001</v>
      </c>
      <c r="BL134">
        <v>13</v>
      </c>
      <c r="BM134">
        <v>2.4630000000000001</v>
      </c>
      <c r="BN134">
        <v>42.878</v>
      </c>
      <c r="BO134">
        <v>63.348999999999997</v>
      </c>
      <c r="BP134">
        <v>20.936</v>
      </c>
      <c r="BQ134">
        <v>81.441999999999993</v>
      </c>
      <c r="BR134">
        <v>16.184999999999999</v>
      </c>
      <c r="BS134">
        <v>46.176000000000002</v>
      </c>
      <c r="BT134">
        <v>51.798999999999999</v>
      </c>
      <c r="BU134">
        <v>8.8179999999999996</v>
      </c>
      <c r="BV134">
        <v>463.904</v>
      </c>
      <c r="BW134">
        <v>40.406999999999996</v>
      </c>
      <c r="BX134">
        <v>626.61400000000003</v>
      </c>
      <c r="BY134">
        <v>350.245</v>
      </c>
      <c r="BZ134">
        <v>5253.2460000000001</v>
      </c>
      <c r="CA134">
        <v>167.16900000000001</v>
      </c>
      <c r="CB134">
        <v>29.303000000000001</v>
      </c>
      <c r="CC134">
        <v>254.92500000000001</v>
      </c>
      <c r="CD134">
        <v>217.523</v>
      </c>
      <c r="CE134">
        <v>2989.3710000000001</v>
      </c>
      <c r="CF134">
        <v>25.885000000000002</v>
      </c>
      <c r="CG134">
        <v>9.1829999999999998</v>
      </c>
      <c r="CH134">
        <v>49.820999999999998</v>
      </c>
      <c r="CI134">
        <v>66.043999999999997</v>
      </c>
      <c r="CJ134">
        <v>100.426</v>
      </c>
      <c r="CK134">
        <v>707.06500000000005</v>
      </c>
      <c r="CL134">
        <v>143.52799999999999</v>
      </c>
      <c r="CM134">
        <v>245.566</v>
      </c>
      <c r="CN134">
        <v>49.725999999999999</v>
      </c>
      <c r="CO134">
        <v>2.3460000000000001</v>
      </c>
      <c r="CP134">
        <v>8.1940000000000008</v>
      </c>
      <c r="CQ134">
        <v>47.290999999999997</v>
      </c>
      <c r="CR134">
        <v>11.843</v>
      </c>
      <c r="CS134">
        <v>15.378</v>
      </c>
      <c r="CT134">
        <v>1.8280000000000001</v>
      </c>
      <c r="CU134">
        <v>13.534000000000001</v>
      </c>
      <c r="CV134">
        <v>26.841000000000001</v>
      </c>
      <c r="CW134">
        <v>68.855999999999995</v>
      </c>
      <c r="CX134">
        <v>1.534</v>
      </c>
      <c r="CY134">
        <v>4.9050000000000002</v>
      </c>
      <c r="CZ134">
        <v>2.5910000000000002</v>
      </c>
      <c r="DA134">
        <v>115.092</v>
      </c>
      <c r="DB134">
        <v>12.32</v>
      </c>
      <c r="DC134">
        <v>1.9419999999999999</v>
      </c>
      <c r="DD134">
        <v>18.623999999999999</v>
      </c>
      <c r="DE134">
        <v>0.218</v>
      </c>
      <c r="DF134">
        <v>100.52200000000001</v>
      </c>
      <c r="DG134">
        <v>0.70599999999999996</v>
      </c>
      <c r="DH134">
        <v>2.17</v>
      </c>
      <c r="DI134">
        <v>4.99</v>
      </c>
      <c r="DJ134">
        <v>3.8159999999999998</v>
      </c>
      <c r="DK134">
        <v>0.215</v>
      </c>
      <c r="DL134">
        <v>1.1559999999999999</v>
      </c>
      <c r="DM134">
        <v>1.3260000000000001</v>
      </c>
      <c r="DN134">
        <v>5.0339999999999998</v>
      </c>
      <c r="DO134">
        <v>6.0039999999999996</v>
      </c>
      <c r="DP134">
        <v>1.498</v>
      </c>
      <c r="DQ134">
        <v>0.56899999999999995</v>
      </c>
      <c r="DR134">
        <v>3.4390000000000001</v>
      </c>
      <c r="DS134">
        <v>3.2919999999999998</v>
      </c>
      <c r="DT134">
        <v>0.67600000000000005</v>
      </c>
      <c r="DU134">
        <v>5.0759999999999996</v>
      </c>
      <c r="DV134">
        <v>440.66899999999998</v>
      </c>
      <c r="DW134">
        <v>0.98199999999999998</v>
      </c>
      <c r="DX134">
        <v>7.6680000000000001</v>
      </c>
      <c r="DY134">
        <v>20.239999999999998</v>
      </c>
      <c r="DZ134">
        <v>5.6440000000000001</v>
      </c>
      <c r="EA134">
        <v>0.16700000000000001</v>
      </c>
      <c r="EB134">
        <v>2.7749999999999999</v>
      </c>
      <c r="EC134">
        <v>4.7329999999999997</v>
      </c>
      <c r="ED134">
        <v>1.4119999999999999</v>
      </c>
      <c r="EE134">
        <v>6.71</v>
      </c>
      <c r="EF134">
        <v>4.702</v>
      </c>
      <c r="EG134">
        <v>2.4020000000000001</v>
      </c>
      <c r="EH134">
        <v>54.679000000000002</v>
      </c>
      <c r="EI134">
        <v>39.927999999999997</v>
      </c>
      <c r="EJ134">
        <v>4.8239999999999998</v>
      </c>
      <c r="EK134">
        <v>6.9809999999999999</v>
      </c>
      <c r="EL134">
        <v>68.622</v>
      </c>
      <c r="EM134">
        <v>20.047999999999998</v>
      </c>
      <c r="EN134">
        <v>127.883</v>
      </c>
      <c r="EO134">
        <v>46.204000000000001</v>
      </c>
      <c r="EP134">
        <v>22.128</v>
      </c>
      <c r="EQ134">
        <v>8.6129999999999995</v>
      </c>
      <c r="ER134">
        <v>153.398</v>
      </c>
      <c r="ES134">
        <v>11.193</v>
      </c>
      <c r="ET134">
        <v>7.5670000000000002</v>
      </c>
      <c r="EU134">
        <v>0.159</v>
      </c>
      <c r="EV134">
        <v>1.4990000000000001</v>
      </c>
      <c r="EW134">
        <v>50.436999999999998</v>
      </c>
      <c r="EX134">
        <v>266.084</v>
      </c>
      <c r="EY134">
        <v>8.0350000000000001</v>
      </c>
      <c r="EZ134">
        <v>3.5470000000000002</v>
      </c>
      <c r="FA134">
        <v>132.01300000000001</v>
      </c>
      <c r="FB134">
        <v>17.965</v>
      </c>
      <c r="FC134">
        <v>2.2890000000000001</v>
      </c>
      <c r="FD134">
        <v>12.693</v>
      </c>
      <c r="FE134">
        <v>12.693</v>
      </c>
      <c r="FF134">
        <v>0.71199999999999997</v>
      </c>
      <c r="FG134">
        <v>14.231</v>
      </c>
      <c r="FH134">
        <v>0.90600000000000003</v>
      </c>
      <c r="FI134">
        <v>2.972</v>
      </c>
      <c r="FJ134">
        <v>13.032</v>
      </c>
    </row>
    <row r="135" spans="1:166" x14ac:dyDescent="0.3">
      <c r="A135">
        <v>18110</v>
      </c>
      <c r="B135">
        <v>2</v>
      </c>
      <c r="C135" t="s">
        <v>1</v>
      </c>
      <c r="D135" t="s">
        <v>14</v>
      </c>
      <c r="E135">
        <v>10.298999999999999</v>
      </c>
      <c r="F135">
        <v>5.8570000000000002</v>
      </c>
      <c r="G135">
        <v>1.526</v>
      </c>
      <c r="H135">
        <v>0.17699999999999999</v>
      </c>
      <c r="I135">
        <v>155.26300000000001</v>
      </c>
      <c r="J135">
        <v>4.8449999999999998</v>
      </c>
      <c r="K135">
        <v>7.67</v>
      </c>
      <c r="L135">
        <v>0.59099999999999997</v>
      </c>
      <c r="M135">
        <v>44.158000000000001</v>
      </c>
      <c r="N135">
        <v>15.96</v>
      </c>
      <c r="O135">
        <v>1786.838</v>
      </c>
      <c r="P135">
        <v>2.6320000000000001</v>
      </c>
      <c r="Q135">
        <v>1.417</v>
      </c>
      <c r="R135">
        <v>0.65900000000000003</v>
      </c>
      <c r="S135">
        <v>1.696</v>
      </c>
      <c r="T135">
        <v>1.825</v>
      </c>
      <c r="U135">
        <v>1.165</v>
      </c>
      <c r="V135">
        <v>17.352</v>
      </c>
      <c r="W135">
        <v>0.79100000000000004</v>
      </c>
      <c r="X135">
        <v>0.26400000000000001</v>
      </c>
      <c r="Y135">
        <v>0.14099999999999999</v>
      </c>
      <c r="Z135">
        <v>68.664000000000001</v>
      </c>
      <c r="AA135">
        <v>125.398</v>
      </c>
      <c r="AB135">
        <v>18.571000000000002</v>
      </c>
      <c r="AC135">
        <v>12.667</v>
      </c>
      <c r="AD135">
        <v>134.00399999999999</v>
      </c>
      <c r="AE135">
        <v>9.8610000000000007</v>
      </c>
      <c r="AF135">
        <v>3.0089999999999999</v>
      </c>
      <c r="AG135">
        <v>7.87</v>
      </c>
      <c r="AH135">
        <v>37.420999999999999</v>
      </c>
      <c r="AI135">
        <v>28.007000000000001</v>
      </c>
      <c r="AJ135">
        <v>2.8130000000000002</v>
      </c>
      <c r="AK135">
        <v>71.569000000000003</v>
      </c>
      <c r="AL135">
        <v>6.4210000000000003</v>
      </c>
      <c r="AM135">
        <v>611.38300000000004</v>
      </c>
      <c r="AN135">
        <v>822.78</v>
      </c>
      <c r="AO135">
        <v>14.866</v>
      </c>
      <c r="AP135">
        <v>178.29400000000001</v>
      </c>
      <c r="AQ135">
        <v>181.28399999999999</v>
      </c>
      <c r="AR135">
        <v>1046.5350000000001</v>
      </c>
      <c r="AS135">
        <v>122.119</v>
      </c>
      <c r="AT135">
        <v>236.88900000000001</v>
      </c>
      <c r="AU135">
        <v>539.47699999999998</v>
      </c>
      <c r="AV135">
        <v>201.75399999999999</v>
      </c>
      <c r="AW135">
        <v>5.6000000000000001E-2</v>
      </c>
      <c r="AX135">
        <v>152.70099999999999</v>
      </c>
      <c r="AY135">
        <v>5.7640000000000002</v>
      </c>
      <c r="AZ135">
        <v>2.5710000000000002</v>
      </c>
      <c r="BA135">
        <v>53.369</v>
      </c>
      <c r="BB135">
        <v>11.807</v>
      </c>
      <c r="BC135">
        <v>5.5209999999999999</v>
      </c>
      <c r="BD135">
        <v>3.4990000000000001</v>
      </c>
      <c r="BE135">
        <v>9.9619999999999997</v>
      </c>
      <c r="BF135">
        <v>2.2559999999999998</v>
      </c>
      <c r="BG135">
        <v>0.83599999999999997</v>
      </c>
      <c r="BH135">
        <v>3.9689999999999999</v>
      </c>
      <c r="BI135">
        <v>301.839</v>
      </c>
      <c r="BJ135">
        <v>3.0680000000000001</v>
      </c>
      <c r="BK135">
        <v>8.7420000000000009</v>
      </c>
      <c r="BL135">
        <v>0.501</v>
      </c>
      <c r="BM135">
        <v>1.992</v>
      </c>
      <c r="BN135">
        <v>38.011000000000003</v>
      </c>
      <c r="BO135">
        <v>68.33</v>
      </c>
      <c r="BP135">
        <v>20.087</v>
      </c>
      <c r="BQ135">
        <v>74.067999999999998</v>
      </c>
      <c r="BR135">
        <v>14.125999999999999</v>
      </c>
      <c r="BS135">
        <v>36.759</v>
      </c>
      <c r="BT135">
        <v>36.018999999999998</v>
      </c>
      <c r="BU135">
        <v>5.5659999999999998</v>
      </c>
      <c r="BV135">
        <v>557.66</v>
      </c>
      <c r="BW135">
        <v>16.498999999999999</v>
      </c>
      <c r="BX135">
        <v>907.08100000000002</v>
      </c>
      <c r="BY135">
        <v>305.58800000000002</v>
      </c>
      <c r="BZ135">
        <v>8869.3919999999998</v>
      </c>
      <c r="CA135">
        <v>269.625</v>
      </c>
      <c r="CB135">
        <v>19.196000000000002</v>
      </c>
      <c r="CC135">
        <v>457.26100000000002</v>
      </c>
      <c r="CD135">
        <v>271.35599999999999</v>
      </c>
      <c r="CE135">
        <v>6183.393</v>
      </c>
      <c r="CF135">
        <v>40.649000000000001</v>
      </c>
      <c r="CG135">
        <v>8.2330000000000005</v>
      </c>
      <c r="CH135">
        <v>95.763999999999996</v>
      </c>
      <c r="CI135">
        <v>199.292</v>
      </c>
      <c r="CJ135">
        <v>137.68299999999999</v>
      </c>
      <c r="CK135">
        <v>1258.1020000000001</v>
      </c>
      <c r="CL135">
        <v>97.012</v>
      </c>
      <c r="CM135">
        <v>291.27999999999997</v>
      </c>
      <c r="CN135">
        <v>65.763999999999996</v>
      </c>
      <c r="CO135">
        <v>2.16</v>
      </c>
      <c r="CP135">
        <v>9.1869999999999994</v>
      </c>
      <c r="CQ135">
        <v>61.872999999999998</v>
      </c>
      <c r="CR135">
        <v>17.73</v>
      </c>
      <c r="CS135">
        <v>9.4659999999999993</v>
      </c>
      <c r="CT135">
        <v>2.0169999999999999</v>
      </c>
      <c r="CU135">
        <v>10.941000000000001</v>
      </c>
      <c r="CV135">
        <v>55.898000000000003</v>
      </c>
      <c r="CW135">
        <v>81.206999999999994</v>
      </c>
      <c r="CX135">
        <v>1.859</v>
      </c>
      <c r="CY135">
        <v>4.3789999999999996</v>
      </c>
      <c r="CZ135">
        <v>1.9139999999999999</v>
      </c>
      <c r="DA135">
        <v>109.54600000000001</v>
      </c>
      <c r="DB135">
        <v>10.015000000000001</v>
      </c>
      <c r="DC135">
        <v>2.66</v>
      </c>
      <c r="DD135">
        <v>19.651</v>
      </c>
      <c r="DE135">
        <v>0.14099999999999999</v>
      </c>
      <c r="DF135">
        <v>186.82300000000001</v>
      </c>
      <c r="DG135">
        <v>0.71499999999999997</v>
      </c>
      <c r="DH135">
        <v>1.54</v>
      </c>
      <c r="DI135">
        <v>2.0430000000000001</v>
      </c>
      <c r="DJ135">
        <v>2.621</v>
      </c>
      <c r="DK135">
        <v>0.17</v>
      </c>
      <c r="DL135">
        <v>1.0069999999999999</v>
      </c>
      <c r="DM135">
        <v>0.91800000000000004</v>
      </c>
      <c r="DN135">
        <v>3.1930000000000001</v>
      </c>
      <c r="DO135">
        <v>10.981999999999999</v>
      </c>
      <c r="DP135">
        <v>0.76200000000000001</v>
      </c>
      <c r="DQ135">
        <v>7.3719999999999999</v>
      </c>
      <c r="DR135">
        <v>1.6439999999999999</v>
      </c>
      <c r="DS135">
        <v>2.323</v>
      </c>
      <c r="DT135">
        <v>2.5000000000000001E-2</v>
      </c>
      <c r="DU135">
        <v>2.387</v>
      </c>
      <c r="DV135">
        <v>346.79599999999999</v>
      </c>
      <c r="DW135">
        <v>0.42699999999999999</v>
      </c>
      <c r="DX135">
        <v>5.77</v>
      </c>
      <c r="DY135">
        <v>16.116</v>
      </c>
      <c r="DZ135">
        <v>7.3019999999999996</v>
      </c>
      <c r="EA135">
        <v>0.378</v>
      </c>
      <c r="EB135">
        <v>1.83</v>
      </c>
      <c r="EC135">
        <v>1.698</v>
      </c>
      <c r="ED135">
        <v>1.01</v>
      </c>
      <c r="EE135">
        <v>2.6389999999999998</v>
      </c>
      <c r="EF135">
        <v>1.944</v>
      </c>
      <c r="EG135">
        <v>1.1739999999999999</v>
      </c>
      <c r="EH135">
        <v>38.542999999999999</v>
      </c>
      <c r="EI135">
        <v>34.427</v>
      </c>
      <c r="EJ135">
        <v>2.8610000000000002</v>
      </c>
      <c r="EK135">
        <v>5.5270000000000001</v>
      </c>
      <c r="EL135">
        <v>60.475999999999999</v>
      </c>
      <c r="EM135">
        <v>17.068999999999999</v>
      </c>
      <c r="EN135">
        <v>189.53899999999999</v>
      </c>
      <c r="EO135">
        <v>61.125</v>
      </c>
      <c r="EP135">
        <v>11.215999999999999</v>
      </c>
      <c r="EQ135">
        <v>2.5920000000000001</v>
      </c>
      <c r="ER135">
        <v>136.77799999999999</v>
      </c>
      <c r="ES135">
        <v>4.0919999999999996</v>
      </c>
      <c r="ET135">
        <v>18.928999999999998</v>
      </c>
      <c r="EU135">
        <v>0.76800000000000002</v>
      </c>
      <c r="EV135">
        <v>1.9750000000000001</v>
      </c>
      <c r="EW135">
        <v>113.479</v>
      </c>
      <c r="EX135">
        <v>274.33300000000003</v>
      </c>
      <c r="EY135">
        <v>5.3390000000000004</v>
      </c>
      <c r="EZ135">
        <v>4.6349999999999998</v>
      </c>
      <c r="FA135">
        <v>122.304</v>
      </c>
      <c r="FB135">
        <v>7.3849999999999998</v>
      </c>
      <c r="FC135">
        <v>2.262</v>
      </c>
      <c r="FD135">
        <v>23.452999999999999</v>
      </c>
      <c r="FE135">
        <v>23.452999999999999</v>
      </c>
      <c r="FF135">
        <v>0.95499999999999996</v>
      </c>
      <c r="FG135">
        <v>36.320999999999998</v>
      </c>
      <c r="FH135">
        <v>1.1719999999999999</v>
      </c>
      <c r="FI135">
        <v>0.80600000000000005</v>
      </c>
      <c r="FJ135">
        <v>7.4569999999999999</v>
      </c>
    </row>
    <row r="136" spans="1:166" x14ac:dyDescent="0.3">
      <c r="A136">
        <v>18053</v>
      </c>
      <c r="B136">
        <v>3</v>
      </c>
      <c r="C136" t="s">
        <v>1</v>
      </c>
      <c r="D136" t="s">
        <v>15</v>
      </c>
      <c r="E136">
        <v>13.48</v>
      </c>
      <c r="F136">
        <v>13.356999999999999</v>
      </c>
      <c r="G136">
        <v>1.46</v>
      </c>
      <c r="H136">
        <v>0.105</v>
      </c>
      <c r="I136">
        <v>146.18199999999999</v>
      </c>
      <c r="J136">
        <v>5.0069999999999997</v>
      </c>
      <c r="K136">
        <v>6.1669999999999998</v>
      </c>
      <c r="L136">
        <v>0.78300000000000003</v>
      </c>
      <c r="M136">
        <v>14.557</v>
      </c>
      <c r="N136">
        <v>12.506</v>
      </c>
      <c r="O136">
        <v>1485.7840000000001</v>
      </c>
      <c r="P136">
        <v>3.5129999999999999</v>
      </c>
      <c r="Q136">
        <v>0.73799999999999999</v>
      </c>
      <c r="R136">
        <v>0.92</v>
      </c>
      <c r="S136">
        <v>2.2349999999999999</v>
      </c>
      <c r="T136">
        <v>2.0289999999999999</v>
      </c>
      <c r="U136">
        <v>1.518</v>
      </c>
      <c r="V136">
        <v>18.524000000000001</v>
      </c>
      <c r="W136">
        <v>0.629</v>
      </c>
      <c r="X136">
        <v>0.18099999999999999</v>
      </c>
      <c r="Y136">
        <v>0.107</v>
      </c>
      <c r="Z136">
        <v>143.167</v>
      </c>
      <c r="AA136">
        <v>209.506</v>
      </c>
      <c r="AB136">
        <v>36.497</v>
      </c>
      <c r="AC136">
        <v>22.972000000000001</v>
      </c>
      <c r="AD136">
        <v>170.82900000000001</v>
      </c>
      <c r="AE136">
        <v>10.819000000000001</v>
      </c>
      <c r="AF136">
        <v>3.0110000000000001</v>
      </c>
      <c r="AG136">
        <v>8.6929999999999996</v>
      </c>
      <c r="AH136">
        <v>46.32</v>
      </c>
      <c r="AI136">
        <v>41.323</v>
      </c>
      <c r="AJ136">
        <v>2.9609999999999999</v>
      </c>
      <c r="AK136">
        <v>79.554000000000002</v>
      </c>
      <c r="AL136">
        <v>7.66</v>
      </c>
      <c r="AM136">
        <v>361.48399999999998</v>
      </c>
      <c r="AN136">
        <v>3.976</v>
      </c>
      <c r="AO136">
        <v>3.5920000000000001</v>
      </c>
      <c r="AP136">
        <v>6.0579999999999998</v>
      </c>
      <c r="AQ136">
        <v>438.40300000000002</v>
      </c>
      <c r="AR136">
        <v>201.108</v>
      </c>
      <c r="AS136">
        <v>219.238</v>
      </c>
      <c r="AT136">
        <v>10.769</v>
      </c>
      <c r="AU136">
        <v>632.27800000000002</v>
      </c>
      <c r="AV136">
        <v>5.4329999999999998</v>
      </c>
      <c r="AX136">
        <v>110.41500000000001</v>
      </c>
      <c r="AY136">
        <v>0.36299999999999999</v>
      </c>
      <c r="AZ136">
        <v>3.45</v>
      </c>
      <c r="BA136">
        <v>4.2000000000000003E-2</v>
      </c>
      <c r="BB136">
        <v>16.994</v>
      </c>
      <c r="BC136">
        <v>6.3860000000000001</v>
      </c>
      <c r="BD136">
        <v>4.7060000000000004</v>
      </c>
      <c r="BE136">
        <v>24.997</v>
      </c>
      <c r="BF136">
        <v>3.5529999999999999</v>
      </c>
      <c r="BG136">
        <v>0.56799999999999995</v>
      </c>
      <c r="BH136">
        <v>2.262</v>
      </c>
      <c r="BI136">
        <v>223.47</v>
      </c>
      <c r="BJ136">
        <v>3.0659999999999998</v>
      </c>
      <c r="BK136">
        <v>10.753</v>
      </c>
      <c r="BL136">
        <v>1.6870000000000001</v>
      </c>
      <c r="BM136">
        <v>1.7929999999999999</v>
      </c>
      <c r="BN136">
        <v>48.948</v>
      </c>
      <c r="BO136">
        <v>81.004000000000005</v>
      </c>
      <c r="BP136">
        <v>20.128</v>
      </c>
      <c r="BQ136">
        <v>96.194000000000003</v>
      </c>
      <c r="BR136">
        <v>20.215</v>
      </c>
      <c r="BS136">
        <v>50.621000000000002</v>
      </c>
      <c r="BT136">
        <v>51.527000000000001</v>
      </c>
      <c r="BU136">
        <v>6.444</v>
      </c>
      <c r="BV136">
        <v>619.91499999999996</v>
      </c>
      <c r="BW136">
        <v>20.242999999999999</v>
      </c>
      <c r="BX136">
        <v>911.46299999999997</v>
      </c>
      <c r="BY136">
        <v>275.80200000000002</v>
      </c>
      <c r="BZ136">
        <v>7959.473</v>
      </c>
      <c r="CA136">
        <v>234.93299999999999</v>
      </c>
      <c r="CB136">
        <v>18.425000000000001</v>
      </c>
      <c r="CC136">
        <v>351.08300000000003</v>
      </c>
      <c r="CD136">
        <v>205.36699999999999</v>
      </c>
      <c r="CE136">
        <v>4478.03</v>
      </c>
      <c r="CF136">
        <v>48.415999999999997</v>
      </c>
      <c r="CG136">
        <v>8.09</v>
      </c>
      <c r="CH136">
        <v>86.637</v>
      </c>
      <c r="CI136">
        <v>119.631</v>
      </c>
      <c r="CJ136">
        <v>106.32299999999999</v>
      </c>
      <c r="CK136">
        <v>1109.001</v>
      </c>
      <c r="CL136">
        <v>142.79900000000001</v>
      </c>
      <c r="CM136">
        <v>242.41</v>
      </c>
      <c r="CN136">
        <v>88.385000000000005</v>
      </c>
      <c r="CO136">
        <v>2.2589999999999999</v>
      </c>
      <c r="CP136">
        <v>7.4489999999999998</v>
      </c>
      <c r="CQ136">
        <v>64.301000000000002</v>
      </c>
      <c r="CR136">
        <v>13.496</v>
      </c>
      <c r="CS136">
        <v>48.82</v>
      </c>
      <c r="CT136">
        <v>2.4039999999999999</v>
      </c>
      <c r="CU136">
        <v>16.43</v>
      </c>
      <c r="CV136">
        <v>67.504000000000005</v>
      </c>
      <c r="CW136">
        <v>75.037000000000006</v>
      </c>
      <c r="CX136">
        <v>1.423</v>
      </c>
      <c r="CY136">
        <v>6.5579999999999998</v>
      </c>
      <c r="CZ136">
        <v>3.0979999999999999</v>
      </c>
      <c r="DA136">
        <v>112.783</v>
      </c>
      <c r="DB136">
        <v>11.161</v>
      </c>
      <c r="DC136">
        <v>1.3560000000000001</v>
      </c>
      <c r="DD136">
        <v>12.648</v>
      </c>
      <c r="DE136">
        <v>0.107</v>
      </c>
      <c r="DF136">
        <v>269.42399999999998</v>
      </c>
      <c r="DG136">
        <v>0.55900000000000005</v>
      </c>
      <c r="DH136">
        <v>2.1259999999999999</v>
      </c>
      <c r="DI136">
        <v>2.4249999999999998</v>
      </c>
      <c r="DJ136">
        <v>4.74</v>
      </c>
      <c r="DK136">
        <v>0.372</v>
      </c>
      <c r="DL136">
        <v>1.113</v>
      </c>
      <c r="DM136">
        <v>1.3879999999999999</v>
      </c>
      <c r="DN136">
        <v>12.55</v>
      </c>
      <c r="DO136">
        <v>4.4290000000000003</v>
      </c>
      <c r="DP136">
        <v>0.46700000000000003</v>
      </c>
      <c r="DQ136">
        <v>1.0999999999999999E-2</v>
      </c>
      <c r="DR136">
        <v>1.7629999999999999</v>
      </c>
      <c r="DS136">
        <v>2.1339999999999999</v>
      </c>
      <c r="DT136">
        <v>0.502</v>
      </c>
      <c r="DU136">
        <v>2.895</v>
      </c>
      <c r="DV136">
        <v>369.93700000000001</v>
      </c>
      <c r="DW136">
        <v>0.93200000000000005</v>
      </c>
      <c r="DX136">
        <v>8.08</v>
      </c>
      <c r="DY136">
        <v>18.472999999999999</v>
      </c>
      <c r="DZ136">
        <v>6.6139999999999999</v>
      </c>
      <c r="EA136">
        <v>0.106</v>
      </c>
      <c r="EB136">
        <v>1.954</v>
      </c>
      <c r="EC136">
        <v>2.6970000000000001</v>
      </c>
      <c r="ED136">
        <v>1.569</v>
      </c>
      <c r="EE136">
        <v>4.8739999999999997</v>
      </c>
      <c r="EF136">
        <v>3.2730000000000001</v>
      </c>
      <c r="EG136">
        <v>3.4009999999999998</v>
      </c>
      <c r="EH136">
        <v>52.844000000000001</v>
      </c>
      <c r="EI136">
        <v>38.685000000000002</v>
      </c>
      <c r="EJ136">
        <v>6.194</v>
      </c>
      <c r="EK136">
        <v>8.0679999999999996</v>
      </c>
      <c r="EL136">
        <v>75.561999999999998</v>
      </c>
      <c r="EM136">
        <v>21.594000000000001</v>
      </c>
      <c r="EN136">
        <v>143.63</v>
      </c>
      <c r="EO136">
        <v>50.49</v>
      </c>
      <c r="EP136">
        <v>28.2</v>
      </c>
      <c r="EQ136">
        <v>9.6039999999999992</v>
      </c>
      <c r="ER136">
        <v>152.59</v>
      </c>
      <c r="ES136">
        <v>12.401</v>
      </c>
      <c r="ET136">
        <v>41.487000000000002</v>
      </c>
      <c r="EU136">
        <v>0.66800000000000004</v>
      </c>
      <c r="EV136">
        <v>3.032</v>
      </c>
      <c r="EW136">
        <v>88.563000000000002</v>
      </c>
      <c r="EX136">
        <v>276.27600000000001</v>
      </c>
      <c r="EY136">
        <v>5.415</v>
      </c>
      <c r="EZ136">
        <v>3.8410000000000002</v>
      </c>
      <c r="FA136">
        <v>115.50700000000001</v>
      </c>
      <c r="FB136">
        <v>18.001000000000001</v>
      </c>
      <c r="FC136">
        <v>2.355</v>
      </c>
      <c r="FD136">
        <v>14.398</v>
      </c>
      <c r="FE136">
        <v>14.398</v>
      </c>
      <c r="FF136">
        <v>1.044</v>
      </c>
      <c r="FG136">
        <v>28.452999999999999</v>
      </c>
      <c r="FH136">
        <v>2.2519999999999998</v>
      </c>
      <c r="FI136">
        <v>4.0590000000000002</v>
      </c>
      <c r="FJ136">
        <v>11.853</v>
      </c>
    </row>
    <row r="137" spans="1:166" x14ac:dyDescent="0.3">
      <c r="A137">
        <v>18119</v>
      </c>
      <c r="B137">
        <v>2</v>
      </c>
      <c r="C137" t="s">
        <v>38</v>
      </c>
      <c r="D137" t="s">
        <v>39</v>
      </c>
      <c r="E137">
        <v>25.463000000000001</v>
      </c>
      <c r="F137">
        <v>14.276999999999999</v>
      </c>
      <c r="G137">
        <v>2.2400000000000002</v>
      </c>
      <c r="H137">
        <v>0.20300000000000001</v>
      </c>
      <c r="I137">
        <v>107.32</v>
      </c>
      <c r="J137">
        <v>6.4829999999999997</v>
      </c>
      <c r="K137">
        <v>7.1749999999999998</v>
      </c>
      <c r="L137">
        <v>0.51600000000000001</v>
      </c>
      <c r="M137">
        <v>27.135000000000002</v>
      </c>
      <c r="N137">
        <v>15.615</v>
      </c>
      <c r="O137">
        <v>1574.2739999999999</v>
      </c>
      <c r="P137">
        <v>3.4</v>
      </c>
      <c r="Q137">
        <v>1.306</v>
      </c>
      <c r="R137">
        <v>1.0469999999999999</v>
      </c>
      <c r="S137">
        <v>1.7709999999999999</v>
      </c>
      <c r="T137">
        <v>1.4059999999999999</v>
      </c>
      <c r="U137">
        <v>1.1719999999999999</v>
      </c>
      <c r="V137">
        <v>7.2169999999999996</v>
      </c>
      <c r="W137">
        <v>1.1910000000000001</v>
      </c>
      <c r="X137">
        <v>0.26300000000000001</v>
      </c>
      <c r="Y137">
        <v>0.26900000000000002</v>
      </c>
      <c r="Z137">
        <v>94.323999999999998</v>
      </c>
      <c r="AA137">
        <v>182.727</v>
      </c>
      <c r="AB137">
        <v>24.12</v>
      </c>
      <c r="AC137">
        <v>20.648</v>
      </c>
      <c r="AD137">
        <v>161.17400000000001</v>
      </c>
      <c r="AE137">
        <v>9.1059999999999999</v>
      </c>
      <c r="AF137">
        <v>3.9609999999999999</v>
      </c>
      <c r="AG137">
        <v>5.3730000000000002</v>
      </c>
      <c r="AH137">
        <v>36.012</v>
      </c>
      <c r="AI137">
        <v>62.173000000000002</v>
      </c>
      <c r="AJ137">
        <v>3.1840000000000002</v>
      </c>
      <c r="AK137">
        <v>108.307</v>
      </c>
      <c r="AL137">
        <v>8.16</v>
      </c>
      <c r="AM137">
        <v>470.86599999999999</v>
      </c>
      <c r="AN137">
        <v>379.99700000000001</v>
      </c>
      <c r="AO137">
        <v>12.914999999999999</v>
      </c>
      <c r="AP137">
        <v>38.505000000000003</v>
      </c>
      <c r="AQ137">
        <v>271.84500000000003</v>
      </c>
      <c r="AR137">
        <v>700.98</v>
      </c>
      <c r="AS137">
        <v>129.30000000000001</v>
      </c>
      <c r="AT137">
        <v>140.26599999999999</v>
      </c>
      <c r="AU137">
        <v>590.37300000000005</v>
      </c>
      <c r="AV137">
        <v>170.38</v>
      </c>
      <c r="AX137">
        <v>64.382000000000005</v>
      </c>
      <c r="AY137">
        <v>12.576000000000001</v>
      </c>
      <c r="AZ137">
        <v>1.994</v>
      </c>
      <c r="BA137">
        <v>21.369</v>
      </c>
      <c r="BB137">
        <v>12.602</v>
      </c>
      <c r="BC137">
        <v>4.7350000000000003</v>
      </c>
      <c r="BD137">
        <v>6.7009999999999996</v>
      </c>
      <c r="BE137">
        <v>41.411999999999999</v>
      </c>
      <c r="BF137">
        <v>3.9860000000000002</v>
      </c>
      <c r="BG137">
        <v>2.4729999999999999</v>
      </c>
      <c r="BH137">
        <v>1.8620000000000001</v>
      </c>
      <c r="BI137">
        <v>215.02199999999999</v>
      </c>
      <c r="BJ137">
        <v>3.2719999999999998</v>
      </c>
      <c r="BK137">
        <v>11.585000000000001</v>
      </c>
      <c r="BL137">
        <v>3.6579999999999999</v>
      </c>
      <c r="BM137">
        <v>1.712</v>
      </c>
      <c r="BN137">
        <v>49.369</v>
      </c>
      <c r="BO137">
        <v>56.323999999999998</v>
      </c>
      <c r="BP137">
        <v>17.617999999999999</v>
      </c>
      <c r="BQ137">
        <v>103.081</v>
      </c>
      <c r="BR137">
        <v>18.28</v>
      </c>
      <c r="BS137">
        <v>52.183</v>
      </c>
      <c r="BT137">
        <v>68.391999999999996</v>
      </c>
      <c r="BU137">
        <v>6.53</v>
      </c>
      <c r="BV137">
        <v>794.23199999999997</v>
      </c>
      <c r="BW137">
        <v>41.527000000000001</v>
      </c>
      <c r="BX137">
        <v>1054.2049999999999</v>
      </c>
      <c r="BY137">
        <v>463.50299999999999</v>
      </c>
      <c r="BZ137">
        <v>8220.1650000000009</v>
      </c>
      <c r="CA137">
        <v>272.91000000000003</v>
      </c>
      <c r="CB137">
        <v>28.667999999999999</v>
      </c>
      <c r="CC137">
        <v>413.72500000000002</v>
      </c>
      <c r="CD137">
        <v>275.767</v>
      </c>
      <c r="CE137">
        <v>4528.567</v>
      </c>
      <c r="CF137">
        <v>59.234000000000002</v>
      </c>
      <c r="CG137">
        <v>12.661</v>
      </c>
      <c r="CH137">
        <v>100.837</v>
      </c>
      <c r="CI137">
        <v>94.537000000000006</v>
      </c>
      <c r="CJ137">
        <v>167.19800000000001</v>
      </c>
      <c r="CK137">
        <v>1168.2139999999999</v>
      </c>
      <c r="CL137">
        <v>99.644999999999996</v>
      </c>
      <c r="CM137">
        <v>192.79400000000001</v>
      </c>
      <c r="CN137">
        <v>100.97199999999999</v>
      </c>
      <c r="CO137">
        <v>2.9159999999999999</v>
      </c>
      <c r="CP137">
        <v>5.9530000000000003</v>
      </c>
      <c r="CQ137">
        <v>27.582000000000001</v>
      </c>
      <c r="CR137">
        <v>17.393999999999998</v>
      </c>
      <c r="CS137">
        <v>13.15</v>
      </c>
      <c r="CT137">
        <v>1.7509999999999999</v>
      </c>
      <c r="CU137">
        <v>11.952</v>
      </c>
      <c r="CV137">
        <v>15.946999999999999</v>
      </c>
      <c r="CW137">
        <v>67.512</v>
      </c>
      <c r="CX137">
        <v>1.2390000000000001</v>
      </c>
      <c r="CY137">
        <v>2.835</v>
      </c>
      <c r="CZ137">
        <v>2.972</v>
      </c>
      <c r="DA137">
        <v>171.95099999999999</v>
      </c>
      <c r="DB137">
        <v>10.933</v>
      </c>
      <c r="DC137">
        <v>0.69099999999999995</v>
      </c>
      <c r="DD137">
        <v>27.128</v>
      </c>
      <c r="DE137">
        <v>0.26900000000000002</v>
      </c>
      <c r="DF137">
        <v>275.96199999999999</v>
      </c>
      <c r="DG137">
        <v>0.80800000000000005</v>
      </c>
      <c r="DH137">
        <v>3.3239999999999998</v>
      </c>
      <c r="DI137">
        <v>1.05</v>
      </c>
      <c r="DJ137">
        <v>1.8120000000000001</v>
      </c>
      <c r="DK137">
        <v>7.6769999999999996</v>
      </c>
      <c r="DL137">
        <v>0.81299999999999994</v>
      </c>
      <c r="DM137">
        <v>0.90100000000000002</v>
      </c>
      <c r="DN137">
        <v>2.1360000000000001</v>
      </c>
      <c r="DO137">
        <v>5.2729999999999997</v>
      </c>
      <c r="DP137">
        <v>0.53700000000000003</v>
      </c>
      <c r="DQ137">
        <v>4.4039999999999999</v>
      </c>
      <c r="DR137">
        <v>7.8520000000000003</v>
      </c>
      <c r="DS137">
        <v>3.4820000000000002</v>
      </c>
      <c r="DU137">
        <v>3.51</v>
      </c>
      <c r="DV137">
        <v>475.71199999999999</v>
      </c>
      <c r="DW137">
        <v>2.383</v>
      </c>
      <c r="DX137">
        <v>9.4369999999999994</v>
      </c>
      <c r="DY137">
        <v>6.1269999999999998</v>
      </c>
      <c r="DZ137">
        <v>2.9209999999999998</v>
      </c>
      <c r="EA137">
        <v>0.16800000000000001</v>
      </c>
      <c r="EB137">
        <v>1.3420000000000001</v>
      </c>
      <c r="EC137">
        <v>2.798</v>
      </c>
      <c r="ED137">
        <v>2.032</v>
      </c>
      <c r="EE137">
        <v>5.6070000000000002</v>
      </c>
      <c r="EF137">
        <v>2.9609999999999999</v>
      </c>
      <c r="EG137">
        <v>1.534</v>
      </c>
      <c r="EH137">
        <v>51.146000000000001</v>
      </c>
      <c r="EI137">
        <v>41.362000000000002</v>
      </c>
      <c r="EJ137">
        <v>4.5599999999999996</v>
      </c>
      <c r="EK137">
        <v>8.7360000000000007</v>
      </c>
      <c r="EL137">
        <v>50.606000000000002</v>
      </c>
      <c r="EM137">
        <v>14.994</v>
      </c>
      <c r="EN137">
        <v>104.95</v>
      </c>
      <c r="EO137">
        <v>37.548999999999999</v>
      </c>
      <c r="EP137">
        <v>12.913</v>
      </c>
      <c r="EQ137">
        <v>5.0430000000000001</v>
      </c>
      <c r="ER137">
        <v>125.44</v>
      </c>
      <c r="ES137">
        <v>7.0449999999999999</v>
      </c>
      <c r="ET137">
        <v>36.386000000000003</v>
      </c>
      <c r="EU137">
        <v>0.79400000000000004</v>
      </c>
      <c r="EV137">
        <v>1.4530000000000001</v>
      </c>
      <c r="EW137">
        <v>101.014</v>
      </c>
      <c r="EX137">
        <v>268.58100000000002</v>
      </c>
      <c r="EY137">
        <v>5.3239999999999998</v>
      </c>
      <c r="EZ137">
        <v>4.8959999999999999</v>
      </c>
      <c r="FA137">
        <v>110.429</v>
      </c>
      <c r="FB137">
        <v>4.0830000000000002</v>
      </c>
      <c r="FC137">
        <v>1.026</v>
      </c>
      <c r="FD137">
        <v>13.364000000000001</v>
      </c>
      <c r="FE137">
        <v>13.364000000000001</v>
      </c>
      <c r="FF137">
        <v>1.196</v>
      </c>
      <c r="FG137">
        <v>15.494</v>
      </c>
      <c r="FH137">
        <v>1.72</v>
      </c>
      <c r="FI137">
        <v>2.6720000000000002</v>
      </c>
      <c r="FJ137">
        <v>7.1580000000000004</v>
      </c>
    </row>
    <row r="138" spans="1:166" x14ac:dyDescent="0.3">
      <c r="A138">
        <v>18013</v>
      </c>
      <c r="B138">
        <v>2</v>
      </c>
      <c r="C138" t="s">
        <v>1</v>
      </c>
      <c r="D138" t="s">
        <v>14</v>
      </c>
      <c r="E138">
        <v>16.161999999999999</v>
      </c>
      <c r="F138">
        <v>7.8109999999999999</v>
      </c>
      <c r="G138">
        <v>1.792</v>
      </c>
      <c r="H138">
        <v>0.189</v>
      </c>
      <c r="I138">
        <v>144.71700000000001</v>
      </c>
      <c r="J138">
        <v>4.758</v>
      </c>
      <c r="K138">
        <v>6.6379999999999999</v>
      </c>
      <c r="L138">
        <v>0.72199999999999998</v>
      </c>
      <c r="M138">
        <v>30.847999999999999</v>
      </c>
      <c r="N138">
        <v>21.265999999999998</v>
      </c>
      <c r="O138">
        <v>1761.9380000000001</v>
      </c>
      <c r="P138">
        <v>3.016</v>
      </c>
      <c r="Q138">
        <v>1.181</v>
      </c>
      <c r="R138">
        <v>0.46400000000000002</v>
      </c>
      <c r="S138">
        <v>2.1819999999999999</v>
      </c>
      <c r="T138">
        <v>1.444</v>
      </c>
      <c r="U138">
        <v>0.876</v>
      </c>
      <c r="V138">
        <v>24.006</v>
      </c>
      <c r="W138">
        <v>1.012</v>
      </c>
      <c r="X138">
        <v>0.26300000000000001</v>
      </c>
      <c r="Y138">
        <v>4.2999999999999997E-2</v>
      </c>
      <c r="Z138">
        <v>136.78899999999999</v>
      </c>
      <c r="AA138">
        <v>254.749</v>
      </c>
      <c r="AB138">
        <v>39.244999999999997</v>
      </c>
      <c r="AC138">
        <v>28.895</v>
      </c>
      <c r="AD138">
        <v>201.18199999999999</v>
      </c>
      <c r="AE138">
        <v>12.877000000000001</v>
      </c>
      <c r="AF138">
        <v>3.0630000000000002</v>
      </c>
      <c r="AG138">
        <v>7.1369999999999996</v>
      </c>
      <c r="AH138">
        <v>34.277999999999999</v>
      </c>
      <c r="AI138">
        <v>36.767000000000003</v>
      </c>
      <c r="AJ138">
        <v>3.222</v>
      </c>
      <c r="AK138">
        <v>89.022999999999996</v>
      </c>
      <c r="AL138">
        <v>12.247999999999999</v>
      </c>
      <c r="AM138">
        <v>590.16499999999996</v>
      </c>
      <c r="AN138">
        <v>687.61199999999997</v>
      </c>
      <c r="AO138">
        <v>16.559999999999999</v>
      </c>
      <c r="AP138">
        <v>118.095</v>
      </c>
      <c r="AQ138">
        <v>182.09</v>
      </c>
      <c r="AR138">
        <v>691.79700000000003</v>
      </c>
      <c r="AS138">
        <v>122.88500000000001</v>
      </c>
      <c r="AT138">
        <v>192.387</v>
      </c>
      <c r="AU138">
        <v>607.899</v>
      </c>
      <c r="AV138">
        <v>225.99600000000001</v>
      </c>
      <c r="AW138">
        <v>8.8999999999999996E-2</v>
      </c>
      <c r="AX138">
        <v>147.44499999999999</v>
      </c>
      <c r="AY138">
        <v>2.5979999999999999</v>
      </c>
      <c r="AZ138">
        <v>2.8969999999999998</v>
      </c>
      <c r="BA138">
        <v>46.488</v>
      </c>
      <c r="BB138">
        <v>10.018000000000001</v>
      </c>
      <c r="BC138">
        <v>5.306</v>
      </c>
      <c r="BD138">
        <v>5.5890000000000004</v>
      </c>
      <c r="BE138">
        <v>21.608000000000001</v>
      </c>
      <c r="BF138">
        <v>3.363</v>
      </c>
      <c r="BG138">
        <v>0.73799999999999999</v>
      </c>
      <c r="BH138">
        <v>3.5609999999999999</v>
      </c>
      <c r="BI138">
        <v>229.75</v>
      </c>
      <c r="BJ138">
        <v>5.0090000000000003</v>
      </c>
      <c r="BK138">
        <v>16.861999999999998</v>
      </c>
      <c r="BL138">
        <v>2.48</v>
      </c>
      <c r="BM138">
        <v>2.1179999999999999</v>
      </c>
      <c r="BN138">
        <v>56.85</v>
      </c>
      <c r="BO138">
        <v>86.820999999999998</v>
      </c>
      <c r="BP138">
        <v>26.058</v>
      </c>
      <c r="BQ138">
        <v>127.149</v>
      </c>
      <c r="BR138">
        <v>21.350999999999999</v>
      </c>
      <c r="BS138">
        <v>60.09</v>
      </c>
      <c r="BT138">
        <v>92.792000000000002</v>
      </c>
      <c r="BU138">
        <v>9.66</v>
      </c>
      <c r="BV138">
        <v>545.34500000000003</v>
      </c>
      <c r="BW138">
        <v>35.615000000000002</v>
      </c>
      <c r="BX138">
        <v>819.90300000000002</v>
      </c>
      <c r="BY138">
        <v>447.50099999999998</v>
      </c>
      <c r="BZ138">
        <v>6920.0870000000004</v>
      </c>
      <c r="CA138">
        <v>210.15799999999999</v>
      </c>
      <c r="CB138">
        <v>32.415999999999997</v>
      </c>
      <c r="CC138">
        <v>347.39800000000002</v>
      </c>
      <c r="CD138">
        <v>297.61599999999999</v>
      </c>
      <c r="CE138">
        <v>3911.625</v>
      </c>
      <c r="CF138">
        <v>30.177</v>
      </c>
      <c r="CG138">
        <v>10.631</v>
      </c>
      <c r="CH138">
        <v>78.373999999999995</v>
      </c>
      <c r="CI138">
        <v>146.82</v>
      </c>
      <c r="CJ138">
        <v>127.92400000000001</v>
      </c>
      <c r="CK138">
        <v>899.12400000000002</v>
      </c>
      <c r="CL138">
        <v>123.875</v>
      </c>
      <c r="CM138">
        <v>184.744</v>
      </c>
      <c r="CN138">
        <v>68.569000000000003</v>
      </c>
      <c r="CO138">
        <v>2</v>
      </c>
      <c r="CP138">
        <v>6.2060000000000004</v>
      </c>
      <c r="CQ138">
        <v>53.582000000000001</v>
      </c>
      <c r="CR138">
        <v>12.48</v>
      </c>
      <c r="CS138">
        <v>10.039</v>
      </c>
      <c r="CT138">
        <v>1.9410000000000001</v>
      </c>
      <c r="CU138">
        <v>9.5229999999999997</v>
      </c>
      <c r="CV138">
        <v>23.655000000000001</v>
      </c>
      <c r="CW138">
        <v>71.161000000000001</v>
      </c>
      <c r="CX138">
        <v>0.68799999999999994</v>
      </c>
      <c r="CY138">
        <v>4.0129999999999999</v>
      </c>
      <c r="CZ138">
        <v>3.6789999999999998</v>
      </c>
      <c r="DA138">
        <v>88.679000000000002</v>
      </c>
      <c r="DB138">
        <v>10.935</v>
      </c>
      <c r="DC138">
        <v>1.395</v>
      </c>
      <c r="DD138">
        <v>16.655999999999999</v>
      </c>
      <c r="DE138">
        <v>4.2999999999999997E-2</v>
      </c>
      <c r="DF138">
        <v>228.566</v>
      </c>
      <c r="DG138">
        <v>0.54500000000000004</v>
      </c>
      <c r="DH138">
        <v>2.5619999999999998</v>
      </c>
      <c r="DI138">
        <v>3.1850000000000001</v>
      </c>
      <c r="DJ138">
        <v>2.206</v>
      </c>
      <c r="DK138">
        <v>3.9E-2</v>
      </c>
      <c r="DL138">
        <v>0.84799999999999998</v>
      </c>
      <c r="DM138">
        <v>1.0840000000000001</v>
      </c>
      <c r="DN138">
        <v>8.8469999999999995</v>
      </c>
      <c r="DO138">
        <v>7.1020000000000003</v>
      </c>
      <c r="DP138">
        <v>0.42099999999999999</v>
      </c>
      <c r="DQ138">
        <v>7.9569999999999999</v>
      </c>
      <c r="DR138">
        <v>6.2119999999999997</v>
      </c>
      <c r="DS138">
        <v>4.4160000000000004</v>
      </c>
      <c r="DU138">
        <v>3.93</v>
      </c>
      <c r="DV138">
        <v>464.03399999999999</v>
      </c>
      <c r="DW138">
        <v>0.24399999999999999</v>
      </c>
      <c r="DX138">
        <v>7.0709999999999997</v>
      </c>
      <c r="DY138">
        <v>13.91</v>
      </c>
      <c r="DZ138">
        <v>8.1639999999999997</v>
      </c>
      <c r="EA138">
        <v>0.245</v>
      </c>
      <c r="EB138">
        <v>0.628</v>
      </c>
      <c r="EC138">
        <v>4.05</v>
      </c>
      <c r="ED138">
        <v>3.0270000000000001</v>
      </c>
      <c r="EE138">
        <v>7.95</v>
      </c>
      <c r="EF138">
        <v>3.6509999999999998</v>
      </c>
      <c r="EG138">
        <v>4.0780000000000003</v>
      </c>
      <c r="EH138">
        <v>60.357999999999997</v>
      </c>
      <c r="EI138">
        <v>51.686</v>
      </c>
      <c r="EJ138">
        <v>5.4950000000000001</v>
      </c>
      <c r="EK138">
        <v>13.422000000000001</v>
      </c>
      <c r="EL138">
        <v>50.615000000000002</v>
      </c>
      <c r="EM138">
        <v>19.661999999999999</v>
      </c>
      <c r="EN138">
        <v>96.900999999999996</v>
      </c>
      <c r="EO138">
        <v>32.396999999999998</v>
      </c>
      <c r="EP138">
        <v>25.481999999999999</v>
      </c>
      <c r="EQ138">
        <v>7.7850000000000001</v>
      </c>
      <c r="ER138">
        <v>122.58199999999999</v>
      </c>
      <c r="ES138">
        <v>8.6660000000000004</v>
      </c>
      <c r="ET138">
        <v>20.373999999999999</v>
      </c>
      <c r="EU138">
        <v>1.248</v>
      </c>
      <c r="EV138">
        <v>1.8140000000000001</v>
      </c>
      <c r="EW138">
        <v>77.876000000000005</v>
      </c>
      <c r="EX138">
        <v>264.43700000000001</v>
      </c>
      <c r="EY138">
        <v>5.82</v>
      </c>
      <c r="EZ138">
        <v>7.6849999999999996</v>
      </c>
      <c r="FA138">
        <v>112.22799999999999</v>
      </c>
      <c r="FB138">
        <v>28.271000000000001</v>
      </c>
      <c r="FC138">
        <v>2.2400000000000002</v>
      </c>
      <c r="FD138">
        <v>14.032</v>
      </c>
      <c r="FE138">
        <v>14.032</v>
      </c>
      <c r="FF138">
        <v>0.625</v>
      </c>
      <c r="FG138">
        <v>20.332000000000001</v>
      </c>
      <c r="FH138">
        <v>0.82</v>
      </c>
      <c r="FI138">
        <v>4.069</v>
      </c>
      <c r="FJ138">
        <v>11.302</v>
      </c>
    </row>
    <row r="139" spans="1:166" x14ac:dyDescent="0.3">
      <c r="A139">
        <v>18103</v>
      </c>
      <c r="B139">
        <v>2</v>
      </c>
      <c r="C139" t="s">
        <v>38</v>
      </c>
      <c r="D139" t="s">
        <v>40</v>
      </c>
      <c r="E139">
        <v>15.89</v>
      </c>
      <c r="F139">
        <v>3.556</v>
      </c>
      <c r="G139">
        <v>1.038</v>
      </c>
      <c r="H139">
        <v>0.14000000000000001</v>
      </c>
      <c r="I139">
        <v>75.063000000000002</v>
      </c>
      <c r="J139">
        <v>4.5389999999999997</v>
      </c>
      <c r="K139">
        <v>6.069</v>
      </c>
      <c r="L139">
        <v>0.57899999999999996</v>
      </c>
      <c r="M139">
        <v>52.392000000000003</v>
      </c>
      <c r="N139">
        <v>18.03</v>
      </c>
      <c r="O139">
        <v>1682.6780000000001</v>
      </c>
      <c r="P139">
        <v>3.2829999999999999</v>
      </c>
      <c r="Q139">
        <v>0.443</v>
      </c>
      <c r="R139">
        <v>0.85699999999999998</v>
      </c>
      <c r="S139">
        <v>1.552</v>
      </c>
      <c r="T139">
        <v>1.6519999999999999</v>
      </c>
      <c r="U139">
        <v>0.98599999999999999</v>
      </c>
      <c r="V139">
        <v>5.9870000000000001</v>
      </c>
      <c r="W139">
        <v>0.63200000000000001</v>
      </c>
      <c r="X139">
        <v>0.14299999999999999</v>
      </c>
      <c r="Y139">
        <v>3.2000000000000001E-2</v>
      </c>
      <c r="Z139">
        <v>77.814999999999998</v>
      </c>
      <c r="AA139">
        <v>152.476</v>
      </c>
      <c r="AB139">
        <v>23.184000000000001</v>
      </c>
      <c r="AC139">
        <v>25.364999999999998</v>
      </c>
      <c r="AD139">
        <v>172.43299999999999</v>
      </c>
      <c r="AE139">
        <v>10.846</v>
      </c>
      <c r="AF139">
        <v>3.2749999999999999</v>
      </c>
      <c r="AG139">
        <v>10.47</v>
      </c>
      <c r="AH139">
        <v>55.276000000000003</v>
      </c>
      <c r="AI139">
        <v>49.137</v>
      </c>
      <c r="AJ139">
        <v>2.7170000000000001</v>
      </c>
      <c r="AK139">
        <v>118.122</v>
      </c>
      <c r="AL139">
        <v>8.891</v>
      </c>
      <c r="AM139">
        <v>497.298</v>
      </c>
      <c r="AN139">
        <v>92.706000000000003</v>
      </c>
      <c r="AO139">
        <v>9.3550000000000004</v>
      </c>
      <c r="AP139">
        <v>7.2629999999999999</v>
      </c>
      <c r="AQ139">
        <v>419.11900000000003</v>
      </c>
      <c r="AR139">
        <v>551.01199999999994</v>
      </c>
      <c r="AS139">
        <v>234.05</v>
      </c>
      <c r="AT139">
        <v>62.466999999999999</v>
      </c>
      <c r="AU139">
        <v>820.85299999999995</v>
      </c>
      <c r="AV139">
        <v>52.929000000000002</v>
      </c>
      <c r="AW139">
        <v>3.2000000000000001E-2</v>
      </c>
      <c r="AX139">
        <v>199.77099999999999</v>
      </c>
      <c r="AY139">
        <v>3.0230000000000001</v>
      </c>
      <c r="AZ139">
        <v>3.218</v>
      </c>
      <c r="BA139">
        <v>3.5670000000000002</v>
      </c>
      <c r="BB139">
        <v>18.648</v>
      </c>
      <c r="BC139">
        <v>3.734</v>
      </c>
      <c r="BD139">
        <v>28.454000000000001</v>
      </c>
      <c r="BE139">
        <v>55.920999999999999</v>
      </c>
      <c r="BF139">
        <v>9.7029999999999994</v>
      </c>
      <c r="BG139">
        <v>1.48</v>
      </c>
      <c r="BH139">
        <v>3.8889999999999998</v>
      </c>
      <c r="BI139">
        <v>199.42699999999999</v>
      </c>
      <c r="BJ139">
        <v>5.5220000000000002</v>
      </c>
      <c r="BK139">
        <v>11.946999999999999</v>
      </c>
      <c r="BL139">
        <v>10.038</v>
      </c>
      <c r="BM139">
        <v>1.361</v>
      </c>
      <c r="BN139">
        <v>55.353000000000002</v>
      </c>
      <c r="BO139">
        <v>105.82</v>
      </c>
      <c r="BP139">
        <v>21.402000000000001</v>
      </c>
      <c r="BQ139">
        <v>114.57</v>
      </c>
      <c r="BR139">
        <v>18.710999999999999</v>
      </c>
      <c r="BS139">
        <v>66.004000000000005</v>
      </c>
      <c r="BT139">
        <v>28.640999999999998</v>
      </c>
      <c r="BU139">
        <v>8.7880000000000003</v>
      </c>
      <c r="BV139">
        <v>1259.623</v>
      </c>
      <c r="BW139">
        <v>59.655999999999999</v>
      </c>
      <c r="BX139">
        <v>1542.8720000000001</v>
      </c>
      <c r="BY139">
        <v>423.47199999999998</v>
      </c>
      <c r="BZ139">
        <v>9382.2819999999992</v>
      </c>
      <c r="CA139">
        <v>533.07899999999995</v>
      </c>
      <c r="CB139">
        <v>40.039000000000001</v>
      </c>
      <c r="CC139">
        <v>723.78200000000004</v>
      </c>
      <c r="CD139">
        <v>280.67700000000002</v>
      </c>
      <c r="CE139">
        <v>5888.2939999999999</v>
      </c>
      <c r="CF139">
        <v>84.995999999999995</v>
      </c>
      <c r="CG139">
        <v>12.231999999999999</v>
      </c>
      <c r="CH139">
        <v>126.107</v>
      </c>
      <c r="CI139">
        <v>131.166</v>
      </c>
      <c r="CJ139">
        <v>127.797</v>
      </c>
      <c r="CK139">
        <v>1181.0519999999999</v>
      </c>
      <c r="CL139">
        <v>17.321999999999999</v>
      </c>
      <c r="CM139">
        <v>234.58799999999999</v>
      </c>
      <c r="CN139">
        <v>126.111</v>
      </c>
      <c r="CO139">
        <v>3.0630000000000002</v>
      </c>
      <c r="CP139">
        <v>3.3180000000000001</v>
      </c>
      <c r="CQ139">
        <v>17.306000000000001</v>
      </c>
      <c r="CR139">
        <v>18.074999999999999</v>
      </c>
      <c r="CS139">
        <v>30.917999999999999</v>
      </c>
      <c r="CT139">
        <v>1.353</v>
      </c>
      <c r="CU139">
        <v>17.721</v>
      </c>
      <c r="CV139">
        <v>88.531000000000006</v>
      </c>
      <c r="CW139">
        <v>86.424999999999997</v>
      </c>
      <c r="CX139">
        <v>0.61</v>
      </c>
      <c r="CY139">
        <v>3.8159999999999998</v>
      </c>
      <c r="CZ139">
        <v>3.512</v>
      </c>
      <c r="DA139">
        <v>123.23099999999999</v>
      </c>
      <c r="DB139">
        <v>7.0640000000000001</v>
      </c>
      <c r="DC139">
        <v>0.56299999999999994</v>
      </c>
      <c r="DD139">
        <v>12.843</v>
      </c>
      <c r="DE139">
        <v>3.2000000000000001E-2</v>
      </c>
      <c r="DF139">
        <v>245.82400000000001</v>
      </c>
      <c r="DG139">
        <v>0.94199999999999995</v>
      </c>
      <c r="DH139">
        <v>2.9710000000000001</v>
      </c>
      <c r="DI139">
        <v>0.30199999999999999</v>
      </c>
      <c r="DJ139">
        <v>1.4770000000000001</v>
      </c>
      <c r="DK139">
        <v>0.17100000000000001</v>
      </c>
      <c r="DL139">
        <v>0.71199999999999997</v>
      </c>
      <c r="DM139">
        <v>0.82699999999999996</v>
      </c>
      <c r="DN139">
        <v>0.35299999999999998</v>
      </c>
      <c r="DO139">
        <v>2.5339999999999998</v>
      </c>
      <c r="DP139">
        <v>0.48299999999999998</v>
      </c>
      <c r="DQ139">
        <v>0.98399999999999999</v>
      </c>
      <c r="DR139">
        <v>3.1640000000000001</v>
      </c>
      <c r="DS139">
        <v>3.3109999999999999</v>
      </c>
      <c r="DU139">
        <v>4.5670000000000002</v>
      </c>
      <c r="DV139">
        <v>492.84199999999998</v>
      </c>
      <c r="DW139">
        <v>1.552</v>
      </c>
      <c r="DX139">
        <v>5.7539999999999996</v>
      </c>
      <c r="DY139">
        <v>11.452999999999999</v>
      </c>
      <c r="DZ139">
        <v>4.6619999999999999</v>
      </c>
      <c r="EA139">
        <v>0.35199999999999998</v>
      </c>
      <c r="EB139">
        <v>1.9219999999999999</v>
      </c>
      <c r="EC139">
        <v>4.431</v>
      </c>
      <c r="ED139">
        <v>2.79</v>
      </c>
      <c r="EE139">
        <v>7.3049999999999997</v>
      </c>
      <c r="EF139">
        <v>5.0970000000000004</v>
      </c>
      <c r="EG139">
        <v>2.1739999999999999</v>
      </c>
      <c r="EH139">
        <v>64.804000000000002</v>
      </c>
      <c r="EI139">
        <v>57.533999999999999</v>
      </c>
      <c r="EJ139">
        <v>4.3390000000000004</v>
      </c>
      <c r="EK139">
        <v>10.205</v>
      </c>
      <c r="EL139">
        <v>9.7759999999999998</v>
      </c>
      <c r="EM139">
        <v>1.9730000000000001</v>
      </c>
      <c r="EN139">
        <v>150.542</v>
      </c>
      <c r="EO139">
        <v>45.609000000000002</v>
      </c>
      <c r="EP139">
        <v>6.2880000000000003</v>
      </c>
      <c r="EQ139">
        <v>3.3010000000000002</v>
      </c>
      <c r="ER139">
        <v>178.27799999999999</v>
      </c>
      <c r="ES139">
        <v>5.2839999999999998</v>
      </c>
      <c r="ET139">
        <v>32.095999999999997</v>
      </c>
      <c r="EU139">
        <v>0.30599999999999999</v>
      </c>
      <c r="EV139">
        <v>0.59399999999999997</v>
      </c>
      <c r="EW139">
        <v>126.824</v>
      </c>
      <c r="EX139">
        <v>275.36200000000002</v>
      </c>
      <c r="EY139">
        <v>4.5999999999999996</v>
      </c>
      <c r="EZ139">
        <v>4.9020000000000001</v>
      </c>
      <c r="FA139">
        <v>113.202</v>
      </c>
      <c r="FB139">
        <v>11.443</v>
      </c>
      <c r="FC139">
        <v>1.542</v>
      </c>
      <c r="FD139">
        <v>20.097000000000001</v>
      </c>
      <c r="FE139">
        <v>20.097000000000001</v>
      </c>
      <c r="FF139">
        <v>0.80600000000000005</v>
      </c>
      <c r="FG139">
        <v>24.195</v>
      </c>
      <c r="FH139">
        <v>1.268</v>
      </c>
      <c r="FI139">
        <v>0.79900000000000004</v>
      </c>
      <c r="FJ139">
        <v>5.9489999999999998</v>
      </c>
    </row>
    <row r="140" spans="1:166" x14ac:dyDescent="0.3">
      <c r="A140">
        <v>18076</v>
      </c>
      <c r="B140">
        <v>3</v>
      </c>
      <c r="C140" t="s">
        <v>1</v>
      </c>
      <c r="D140" t="s">
        <v>15</v>
      </c>
      <c r="E140">
        <v>11.907999999999999</v>
      </c>
      <c r="F140">
        <v>8.9960000000000004</v>
      </c>
      <c r="G140">
        <v>2.8250000000000002</v>
      </c>
      <c r="H140">
        <v>0.249</v>
      </c>
      <c r="I140">
        <v>148.86099999999999</v>
      </c>
      <c r="J140">
        <v>7.835</v>
      </c>
      <c r="K140">
        <v>8.6509999999999998</v>
      </c>
      <c r="L140">
        <v>1.284</v>
      </c>
      <c r="M140">
        <v>33.088000000000001</v>
      </c>
      <c r="N140">
        <v>12.842000000000001</v>
      </c>
      <c r="O140">
        <v>1723.874</v>
      </c>
      <c r="P140">
        <v>2.2320000000000002</v>
      </c>
      <c r="Q140">
        <v>0.85599999999999998</v>
      </c>
      <c r="R140">
        <v>0.70899999999999996</v>
      </c>
      <c r="S140">
        <v>2.0059999999999998</v>
      </c>
      <c r="T140">
        <v>1.9430000000000001</v>
      </c>
      <c r="U140">
        <v>1.5169999999999999</v>
      </c>
      <c r="V140">
        <v>15.858000000000001</v>
      </c>
      <c r="W140">
        <v>1.39</v>
      </c>
      <c r="X140">
        <v>0.40799999999999997</v>
      </c>
      <c r="Y140">
        <v>3.9E-2</v>
      </c>
      <c r="Z140">
        <v>104.07</v>
      </c>
      <c r="AA140">
        <v>240.32599999999999</v>
      </c>
      <c r="AB140">
        <v>34.101999999999997</v>
      </c>
      <c r="AC140">
        <v>29.448</v>
      </c>
      <c r="AD140">
        <v>257.24099999999999</v>
      </c>
      <c r="AE140">
        <v>15.236000000000001</v>
      </c>
      <c r="AF140">
        <v>2.0030000000000001</v>
      </c>
      <c r="AG140">
        <v>9.3480000000000008</v>
      </c>
      <c r="AH140">
        <v>49.627000000000002</v>
      </c>
      <c r="AI140">
        <v>32.148000000000003</v>
      </c>
      <c r="AJ140">
        <v>3.3929999999999998</v>
      </c>
      <c r="AK140">
        <v>70.375</v>
      </c>
      <c r="AL140">
        <v>8.0190000000000001</v>
      </c>
      <c r="AM140">
        <v>850.00199999999995</v>
      </c>
      <c r="AN140">
        <v>861.26800000000003</v>
      </c>
      <c r="AO140">
        <v>20.434000000000001</v>
      </c>
      <c r="AP140">
        <v>126.035</v>
      </c>
      <c r="AQ140">
        <v>253.69</v>
      </c>
      <c r="AR140">
        <v>975.49800000000005</v>
      </c>
      <c r="AS140">
        <v>195.601</v>
      </c>
      <c r="AT140">
        <v>224.726</v>
      </c>
      <c r="AU140">
        <v>832.48599999999999</v>
      </c>
      <c r="AV140">
        <v>321.46300000000002</v>
      </c>
      <c r="AW140">
        <v>5.3999999999999999E-2</v>
      </c>
      <c r="AX140">
        <v>274.78399999999999</v>
      </c>
      <c r="AY140">
        <v>7.976</v>
      </c>
      <c r="AZ140">
        <v>3.9359999999999999</v>
      </c>
      <c r="BA140">
        <v>56.625</v>
      </c>
      <c r="BB140">
        <v>14.943</v>
      </c>
      <c r="BC140">
        <v>5.6820000000000004</v>
      </c>
      <c r="BD140">
        <v>6.8339999999999996</v>
      </c>
      <c r="BE140">
        <v>25.881</v>
      </c>
      <c r="BF140">
        <v>3.371</v>
      </c>
      <c r="BG140">
        <v>0.628</v>
      </c>
      <c r="BH140">
        <v>3.2490000000000001</v>
      </c>
      <c r="BI140">
        <v>242.66</v>
      </c>
      <c r="BJ140">
        <v>5.0439999999999996</v>
      </c>
      <c r="BK140">
        <v>8.74</v>
      </c>
      <c r="BL140">
        <v>2.0019999999999998</v>
      </c>
      <c r="BM140">
        <v>2.528</v>
      </c>
      <c r="BN140">
        <v>58.951000000000001</v>
      </c>
      <c r="BO140">
        <v>101.32599999999999</v>
      </c>
      <c r="BP140">
        <v>27.859000000000002</v>
      </c>
      <c r="BQ140">
        <v>130.34700000000001</v>
      </c>
      <c r="BR140">
        <v>20.48</v>
      </c>
      <c r="BS140">
        <v>71.02</v>
      </c>
      <c r="BT140">
        <v>80.552999999999997</v>
      </c>
      <c r="BU140">
        <v>10.929</v>
      </c>
      <c r="BV140">
        <v>732.601</v>
      </c>
      <c r="BW140">
        <v>41.274999999999999</v>
      </c>
      <c r="BX140">
        <v>1086.7170000000001</v>
      </c>
      <c r="BY140">
        <v>456.57400000000001</v>
      </c>
      <c r="BZ140">
        <v>9166.5969999999998</v>
      </c>
      <c r="CA140">
        <v>308.90899999999999</v>
      </c>
      <c r="CB140">
        <v>34.100999999999999</v>
      </c>
      <c r="CC140">
        <v>519.428</v>
      </c>
      <c r="CD140">
        <v>328.05200000000002</v>
      </c>
      <c r="CE140">
        <v>5892.8940000000002</v>
      </c>
      <c r="CF140">
        <v>52.389000000000003</v>
      </c>
      <c r="CG140">
        <v>11.605</v>
      </c>
      <c r="CH140">
        <v>126.13500000000001</v>
      </c>
      <c r="CI140">
        <v>230.53700000000001</v>
      </c>
      <c r="CJ140">
        <v>167.012</v>
      </c>
      <c r="CK140">
        <v>1607.4090000000001</v>
      </c>
      <c r="CL140">
        <v>138.07900000000001</v>
      </c>
      <c r="CM140">
        <v>246.47200000000001</v>
      </c>
      <c r="CN140">
        <v>126.395</v>
      </c>
      <c r="CO140">
        <v>1.5840000000000001</v>
      </c>
      <c r="CP140">
        <v>9.1310000000000002</v>
      </c>
      <c r="CQ140">
        <v>71.539000000000001</v>
      </c>
      <c r="CR140">
        <v>16.710999999999999</v>
      </c>
      <c r="CS140">
        <v>14.625999999999999</v>
      </c>
      <c r="CT140">
        <v>2.653</v>
      </c>
      <c r="CU140">
        <v>14.196</v>
      </c>
      <c r="CV140">
        <v>50.194000000000003</v>
      </c>
      <c r="CW140">
        <v>74.588999999999999</v>
      </c>
      <c r="CX140">
        <v>1.22</v>
      </c>
      <c r="CY140">
        <v>4.8109999999999999</v>
      </c>
      <c r="CZ140">
        <v>3.7519999999999998</v>
      </c>
      <c r="DA140">
        <v>141.26499999999999</v>
      </c>
      <c r="DB140">
        <v>11.596</v>
      </c>
      <c r="DC140">
        <v>1.095</v>
      </c>
      <c r="DD140">
        <v>21.516999999999999</v>
      </c>
      <c r="DE140">
        <v>3.9E-2</v>
      </c>
      <c r="DF140">
        <v>310.52800000000002</v>
      </c>
      <c r="DG140">
        <v>0.73299999999999998</v>
      </c>
      <c r="DH140">
        <v>2.8940000000000001</v>
      </c>
      <c r="DI140">
        <v>1.141</v>
      </c>
      <c r="DJ140">
        <v>4.6050000000000004</v>
      </c>
      <c r="DK140">
        <v>4.7E-2</v>
      </c>
      <c r="DL140">
        <v>1.026</v>
      </c>
      <c r="DM140">
        <v>1.29</v>
      </c>
      <c r="DN140">
        <v>10.83</v>
      </c>
      <c r="DO140">
        <v>5.1130000000000004</v>
      </c>
      <c r="DP140">
        <v>0.67100000000000004</v>
      </c>
      <c r="DQ140">
        <v>10.512</v>
      </c>
      <c r="DR140">
        <v>5.6479999999999997</v>
      </c>
      <c r="DS140">
        <v>1.5369999999999999</v>
      </c>
      <c r="DU140">
        <v>2.343</v>
      </c>
      <c r="DV140">
        <v>324.72399999999999</v>
      </c>
      <c r="DW140">
        <v>1.4039999999999999</v>
      </c>
      <c r="DX140">
        <v>7.1970000000000001</v>
      </c>
      <c r="DY140">
        <v>16.716999999999999</v>
      </c>
      <c r="DZ140">
        <v>5.2990000000000004</v>
      </c>
      <c r="EA140">
        <v>0.156</v>
      </c>
      <c r="EB140">
        <v>1.885</v>
      </c>
      <c r="EC140">
        <v>5.1589999999999998</v>
      </c>
      <c r="ED140">
        <v>3.387</v>
      </c>
      <c r="EE140">
        <v>7.9390000000000001</v>
      </c>
      <c r="EF140">
        <v>4.3730000000000002</v>
      </c>
      <c r="EG140">
        <v>2.141</v>
      </c>
      <c r="EH140">
        <v>75.171999999999997</v>
      </c>
      <c r="EI140">
        <v>64.850999999999999</v>
      </c>
      <c r="EJ140">
        <v>5.593</v>
      </c>
      <c r="EK140">
        <v>13.565</v>
      </c>
      <c r="EL140">
        <v>76.831999999999994</v>
      </c>
      <c r="EM140">
        <v>23.216999999999999</v>
      </c>
      <c r="EN140">
        <v>147.97200000000001</v>
      </c>
      <c r="EO140">
        <v>57.408000000000001</v>
      </c>
      <c r="EP140">
        <v>14.596</v>
      </c>
      <c r="EQ140">
        <v>8.298</v>
      </c>
      <c r="ER140">
        <v>156.25299999999999</v>
      </c>
      <c r="ES140">
        <v>12.124000000000001</v>
      </c>
      <c r="ET140">
        <v>62.841000000000001</v>
      </c>
      <c r="EU140">
        <v>1.9139999999999999</v>
      </c>
      <c r="EV140">
        <v>1.889</v>
      </c>
      <c r="EW140">
        <v>126.18899999999999</v>
      </c>
      <c r="EX140">
        <v>282.66800000000001</v>
      </c>
      <c r="EY140">
        <v>4.8570000000000002</v>
      </c>
      <c r="EZ140">
        <v>9.2010000000000005</v>
      </c>
      <c r="FA140">
        <v>113.491</v>
      </c>
      <c r="FB140">
        <v>23.027999999999999</v>
      </c>
      <c r="FC140">
        <v>1.4710000000000001</v>
      </c>
      <c r="FD140">
        <v>19.887</v>
      </c>
      <c r="FE140">
        <v>19.887</v>
      </c>
      <c r="FF140">
        <v>2.214</v>
      </c>
      <c r="FG140">
        <v>29.565000000000001</v>
      </c>
      <c r="FH140">
        <v>0.98</v>
      </c>
      <c r="FI140">
        <v>2.8210000000000002</v>
      </c>
      <c r="FJ140">
        <v>8.0519999999999996</v>
      </c>
    </row>
    <row r="141" spans="1:166" x14ac:dyDescent="0.3">
      <c r="A141">
        <v>18133</v>
      </c>
      <c r="B141">
        <v>1</v>
      </c>
      <c r="C141" t="s">
        <v>38</v>
      </c>
      <c r="D141" t="s">
        <v>39</v>
      </c>
      <c r="E141">
        <v>19.96</v>
      </c>
      <c r="F141">
        <v>5.0090000000000003</v>
      </c>
      <c r="G141">
        <v>0.72399999999999998</v>
      </c>
      <c r="H141">
        <v>0.126</v>
      </c>
      <c r="I141">
        <v>152.154</v>
      </c>
      <c r="J141">
        <v>2.621</v>
      </c>
      <c r="K141">
        <v>4.9939999999999998</v>
      </c>
      <c r="L141">
        <v>0.24299999999999999</v>
      </c>
      <c r="M141">
        <v>16.888999999999999</v>
      </c>
      <c r="N141">
        <v>19.79</v>
      </c>
      <c r="O141">
        <v>1694.3810000000001</v>
      </c>
      <c r="P141">
        <v>3.133</v>
      </c>
      <c r="Q141">
        <v>0.79300000000000004</v>
      </c>
      <c r="R141">
        <v>0.14799999999999999</v>
      </c>
      <c r="S141">
        <v>0.89</v>
      </c>
      <c r="T141">
        <v>2.0459999999999998</v>
      </c>
      <c r="U141">
        <v>0.54500000000000004</v>
      </c>
      <c r="V141">
        <v>2.6240000000000001</v>
      </c>
      <c r="W141">
        <v>0.26500000000000001</v>
      </c>
      <c r="X141">
        <v>0.35</v>
      </c>
      <c r="Y141">
        <v>2.5000000000000001E-2</v>
      </c>
      <c r="Z141">
        <v>131.04499999999999</v>
      </c>
      <c r="AA141">
        <v>169.018</v>
      </c>
      <c r="AB141">
        <v>27.079000000000001</v>
      </c>
      <c r="AC141">
        <v>15.199</v>
      </c>
      <c r="AD141">
        <v>121.122</v>
      </c>
      <c r="AE141">
        <v>9.391</v>
      </c>
      <c r="AF141">
        <v>2.4409999999999998</v>
      </c>
      <c r="AG141">
        <v>6.7910000000000004</v>
      </c>
      <c r="AH141">
        <v>50.673999999999999</v>
      </c>
      <c r="AI141">
        <v>31.696000000000002</v>
      </c>
      <c r="AJ141">
        <v>2.7069999999999999</v>
      </c>
      <c r="AK141">
        <v>77.52</v>
      </c>
      <c r="AL141">
        <v>8.2639999999999993</v>
      </c>
      <c r="AM141">
        <v>440.375</v>
      </c>
      <c r="AN141">
        <v>3.9540000000000002</v>
      </c>
      <c r="AO141">
        <v>6.9779999999999998</v>
      </c>
      <c r="AP141">
        <v>12.276</v>
      </c>
      <c r="AQ141">
        <v>321.45100000000002</v>
      </c>
      <c r="AR141">
        <v>316.83699999999999</v>
      </c>
      <c r="AS141">
        <v>149.42599999999999</v>
      </c>
      <c r="AT141">
        <v>32.064</v>
      </c>
      <c r="AU141">
        <v>393.38200000000001</v>
      </c>
      <c r="AV141">
        <v>62.283999999999999</v>
      </c>
      <c r="AW141">
        <v>4.5999999999999999E-2</v>
      </c>
      <c r="AX141">
        <v>6.7960000000000003</v>
      </c>
      <c r="AY141">
        <v>6.1630000000000003</v>
      </c>
      <c r="AZ141">
        <v>2.363</v>
      </c>
      <c r="BA141">
        <v>3.101</v>
      </c>
      <c r="BB141">
        <v>31.009</v>
      </c>
      <c r="BC141">
        <v>4.4749999999999996</v>
      </c>
      <c r="BD141">
        <v>6.3639999999999999</v>
      </c>
      <c r="BE141">
        <v>32.723999999999997</v>
      </c>
      <c r="BF141">
        <v>4.4509999999999996</v>
      </c>
      <c r="BG141">
        <v>0.11899999999999999</v>
      </c>
      <c r="BH141">
        <v>1.67</v>
      </c>
      <c r="BI141">
        <v>244.93199999999999</v>
      </c>
      <c r="BJ141">
        <v>2.0880000000000001</v>
      </c>
      <c r="BK141">
        <v>11.57</v>
      </c>
      <c r="BL141">
        <v>4.6189999999999998</v>
      </c>
      <c r="BM141">
        <v>1.2709999999999999</v>
      </c>
      <c r="BN141">
        <v>42.954000000000001</v>
      </c>
      <c r="BO141">
        <v>54.277999999999999</v>
      </c>
      <c r="BP141">
        <v>17.940999999999999</v>
      </c>
      <c r="BQ141">
        <v>85.49</v>
      </c>
      <c r="BR141">
        <v>14.614000000000001</v>
      </c>
      <c r="BS141">
        <v>38.426000000000002</v>
      </c>
      <c r="BT141">
        <v>62</v>
      </c>
      <c r="BU141">
        <v>6.5090000000000003</v>
      </c>
      <c r="BV141">
        <v>741.51499999999999</v>
      </c>
      <c r="BW141">
        <v>47.677999999999997</v>
      </c>
      <c r="BX141">
        <v>1038.8530000000001</v>
      </c>
      <c r="BY141">
        <v>507.87299999999999</v>
      </c>
      <c r="BZ141">
        <v>8297.1229999999996</v>
      </c>
      <c r="CA141">
        <v>268.63099999999997</v>
      </c>
      <c r="CB141">
        <v>40.863</v>
      </c>
      <c r="CC141">
        <v>440.726</v>
      </c>
      <c r="CD141">
        <v>408.74799999999999</v>
      </c>
      <c r="CE141">
        <v>5483.241</v>
      </c>
      <c r="CF141">
        <v>57.119</v>
      </c>
      <c r="CG141">
        <v>13.945</v>
      </c>
      <c r="CH141">
        <v>117.89100000000001</v>
      </c>
      <c r="CI141">
        <v>181.595</v>
      </c>
      <c r="CJ141">
        <v>197.114</v>
      </c>
      <c r="CK141">
        <v>1399.232</v>
      </c>
      <c r="CL141">
        <v>66.709999999999994</v>
      </c>
      <c r="CM141">
        <v>210.94</v>
      </c>
      <c r="CN141">
        <v>117.89100000000001</v>
      </c>
      <c r="CO141">
        <v>2.0129999999999999</v>
      </c>
      <c r="CP141">
        <v>4.2789999999999999</v>
      </c>
      <c r="CQ141">
        <v>49.972000000000001</v>
      </c>
      <c r="CR141">
        <v>8.9550000000000001</v>
      </c>
      <c r="CS141">
        <v>27.689</v>
      </c>
      <c r="CT141">
        <v>1.383</v>
      </c>
      <c r="CU141">
        <v>29.812999999999999</v>
      </c>
      <c r="CV141">
        <v>17.096</v>
      </c>
      <c r="CW141">
        <v>86.296999999999997</v>
      </c>
      <c r="CX141">
        <v>1.6890000000000001</v>
      </c>
      <c r="CY141">
        <v>5.2290000000000001</v>
      </c>
      <c r="CZ141">
        <v>2.6080000000000001</v>
      </c>
      <c r="DA141">
        <v>86.296999999999997</v>
      </c>
      <c r="DB141">
        <v>8.702</v>
      </c>
      <c r="DC141">
        <v>2.8279999999999998</v>
      </c>
      <c r="DD141">
        <v>17.454000000000001</v>
      </c>
      <c r="DE141">
        <v>2.5000000000000001E-2</v>
      </c>
      <c r="DF141">
        <v>169.46199999999999</v>
      </c>
      <c r="DG141">
        <v>0.73299999999999998</v>
      </c>
      <c r="DH141">
        <v>7.4119999999999999</v>
      </c>
      <c r="DI141">
        <v>2.9209999999999998</v>
      </c>
      <c r="DJ141">
        <v>0.35099999999999998</v>
      </c>
      <c r="DK141">
        <v>3.8730000000000002</v>
      </c>
      <c r="DL141">
        <v>1.2769999999999999</v>
      </c>
      <c r="DM141">
        <v>2.5259999999999998</v>
      </c>
      <c r="DN141">
        <v>0.182</v>
      </c>
      <c r="DO141">
        <v>5.2089999999999996</v>
      </c>
      <c r="DP141">
        <v>0.83</v>
      </c>
      <c r="DQ141">
        <v>0.30099999999999999</v>
      </c>
      <c r="DR141">
        <v>2.06</v>
      </c>
      <c r="DS141">
        <v>3.6619999999999999</v>
      </c>
      <c r="DU141">
        <v>4.9320000000000004</v>
      </c>
      <c r="DV141">
        <v>437.34</v>
      </c>
      <c r="DW141">
        <v>1.294</v>
      </c>
      <c r="DX141">
        <v>6.3019999999999996</v>
      </c>
      <c r="DY141">
        <v>3.9470000000000001</v>
      </c>
      <c r="DZ141">
        <v>3.7280000000000002</v>
      </c>
      <c r="EA141">
        <v>0.24099999999999999</v>
      </c>
      <c r="EB141">
        <v>1.51</v>
      </c>
      <c r="EC141">
        <v>2.016</v>
      </c>
      <c r="ED141">
        <v>1.1850000000000001</v>
      </c>
      <c r="EE141">
        <v>3.444</v>
      </c>
      <c r="EF141">
        <v>2.65</v>
      </c>
      <c r="EG141">
        <v>2.4900000000000002</v>
      </c>
      <c r="EH141">
        <v>40.497</v>
      </c>
      <c r="EI141">
        <v>33.058</v>
      </c>
      <c r="EJ141">
        <v>5.1189999999999998</v>
      </c>
      <c r="EK141">
        <v>6.2770000000000001</v>
      </c>
      <c r="EL141">
        <v>35.448</v>
      </c>
      <c r="EM141">
        <v>11.766999999999999</v>
      </c>
      <c r="EN141">
        <v>121.28</v>
      </c>
      <c r="EO141">
        <v>48.201999999999998</v>
      </c>
      <c r="EP141">
        <v>12.377000000000001</v>
      </c>
      <c r="EQ141">
        <v>3.5870000000000002</v>
      </c>
      <c r="ER141">
        <v>109.813</v>
      </c>
      <c r="ES141">
        <v>7.0759999999999996</v>
      </c>
      <c r="ET141">
        <v>22.177</v>
      </c>
      <c r="EU141">
        <v>6.9000000000000006E-2</v>
      </c>
      <c r="EV141">
        <v>3.0369999999999999</v>
      </c>
      <c r="EW141">
        <v>118.19</v>
      </c>
      <c r="EX141">
        <v>271.029</v>
      </c>
      <c r="EY141">
        <v>5.6219999999999999</v>
      </c>
      <c r="EZ141">
        <v>2.9460000000000002</v>
      </c>
      <c r="FA141">
        <v>126.086</v>
      </c>
      <c r="FB141">
        <v>6.1790000000000003</v>
      </c>
      <c r="FC141">
        <v>1.49</v>
      </c>
      <c r="FD141">
        <v>13.875999999999999</v>
      </c>
      <c r="FE141">
        <v>13.875999999999999</v>
      </c>
      <c r="FF141">
        <v>0.41099999999999998</v>
      </c>
      <c r="FG141">
        <v>24.666</v>
      </c>
      <c r="FH141">
        <v>1.599</v>
      </c>
      <c r="FI141">
        <v>4.3869999999999996</v>
      </c>
      <c r="FJ141">
        <v>15.654</v>
      </c>
    </row>
    <row r="142" spans="1:166" x14ac:dyDescent="0.3">
      <c r="A142">
        <v>18090</v>
      </c>
      <c r="B142">
        <v>3</v>
      </c>
      <c r="C142" t="s">
        <v>1</v>
      </c>
      <c r="D142" t="s">
        <v>15</v>
      </c>
      <c r="E142">
        <v>12.837</v>
      </c>
      <c r="F142">
        <v>14.106999999999999</v>
      </c>
      <c r="G142">
        <v>2.4249999999999998</v>
      </c>
      <c r="H142">
        <v>0.20599999999999999</v>
      </c>
      <c r="I142">
        <v>135.73099999999999</v>
      </c>
      <c r="J142">
        <v>7.7279999999999998</v>
      </c>
      <c r="K142">
        <v>7.2779999999999996</v>
      </c>
      <c r="L142">
        <v>0.67100000000000004</v>
      </c>
      <c r="M142">
        <v>36.457999999999998</v>
      </c>
      <c r="N142">
        <v>20.004999999999999</v>
      </c>
      <c r="O142">
        <v>1521.4829999999999</v>
      </c>
      <c r="P142">
        <v>3.2789999999999999</v>
      </c>
      <c r="Q142">
        <v>1.4710000000000001</v>
      </c>
      <c r="R142">
        <v>1.2</v>
      </c>
      <c r="S142">
        <v>2.0129999999999999</v>
      </c>
      <c r="T142">
        <v>1.623</v>
      </c>
      <c r="U142">
        <v>1.601</v>
      </c>
      <c r="V142">
        <v>10.427</v>
      </c>
      <c r="W142">
        <v>1.387</v>
      </c>
      <c r="X142">
        <v>0.27900000000000003</v>
      </c>
      <c r="Y142">
        <v>0.11799999999999999</v>
      </c>
      <c r="Z142">
        <v>80.072000000000003</v>
      </c>
      <c r="AA142">
        <v>132.83000000000001</v>
      </c>
      <c r="AB142">
        <v>21.474</v>
      </c>
      <c r="AC142">
        <v>14.521000000000001</v>
      </c>
      <c r="AD142">
        <v>142.64699999999999</v>
      </c>
      <c r="AE142">
        <v>8.2789999999999999</v>
      </c>
      <c r="AF142">
        <v>3.7210000000000001</v>
      </c>
      <c r="AG142">
        <v>8.0749999999999993</v>
      </c>
      <c r="AH142">
        <v>43.069000000000003</v>
      </c>
      <c r="AI142">
        <v>43.088000000000001</v>
      </c>
      <c r="AJ142">
        <v>3.6560000000000001</v>
      </c>
      <c r="AK142">
        <v>92.284000000000006</v>
      </c>
      <c r="AL142">
        <v>12.051</v>
      </c>
      <c r="AM142">
        <v>267.41300000000001</v>
      </c>
      <c r="AN142">
        <v>2.0449999999999999</v>
      </c>
      <c r="AO142">
        <v>6.242</v>
      </c>
      <c r="AP142">
        <v>4.8739999999999997</v>
      </c>
      <c r="AQ142">
        <v>246.065</v>
      </c>
      <c r="AR142">
        <v>132.52199999999999</v>
      </c>
      <c r="AS142">
        <v>81.566999999999993</v>
      </c>
      <c r="AT142">
        <v>10.77</v>
      </c>
      <c r="AU142">
        <v>327.69299999999998</v>
      </c>
      <c r="AV142">
        <v>11.464</v>
      </c>
      <c r="AW142">
        <v>6.4000000000000001E-2</v>
      </c>
      <c r="AX142">
        <v>16.628</v>
      </c>
      <c r="AY142">
        <v>1.024</v>
      </c>
      <c r="AZ142">
        <v>2.0459999999999998</v>
      </c>
      <c r="BA142">
        <v>0.57699999999999996</v>
      </c>
      <c r="BB142">
        <v>38.588999999999999</v>
      </c>
      <c r="BC142">
        <v>4.1840000000000002</v>
      </c>
      <c r="BD142">
        <v>7.76</v>
      </c>
      <c r="BE142">
        <v>19.97</v>
      </c>
      <c r="BF142">
        <v>3.484</v>
      </c>
      <c r="BG142">
        <v>3.2000000000000001E-2</v>
      </c>
      <c r="BH142">
        <v>4.0759999999999996</v>
      </c>
      <c r="BI142">
        <v>164.11799999999999</v>
      </c>
      <c r="BJ142">
        <v>2.6070000000000002</v>
      </c>
      <c r="BK142">
        <v>14.11</v>
      </c>
      <c r="BL142">
        <v>1.2230000000000001</v>
      </c>
      <c r="BM142">
        <v>1.149</v>
      </c>
      <c r="BN142">
        <v>34.277000000000001</v>
      </c>
      <c r="BO142">
        <v>72.938000000000002</v>
      </c>
      <c r="BP142">
        <v>16.146000000000001</v>
      </c>
      <c r="BQ142">
        <v>70.245999999999995</v>
      </c>
      <c r="BR142">
        <v>15.635999999999999</v>
      </c>
      <c r="BS142">
        <v>28.823</v>
      </c>
      <c r="BT142">
        <v>23.672999999999998</v>
      </c>
      <c r="BU142">
        <v>6.4390000000000001</v>
      </c>
      <c r="BV142">
        <v>568.69000000000005</v>
      </c>
      <c r="BW142">
        <v>25.23</v>
      </c>
      <c r="BX142">
        <v>745.44299999999998</v>
      </c>
      <c r="BY142">
        <v>331.41500000000002</v>
      </c>
      <c r="BZ142">
        <v>7411.2280000000001</v>
      </c>
      <c r="CA142">
        <v>208.81100000000001</v>
      </c>
      <c r="CB142">
        <v>12.618</v>
      </c>
      <c r="CC142">
        <v>305.75599999999997</v>
      </c>
      <c r="CD142">
        <v>257.45499999999998</v>
      </c>
      <c r="CE142">
        <v>4759.5339999999997</v>
      </c>
      <c r="CF142">
        <v>34.973999999999997</v>
      </c>
      <c r="CG142">
        <v>6.5739999999999998</v>
      </c>
      <c r="CH142">
        <v>66.995000000000005</v>
      </c>
      <c r="CI142">
        <v>96.69</v>
      </c>
      <c r="CJ142">
        <v>139.494</v>
      </c>
      <c r="CK142">
        <v>1059.518</v>
      </c>
      <c r="CL142">
        <v>42.063000000000002</v>
      </c>
      <c r="CM142">
        <v>127.928</v>
      </c>
      <c r="CN142">
        <v>68.168999999999997</v>
      </c>
      <c r="CO142">
        <v>2.7330000000000001</v>
      </c>
      <c r="CP142">
        <v>3.3809999999999998</v>
      </c>
      <c r="CQ142">
        <v>35.970999999999997</v>
      </c>
      <c r="CR142">
        <v>16.940999999999999</v>
      </c>
      <c r="CS142">
        <v>18.677</v>
      </c>
      <c r="CT142">
        <v>1.5329999999999999</v>
      </c>
      <c r="CU142">
        <v>36.512999999999998</v>
      </c>
      <c r="CV142">
        <v>22.14</v>
      </c>
      <c r="CW142">
        <v>80.522999999999996</v>
      </c>
      <c r="CX142">
        <v>0.80900000000000005</v>
      </c>
      <c r="CY142">
        <v>6.2060000000000004</v>
      </c>
      <c r="CZ142">
        <v>1.994</v>
      </c>
      <c r="DA142">
        <v>143.87299999999999</v>
      </c>
      <c r="DB142">
        <v>12.852</v>
      </c>
      <c r="DC142">
        <v>3.4350000000000001</v>
      </c>
      <c r="DD142">
        <v>9.2390000000000008</v>
      </c>
      <c r="DE142">
        <v>0.11799999999999999</v>
      </c>
      <c r="DF142">
        <v>232.155</v>
      </c>
      <c r="DG142">
        <v>0.69599999999999995</v>
      </c>
      <c r="DH142">
        <v>2.2389999999999999</v>
      </c>
      <c r="DI142">
        <v>1.0840000000000001</v>
      </c>
      <c r="DJ142">
        <v>2.8420000000000001</v>
      </c>
      <c r="DK142">
        <v>7.52</v>
      </c>
      <c r="DL142">
        <v>1.022</v>
      </c>
      <c r="DM142">
        <v>1.0449999999999999</v>
      </c>
      <c r="DN142">
        <v>0.41099999999999998</v>
      </c>
      <c r="DO142">
        <v>6.3120000000000003</v>
      </c>
      <c r="DP142">
        <v>0.90300000000000002</v>
      </c>
      <c r="DQ142">
        <v>8.8999999999999996E-2</v>
      </c>
      <c r="DR142">
        <v>0.76700000000000002</v>
      </c>
      <c r="DS142">
        <v>2.2970000000000002</v>
      </c>
      <c r="DT142">
        <v>0.624</v>
      </c>
      <c r="DU142">
        <v>3.2559999999999998</v>
      </c>
      <c r="DV142">
        <v>347.75</v>
      </c>
      <c r="DW142">
        <v>1.1839999999999999</v>
      </c>
      <c r="DX142">
        <v>6</v>
      </c>
      <c r="DY142">
        <v>9.0250000000000004</v>
      </c>
      <c r="DZ142">
        <v>4.6820000000000004</v>
      </c>
      <c r="EA142">
        <v>0.246</v>
      </c>
      <c r="EB142">
        <v>3.1230000000000002</v>
      </c>
      <c r="EC142">
        <v>2.266</v>
      </c>
      <c r="ED142">
        <v>1.075</v>
      </c>
      <c r="EE142">
        <v>3.1819999999999999</v>
      </c>
      <c r="EF142">
        <v>1.708</v>
      </c>
      <c r="EG142">
        <v>1.238</v>
      </c>
      <c r="EH142">
        <v>36.893999999999998</v>
      </c>
      <c r="EI142">
        <v>25.693000000000001</v>
      </c>
      <c r="EJ142">
        <v>2.7810000000000001</v>
      </c>
      <c r="EK142">
        <v>6.18</v>
      </c>
      <c r="EL142">
        <v>23.12</v>
      </c>
      <c r="EM142">
        <v>5.6660000000000004</v>
      </c>
      <c r="EN142">
        <v>80.962000000000003</v>
      </c>
      <c r="EO142">
        <v>28.135000000000002</v>
      </c>
      <c r="EP142">
        <v>3.153</v>
      </c>
      <c r="EQ142">
        <v>1.9159999999999999</v>
      </c>
      <c r="ER142">
        <v>108.61799999999999</v>
      </c>
      <c r="ES142">
        <v>3.165</v>
      </c>
      <c r="ET142">
        <v>23.277999999999999</v>
      </c>
      <c r="EU142">
        <v>1.974</v>
      </c>
      <c r="EV142">
        <v>1.0449999999999999</v>
      </c>
      <c r="EW142">
        <v>67.88</v>
      </c>
      <c r="EX142">
        <v>266.94099999999997</v>
      </c>
      <c r="EY142">
        <v>5.32</v>
      </c>
      <c r="EZ142">
        <v>4.4489999999999998</v>
      </c>
      <c r="FA142">
        <v>117.21599999999999</v>
      </c>
      <c r="FB142">
        <v>13.494999999999999</v>
      </c>
      <c r="FC142">
        <v>1.3979999999999999</v>
      </c>
      <c r="FD142">
        <v>10.912000000000001</v>
      </c>
      <c r="FE142">
        <v>10.912000000000001</v>
      </c>
      <c r="FF142">
        <v>0.34</v>
      </c>
      <c r="FG142">
        <v>15.234</v>
      </c>
      <c r="FH142">
        <v>1.1970000000000001</v>
      </c>
      <c r="FI142">
        <v>0.755</v>
      </c>
      <c r="FJ142">
        <v>6.6260000000000003</v>
      </c>
    </row>
    <row r="143" spans="1:166" x14ac:dyDescent="0.3">
      <c r="A143">
        <v>18135</v>
      </c>
      <c r="B143">
        <v>2</v>
      </c>
      <c r="C143" t="s">
        <v>38</v>
      </c>
      <c r="D143" t="s">
        <v>39</v>
      </c>
      <c r="E143">
        <v>12.138</v>
      </c>
      <c r="F143">
        <v>16.760000000000002</v>
      </c>
      <c r="G143">
        <v>3.3260000000000001</v>
      </c>
      <c r="H143">
        <v>0.50600000000000001</v>
      </c>
      <c r="I143">
        <v>155.529</v>
      </c>
      <c r="J143">
        <v>10.871</v>
      </c>
      <c r="K143">
        <v>9.375</v>
      </c>
      <c r="L143">
        <v>1.2410000000000001</v>
      </c>
      <c r="M143">
        <v>106.371</v>
      </c>
      <c r="N143">
        <v>26.187999999999999</v>
      </c>
      <c r="O143">
        <v>1892.41</v>
      </c>
      <c r="P143">
        <v>3.8660000000000001</v>
      </c>
      <c r="Q143">
        <v>0.997</v>
      </c>
      <c r="R143">
        <v>1.756</v>
      </c>
      <c r="S143">
        <v>2.3359999999999999</v>
      </c>
      <c r="T143">
        <v>1.879</v>
      </c>
      <c r="U143">
        <v>1.556</v>
      </c>
      <c r="V143">
        <v>21.986999999999998</v>
      </c>
      <c r="W143">
        <v>1.482</v>
      </c>
      <c r="X143">
        <v>0.433</v>
      </c>
      <c r="Y143">
        <v>0.127</v>
      </c>
      <c r="Z143">
        <v>99.703000000000003</v>
      </c>
      <c r="AA143">
        <v>192.273</v>
      </c>
      <c r="AB143">
        <v>30.582000000000001</v>
      </c>
      <c r="AC143">
        <v>24.792000000000002</v>
      </c>
      <c r="AD143">
        <v>210.24299999999999</v>
      </c>
      <c r="AE143">
        <v>11.773999999999999</v>
      </c>
      <c r="AF143">
        <v>4.7539999999999996</v>
      </c>
      <c r="AG143">
        <v>8.89</v>
      </c>
      <c r="AH143">
        <v>40.212000000000003</v>
      </c>
      <c r="AI143">
        <v>53.216999999999999</v>
      </c>
      <c r="AJ143">
        <v>4.4550000000000001</v>
      </c>
      <c r="AK143">
        <v>114.22</v>
      </c>
      <c r="AL143">
        <v>11.347</v>
      </c>
      <c r="AM143">
        <v>294.53699999999998</v>
      </c>
      <c r="AN143">
        <v>336.262</v>
      </c>
      <c r="AO143">
        <v>8.8859999999999992</v>
      </c>
      <c r="AP143">
        <v>46.661000000000001</v>
      </c>
      <c r="AQ143">
        <v>113.325</v>
      </c>
      <c r="AR143">
        <v>423.16699999999997</v>
      </c>
      <c r="AS143">
        <v>60.363999999999997</v>
      </c>
      <c r="AT143">
        <v>72.552999999999997</v>
      </c>
      <c r="AU143">
        <v>357.51799999999997</v>
      </c>
      <c r="AV143">
        <v>109.35</v>
      </c>
      <c r="AW143">
        <v>2.1000000000000001E-2</v>
      </c>
      <c r="AX143">
        <v>7.8129999999999997</v>
      </c>
      <c r="AY143">
        <v>1.198</v>
      </c>
      <c r="AZ143">
        <v>1.331</v>
      </c>
      <c r="BA143">
        <v>27.08</v>
      </c>
      <c r="BB143">
        <v>8.6050000000000004</v>
      </c>
      <c r="BC143">
        <v>1.901</v>
      </c>
      <c r="BD143">
        <v>6.0389999999999997</v>
      </c>
      <c r="BE143">
        <v>7.2919999999999998</v>
      </c>
      <c r="BF143">
        <v>1.784</v>
      </c>
      <c r="BG143">
        <v>0.41099999999999998</v>
      </c>
      <c r="BH143">
        <v>17.041</v>
      </c>
      <c r="BI143">
        <v>144.78200000000001</v>
      </c>
      <c r="BJ143">
        <v>5.7539999999999996</v>
      </c>
      <c r="BK143">
        <v>13.771000000000001</v>
      </c>
      <c r="BL143">
        <v>0.70199999999999996</v>
      </c>
      <c r="BM143">
        <v>1.286</v>
      </c>
      <c r="BN143">
        <v>53.484999999999999</v>
      </c>
      <c r="BO143">
        <v>53.731999999999999</v>
      </c>
      <c r="BP143">
        <v>21.863</v>
      </c>
      <c r="BQ143">
        <v>103.547</v>
      </c>
      <c r="BR143">
        <v>20.373000000000001</v>
      </c>
      <c r="BS143">
        <v>62.521000000000001</v>
      </c>
      <c r="BT143">
        <v>49.548999999999999</v>
      </c>
      <c r="BU143">
        <v>11.108000000000001</v>
      </c>
      <c r="BV143">
        <v>140.05799999999999</v>
      </c>
      <c r="BW143">
        <v>5.7030000000000003</v>
      </c>
      <c r="BX143">
        <v>263.22800000000001</v>
      </c>
      <c r="BY143">
        <v>128.68700000000001</v>
      </c>
      <c r="BZ143">
        <v>5727.4</v>
      </c>
      <c r="CA143">
        <v>51.433999999999997</v>
      </c>
      <c r="CB143">
        <v>3.6720000000000002</v>
      </c>
      <c r="CC143">
        <v>92.052999999999997</v>
      </c>
      <c r="CD143">
        <v>91.423000000000002</v>
      </c>
      <c r="CE143">
        <v>3315.511</v>
      </c>
      <c r="CF143">
        <v>11.638999999999999</v>
      </c>
      <c r="CG143">
        <v>2.4609999999999999</v>
      </c>
      <c r="CH143">
        <v>29.759</v>
      </c>
      <c r="CI143">
        <v>71.448999999999998</v>
      </c>
      <c r="CJ143">
        <v>46.654000000000003</v>
      </c>
      <c r="CK143">
        <v>745.47900000000004</v>
      </c>
      <c r="CL143">
        <v>109.02500000000001</v>
      </c>
      <c r="CM143">
        <v>126.934</v>
      </c>
      <c r="CN143">
        <v>29.759</v>
      </c>
      <c r="CO143">
        <v>2.9910000000000001</v>
      </c>
      <c r="CP143">
        <v>4.3769999999999998</v>
      </c>
      <c r="CQ143">
        <v>26.863</v>
      </c>
      <c r="CR143">
        <v>24.771999999999998</v>
      </c>
      <c r="CS143">
        <v>7.1790000000000003</v>
      </c>
      <c r="CT143">
        <v>2.7320000000000002</v>
      </c>
      <c r="CU143">
        <v>7.7489999999999997</v>
      </c>
      <c r="CV143">
        <v>9.3930000000000007</v>
      </c>
      <c r="CW143">
        <v>73.06</v>
      </c>
      <c r="CX143">
        <v>0.19900000000000001</v>
      </c>
      <c r="CY143">
        <v>3.9390000000000001</v>
      </c>
      <c r="CZ143">
        <v>2.7909999999999999</v>
      </c>
      <c r="DA143">
        <v>154.89500000000001</v>
      </c>
      <c r="DB143">
        <v>13.147</v>
      </c>
      <c r="DC143">
        <v>2.254</v>
      </c>
      <c r="DD143">
        <v>12.061</v>
      </c>
      <c r="DE143">
        <v>0.127</v>
      </c>
      <c r="DF143">
        <v>240.56299999999999</v>
      </c>
      <c r="DG143">
        <v>1.57</v>
      </c>
      <c r="DH143">
        <v>1.355</v>
      </c>
      <c r="DI143">
        <v>1.625</v>
      </c>
      <c r="DJ143">
        <v>6.5839999999999996</v>
      </c>
      <c r="DK143">
        <v>0.13400000000000001</v>
      </c>
      <c r="DL143">
        <v>0.35799999999999998</v>
      </c>
      <c r="DM143">
        <v>0.251</v>
      </c>
      <c r="DN143">
        <v>5.3999999999999999E-2</v>
      </c>
      <c r="DO143">
        <v>9.4580000000000002</v>
      </c>
      <c r="DP143">
        <v>0.39400000000000002</v>
      </c>
      <c r="DQ143">
        <v>4.1509999999999998</v>
      </c>
      <c r="DR143">
        <v>1.623</v>
      </c>
      <c r="DS143">
        <v>3.903</v>
      </c>
      <c r="DT143">
        <v>0.127</v>
      </c>
      <c r="DU143">
        <v>2.7829999999999999</v>
      </c>
      <c r="DV143">
        <v>333.00400000000002</v>
      </c>
      <c r="DW143">
        <v>0.40799999999999997</v>
      </c>
      <c r="DX143">
        <v>11.363</v>
      </c>
      <c r="DY143">
        <v>6.5190000000000001</v>
      </c>
      <c r="DZ143">
        <v>6.2690000000000001</v>
      </c>
      <c r="EA143">
        <v>0.63200000000000001</v>
      </c>
      <c r="EB143">
        <v>1.651</v>
      </c>
      <c r="EC143">
        <v>4.194</v>
      </c>
      <c r="ED143">
        <v>2.984</v>
      </c>
      <c r="EE143">
        <v>6.0570000000000004</v>
      </c>
      <c r="EF143">
        <v>3.3769999999999998</v>
      </c>
      <c r="EG143">
        <v>2.0299999999999998</v>
      </c>
      <c r="EH143">
        <v>61.893999999999998</v>
      </c>
      <c r="EI143">
        <v>54.472000000000001</v>
      </c>
      <c r="EJ143">
        <v>4.6849999999999996</v>
      </c>
      <c r="EK143">
        <v>12.372999999999999</v>
      </c>
      <c r="EL143">
        <v>56.662999999999997</v>
      </c>
      <c r="EM143">
        <v>20.266999999999999</v>
      </c>
      <c r="EN143">
        <v>68.468999999999994</v>
      </c>
      <c r="EO143">
        <v>25.709</v>
      </c>
      <c r="EP143">
        <v>7.9669999999999996</v>
      </c>
      <c r="EQ143">
        <v>4.1139999999999999</v>
      </c>
      <c r="ER143">
        <v>71.242000000000004</v>
      </c>
      <c r="ES143">
        <v>5.6280000000000001</v>
      </c>
      <c r="ET143">
        <v>16.959</v>
      </c>
      <c r="EU143">
        <v>2.23</v>
      </c>
      <c r="EV143">
        <v>1.1100000000000001</v>
      </c>
      <c r="EW143">
        <v>29.835000000000001</v>
      </c>
      <c r="EX143">
        <v>288.79300000000001</v>
      </c>
      <c r="EY143">
        <v>4.4219999999999997</v>
      </c>
      <c r="EZ143">
        <v>5.1580000000000004</v>
      </c>
      <c r="FA143">
        <v>112.223</v>
      </c>
      <c r="FB143">
        <v>26.518999999999998</v>
      </c>
      <c r="FC143">
        <v>1.587</v>
      </c>
      <c r="FD143">
        <v>12.577999999999999</v>
      </c>
      <c r="FE143">
        <v>12.577999999999999</v>
      </c>
      <c r="FF143">
        <v>2.5379999999999998</v>
      </c>
      <c r="FG143">
        <v>12.468999999999999</v>
      </c>
      <c r="FH143">
        <v>2.8929999999999998</v>
      </c>
      <c r="FI143">
        <v>0.40899999999999997</v>
      </c>
      <c r="FJ143">
        <v>4.3230000000000004</v>
      </c>
    </row>
    <row r="144" spans="1:166" x14ac:dyDescent="0.3">
      <c r="A144">
        <v>18136</v>
      </c>
      <c r="B144">
        <v>1</v>
      </c>
      <c r="C144" t="s">
        <v>1</v>
      </c>
      <c r="D144" t="s">
        <v>15</v>
      </c>
      <c r="E144">
        <v>10.404</v>
      </c>
      <c r="F144">
        <v>7.1379999999999999</v>
      </c>
      <c r="G144">
        <v>2.391</v>
      </c>
      <c r="H144">
        <v>0.33</v>
      </c>
      <c r="I144">
        <v>105.78700000000001</v>
      </c>
      <c r="J144">
        <v>6.8840000000000003</v>
      </c>
      <c r="K144">
        <v>5.66</v>
      </c>
      <c r="L144">
        <v>0.68100000000000005</v>
      </c>
      <c r="M144">
        <v>33.685000000000002</v>
      </c>
      <c r="N144">
        <v>30.427</v>
      </c>
      <c r="O144">
        <v>1681.867</v>
      </c>
      <c r="P144">
        <v>7.1749999999999998</v>
      </c>
      <c r="Q144">
        <v>2.6749999999999998</v>
      </c>
      <c r="R144">
        <v>1.7549999999999999</v>
      </c>
      <c r="S144">
        <v>2.3260000000000001</v>
      </c>
      <c r="T144">
        <v>1.431</v>
      </c>
      <c r="U144">
        <v>0.46100000000000002</v>
      </c>
      <c r="V144">
        <v>44.777999999999999</v>
      </c>
      <c r="W144">
        <v>1.3460000000000001</v>
      </c>
      <c r="X144">
        <v>0.187</v>
      </c>
      <c r="Y144">
        <v>0.22600000000000001</v>
      </c>
      <c r="Z144">
        <v>69.614000000000004</v>
      </c>
      <c r="AA144">
        <v>135.97900000000001</v>
      </c>
      <c r="AB144">
        <v>19.218</v>
      </c>
      <c r="AC144">
        <v>18.693000000000001</v>
      </c>
      <c r="AD144">
        <v>140.21299999999999</v>
      </c>
      <c r="AE144">
        <v>10.375999999999999</v>
      </c>
      <c r="AF144">
        <v>1.5620000000000001</v>
      </c>
      <c r="AG144">
        <v>13.414</v>
      </c>
      <c r="AH144">
        <v>69.730999999999995</v>
      </c>
      <c r="AI144">
        <v>22.882999999999999</v>
      </c>
      <c r="AJ144">
        <v>4.6420000000000003</v>
      </c>
      <c r="AK144">
        <v>56.375999999999998</v>
      </c>
      <c r="AL144">
        <v>11.284000000000001</v>
      </c>
      <c r="AM144">
        <v>592.08299999999997</v>
      </c>
      <c r="AN144">
        <v>198.28700000000001</v>
      </c>
      <c r="AO144">
        <v>17.353999999999999</v>
      </c>
      <c r="AP144">
        <v>20.097999999999999</v>
      </c>
      <c r="AQ144">
        <v>258.77199999999999</v>
      </c>
      <c r="AR144">
        <v>405.45</v>
      </c>
      <c r="AS144">
        <v>142.77000000000001</v>
      </c>
      <c r="AT144">
        <v>121.455</v>
      </c>
      <c r="AU144">
        <v>586.42200000000003</v>
      </c>
      <c r="AV144">
        <v>82.094999999999999</v>
      </c>
      <c r="AW144">
        <v>5.0000000000000001E-3</v>
      </c>
      <c r="AX144">
        <v>60.262</v>
      </c>
      <c r="AY144">
        <v>1.43</v>
      </c>
      <c r="AZ144">
        <v>2.6080000000000001</v>
      </c>
      <c r="BA144">
        <v>7.4969999999999999</v>
      </c>
      <c r="BB144">
        <v>6.4080000000000004</v>
      </c>
      <c r="BC144">
        <v>3.78</v>
      </c>
      <c r="BD144">
        <v>9.6069999999999993</v>
      </c>
      <c r="BE144">
        <v>37.228999999999999</v>
      </c>
      <c r="BF144">
        <v>5.5640000000000001</v>
      </c>
      <c r="BG144">
        <v>0.97499999999999998</v>
      </c>
      <c r="BH144">
        <v>2.1680000000000001</v>
      </c>
      <c r="BI144">
        <v>140.00700000000001</v>
      </c>
      <c r="BJ144">
        <v>3.4489999999999998</v>
      </c>
      <c r="BK144">
        <v>19.347000000000001</v>
      </c>
      <c r="BL144">
        <v>1.123</v>
      </c>
      <c r="BM144">
        <v>2.3719999999999999</v>
      </c>
      <c r="BN144">
        <v>44.758000000000003</v>
      </c>
      <c r="BO144">
        <v>48.860999999999997</v>
      </c>
      <c r="BP144">
        <v>20.321999999999999</v>
      </c>
      <c r="BQ144">
        <v>93.885000000000005</v>
      </c>
      <c r="BR144">
        <v>14.207000000000001</v>
      </c>
      <c r="BS144">
        <v>47.015000000000001</v>
      </c>
      <c r="BT144">
        <v>53.972000000000001</v>
      </c>
      <c r="BU144">
        <v>12.154</v>
      </c>
      <c r="BV144">
        <v>641.71199999999999</v>
      </c>
      <c r="BW144">
        <v>47.061999999999998</v>
      </c>
      <c r="BX144">
        <v>843.47299999999996</v>
      </c>
      <c r="BY144">
        <v>423.28100000000001</v>
      </c>
      <c r="BZ144">
        <v>5980.1469999999999</v>
      </c>
      <c r="CA144">
        <v>208.97300000000001</v>
      </c>
      <c r="CB144">
        <v>31.800999999999998</v>
      </c>
      <c r="CC144">
        <v>338.85399999999998</v>
      </c>
      <c r="CD144">
        <v>312.26499999999999</v>
      </c>
      <c r="CE144">
        <v>3660.7809999999999</v>
      </c>
      <c r="CF144">
        <v>45.112000000000002</v>
      </c>
      <c r="CG144">
        <v>14.676</v>
      </c>
      <c r="CH144">
        <v>76.313000000000002</v>
      </c>
      <c r="CI144">
        <v>58.323</v>
      </c>
      <c r="CJ144">
        <v>173.62700000000001</v>
      </c>
      <c r="CK144">
        <v>875.93700000000001</v>
      </c>
      <c r="CL144">
        <v>73.263000000000005</v>
      </c>
      <c r="CM144">
        <v>152.04300000000001</v>
      </c>
      <c r="CN144">
        <v>76.283000000000001</v>
      </c>
      <c r="CO144">
        <v>1.6439999999999999</v>
      </c>
      <c r="CP144">
        <v>4.0759999999999996</v>
      </c>
      <c r="CQ144">
        <v>20.812000000000001</v>
      </c>
      <c r="CR144">
        <v>9.9239999999999995</v>
      </c>
      <c r="CS144">
        <v>15.62</v>
      </c>
      <c r="CT144">
        <v>1.9039999999999999</v>
      </c>
      <c r="CU144">
        <v>5.8129999999999997</v>
      </c>
      <c r="CV144">
        <v>65.402000000000001</v>
      </c>
      <c r="CW144">
        <v>66.307000000000002</v>
      </c>
      <c r="CX144">
        <v>1.298</v>
      </c>
      <c r="CY144">
        <v>3.395</v>
      </c>
      <c r="CZ144">
        <v>3.5070000000000001</v>
      </c>
      <c r="DA144">
        <v>163.94499999999999</v>
      </c>
      <c r="DB144">
        <v>8.9039999999999999</v>
      </c>
      <c r="DC144">
        <v>2.5390000000000001</v>
      </c>
      <c r="DD144">
        <v>23.411000000000001</v>
      </c>
      <c r="DE144">
        <v>0.22600000000000001</v>
      </c>
      <c r="DF144">
        <v>87.798000000000002</v>
      </c>
      <c r="DG144">
        <v>0.56100000000000005</v>
      </c>
      <c r="DH144">
        <v>2.3220000000000001</v>
      </c>
      <c r="DI144">
        <v>1.353</v>
      </c>
      <c r="DJ144">
        <v>5.2939999999999996</v>
      </c>
      <c r="DK144">
        <v>2.8969999999999998</v>
      </c>
      <c r="DL144">
        <v>1.6060000000000001</v>
      </c>
      <c r="DM144">
        <v>1.3680000000000001</v>
      </c>
      <c r="DN144">
        <v>9</v>
      </c>
      <c r="DO144">
        <v>10.802</v>
      </c>
      <c r="DP144">
        <v>0.91200000000000003</v>
      </c>
      <c r="DQ144">
        <v>3.0369999999999999</v>
      </c>
      <c r="DR144">
        <v>10.423</v>
      </c>
      <c r="DS144">
        <v>4.8570000000000002</v>
      </c>
      <c r="DU144">
        <v>3.5510000000000002</v>
      </c>
      <c r="DV144">
        <v>623.55600000000004</v>
      </c>
      <c r="DW144">
        <v>2.2450000000000001</v>
      </c>
      <c r="DX144">
        <v>4.5049999999999999</v>
      </c>
      <c r="DY144">
        <v>17.646000000000001</v>
      </c>
      <c r="DZ144">
        <v>4.2619999999999996</v>
      </c>
      <c r="EA144">
        <v>0.158</v>
      </c>
      <c r="EB144">
        <v>2.64</v>
      </c>
      <c r="EC144">
        <v>4.1210000000000004</v>
      </c>
      <c r="ED144">
        <v>1.9350000000000001</v>
      </c>
      <c r="EE144">
        <v>6.2469999999999999</v>
      </c>
      <c r="EF144">
        <v>4.6749999999999998</v>
      </c>
      <c r="EG144">
        <v>2.657</v>
      </c>
      <c r="EH144">
        <v>52.783000000000001</v>
      </c>
      <c r="EI144">
        <v>42.106000000000002</v>
      </c>
      <c r="EJ144">
        <v>4.8920000000000003</v>
      </c>
      <c r="EK144">
        <v>7.673</v>
      </c>
      <c r="EL144">
        <v>39.747</v>
      </c>
      <c r="EM144">
        <v>10.356</v>
      </c>
      <c r="EN144">
        <v>76.801000000000002</v>
      </c>
      <c r="EO144">
        <v>29.015999999999998</v>
      </c>
      <c r="EP144">
        <v>17.052</v>
      </c>
      <c r="EQ144">
        <v>4.9180000000000001</v>
      </c>
      <c r="ER144">
        <v>120.04</v>
      </c>
      <c r="ES144">
        <v>7.8739999999999997</v>
      </c>
      <c r="ET144">
        <v>2.8860000000000001</v>
      </c>
      <c r="EU144">
        <v>1.0269999999999999</v>
      </c>
      <c r="EV144">
        <v>1.5169999999999999</v>
      </c>
      <c r="EW144">
        <v>76.292000000000002</v>
      </c>
      <c r="EX144">
        <v>272.70699999999999</v>
      </c>
      <c r="EY144">
        <v>6.5759999999999996</v>
      </c>
      <c r="EZ144">
        <v>11.161</v>
      </c>
      <c r="FA144">
        <v>149.036</v>
      </c>
      <c r="FB144">
        <v>8.2929999999999993</v>
      </c>
      <c r="FC144">
        <v>2.8439999999999999</v>
      </c>
      <c r="FD144">
        <v>10.765000000000001</v>
      </c>
      <c r="FE144">
        <v>10.765000000000001</v>
      </c>
      <c r="FF144">
        <v>0.72399999999999998</v>
      </c>
      <c r="FG144">
        <v>10.917</v>
      </c>
      <c r="FH144">
        <v>2.0649999999999999</v>
      </c>
      <c r="FI144">
        <v>2.2549999999999999</v>
      </c>
      <c r="FJ144">
        <v>9.5329999999999995</v>
      </c>
    </row>
    <row r="145" spans="1:166" x14ac:dyDescent="0.3">
      <c r="A145">
        <v>18095</v>
      </c>
      <c r="B145">
        <v>2</v>
      </c>
      <c r="C145" t="s">
        <v>38</v>
      </c>
      <c r="D145" t="s">
        <v>39</v>
      </c>
      <c r="E145">
        <v>19.126999999999999</v>
      </c>
      <c r="F145">
        <v>6.0380000000000003</v>
      </c>
      <c r="G145">
        <v>2.1349999999999998</v>
      </c>
      <c r="H145">
        <v>0.61299999999999999</v>
      </c>
      <c r="I145">
        <v>134.666</v>
      </c>
      <c r="J145">
        <v>8.91</v>
      </c>
      <c r="K145">
        <v>7.681</v>
      </c>
      <c r="L145">
        <v>1.0269999999999999</v>
      </c>
      <c r="M145">
        <v>218.37299999999999</v>
      </c>
      <c r="N145">
        <v>17.879000000000001</v>
      </c>
      <c r="O145">
        <v>1119.74</v>
      </c>
      <c r="P145">
        <v>4.1550000000000002</v>
      </c>
      <c r="Q145">
        <v>2.319</v>
      </c>
      <c r="R145">
        <v>0.78100000000000003</v>
      </c>
      <c r="S145">
        <v>2.31</v>
      </c>
      <c r="T145">
        <v>1.407</v>
      </c>
      <c r="U145">
        <v>1.153</v>
      </c>
      <c r="V145">
        <v>8.1850000000000005</v>
      </c>
      <c r="W145">
        <v>1.4279999999999999</v>
      </c>
      <c r="X145">
        <v>0.26900000000000002</v>
      </c>
      <c r="Y145">
        <v>0.27300000000000002</v>
      </c>
      <c r="Z145">
        <v>114.387</v>
      </c>
      <c r="AA145">
        <v>136.154</v>
      </c>
      <c r="AB145">
        <v>25.367999999999999</v>
      </c>
      <c r="AC145">
        <v>14.186</v>
      </c>
      <c r="AD145">
        <v>129.15799999999999</v>
      </c>
      <c r="AE145">
        <v>7.7320000000000002</v>
      </c>
      <c r="AF145">
        <v>6.0229999999999997</v>
      </c>
      <c r="AG145">
        <v>6.9790000000000001</v>
      </c>
      <c r="AH145">
        <v>42.329000000000001</v>
      </c>
      <c r="AI145">
        <v>52.948</v>
      </c>
      <c r="AJ145">
        <v>3.1379999999999999</v>
      </c>
      <c r="AK145">
        <v>134.41</v>
      </c>
      <c r="AL145">
        <v>11.025</v>
      </c>
      <c r="AM145">
        <v>192.375</v>
      </c>
      <c r="AN145">
        <v>8.6050000000000004</v>
      </c>
      <c r="AO145">
        <v>3.2749999999999999</v>
      </c>
      <c r="AP145">
        <v>13.185</v>
      </c>
      <c r="AQ145">
        <v>295.23500000000001</v>
      </c>
      <c r="AR145">
        <v>187.435</v>
      </c>
      <c r="AS145">
        <v>39.125999999999998</v>
      </c>
      <c r="AT145">
        <v>18.888000000000002</v>
      </c>
      <c r="AU145">
        <v>120.211</v>
      </c>
      <c r="AV145">
        <v>10.968999999999999</v>
      </c>
      <c r="AW145">
        <v>3.1E-2</v>
      </c>
      <c r="AX145">
        <v>0.78200000000000003</v>
      </c>
      <c r="AY145">
        <v>2.1829999999999998</v>
      </c>
      <c r="AZ145">
        <v>1.9810000000000001</v>
      </c>
      <c r="BA145">
        <v>0.311</v>
      </c>
      <c r="BB145">
        <v>19.506</v>
      </c>
      <c r="BC145">
        <v>3.198</v>
      </c>
      <c r="BD145">
        <v>14.385999999999999</v>
      </c>
      <c r="BE145">
        <v>8.9109999999999996</v>
      </c>
      <c r="BF145">
        <v>4.9329999999999998</v>
      </c>
      <c r="BG145">
        <v>0.185</v>
      </c>
      <c r="BH145">
        <v>6.5339999999999998</v>
      </c>
      <c r="BI145">
        <v>145.28800000000001</v>
      </c>
      <c r="BJ145">
        <v>2.032</v>
      </c>
      <c r="BK145">
        <v>15.159000000000001</v>
      </c>
      <c r="BL145">
        <v>1.79</v>
      </c>
      <c r="BM145">
        <v>0.68500000000000005</v>
      </c>
      <c r="BN145">
        <v>36.1</v>
      </c>
      <c r="BO145">
        <v>43.972999999999999</v>
      </c>
      <c r="BP145">
        <v>14.976000000000001</v>
      </c>
      <c r="BQ145">
        <v>77.558000000000007</v>
      </c>
      <c r="BR145">
        <v>17.004000000000001</v>
      </c>
      <c r="BS145">
        <v>33.905999999999999</v>
      </c>
      <c r="BT145">
        <v>29.98</v>
      </c>
      <c r="BU145">
        <v>7.4560000000000004</v>
      </c>
      <c r="BV145">
        <v>795.96100000000001</v>
      </c>
      <c r="BW145">
        <v>30.811</v>
      </c>
      <c r="BX145">
        <v>968.22699999999998</v>
      </c>
      <c r="BY145">
        <v>321.64499999999998</v>
      </c>
      <c r="BZ145">
        <v>8337.6260000000002</v>
      </c>
      <c r="CA145">
        <v>292.48899999999998</v>
      </c>
      <c r="CB145">
        <v>27.228999999999999</v>
      </c>
      <c r="CC145">
        <v>399.59300000000002</v>
      </c>
      <c r="CD145">
        <v>238.98</v>
      </c>
      <c r="CE145">
        <v>4540.3149999999996</v>
      </c>
      <c r="CF145">
        <v>51.152999999999999</v>
      </c>
      <c r="CG145">
        <v>7.7320000000000002</v>
      </c>
      <c r="CH145">
        <v>80.551000000000002</v>
      </c>
      <c r="CI145">
        <v>96.622</v>
      </c>
      <c r="CJ145">
        <v>119.46</v>
      </c>
      <c r="CK145">
        <v>1012.649</v>
      </c>
      <c r="CL145">
        <v>28.506</v>
      </c>
      <c r="CM145">
        <v>136.44300000000001</v>
      </c>
      <c r="CN145">
        <v>80.551000000000002</v>
      </c>
      <c r="CO145">
        <v>3.2610000000000001</v>
      </c>
      <c r="CP145">
        <v>3.9460000000000002</v>
      </c>
      <c r="CQ145">
        <v>27.808</v>
      </c>
      <c r="CR145">
        <v>24.024999999999999</v>
      </c>
      <c r="CS145">
        <v>21.632999999999999</v>
      </c>
      <c r="CT145">
        <v>0.78200000000000003</v>
      </c>
      <c r="CU145">
        <v>18.337</v>
      </c>
      <c r="CV145">
        <v>2.1869999999999998</v>
      </c>
      <c r="CW145">
        <v>83.635000000000005</v>
      </c>
      <c r="CX145">
        <v>0.26300000000000001</v>
      </c>
      <c r="CY145">
        <v>4.1909999999999998</v>
      </c>
      <c r="CZ145">
        <v>2.5579999999999998</v>
      </c>
      <c r="DA145">
        <v>170.12899999999999</v>
      </c>
      <c r="DB145">
        <v>10.244</v>
      </c>
      <c r="DC145">
        <v>1.2949999999999999</v>
      </c>
      <c r="DD145">
        <v>5.109</v>
      </c>
      <c r="DE145">
        <v>0.27300000000000002</v>
      </c>
      <c r="DF145">
        <v>272.45600000000002</v>
      </c>
      <c r="DG145">
        <v>1.282</v>
      </c>
      <c r="DH145">
        <v>2.786</v>
      </c>
      <c r="DI145">
        <v>0.46200000000000002</v>
      </c>
      <c r="DJ145">
        <v>2.2909999999999999</v>
      </c>
      <c r="DK145">
        <v>15.856</v>
      </c>
      <c r="DL145">
        <v>0.97399999999999998</v>
      </c>
      <c r="DM145">
        <v>1.1859999999999999</v>
      </c>
      <c r="DN145">
        <v>0.06</v>
      </c>
      <c r="DO145">
        <v>6.5250000000000004</v>
      </c>
      <c r="DP145">
        <v>0.61799999999999999</v>
      </c>
      <c r="DQ145">
        <v>0.29499999999999998</v>
      </c>
      <c r="DR145">
        <v>0.38300000000000001</v>
      </c>
      <c r="DS145">
        <v>2.4790000000000001</v>
      </c>
      <c r="DU145">
        <v>4.3040000000000003</v>
      </c>
      <c r="DV145">
        <v>567.08299999999997</v>
      </c>
      <c r="DW145">
        <v>1.1910000000000001</v>
      </c>
      <c r="DX145">
        <v>8.8439999999999994</v>
      </c>
      <c r="DY145">
        <v>7.6779999999999999</v>
      </c>
      <c r="DZ145">
        <v>1.9690000000000001</v>
      </c>
      <c r="EA145">
        <v>1.2569999999999999</v>
      </c>
      <c r="EB145">
        <v>2.5939999999999999</v>
      </c>
      <c r="EC145">
        <v>2.4660000000000002</v>
      </c>
      <c r="ED145">
        <v>1.345</v>
      </c>
      <c r="EE145">
        <v>4.0730000000000004</v>
      </c>
      <c r="EF145">
        <v>2.7210000000000001</v>
      </c>
      <c r="EG145">
        <v>1.7729999999999999</v>
      </c>
      <c r="EH145">
        <v>38.686999999999998</v>
      </c>
      <c r="EI145">
        <v>30.963000000000001</v>
      </c>
      <c r="EJ145">
        <v>4.2699999999999996</v>
      </c>
      <c r="EK145">
        <v>6.952</v>
      </c>
      <c r="EL145">
        <v>14.388</v>
      </c>
      <c r="EM145">
        <v>3.3039999999999998</v>
      </c>
      <c r="EN145">
        <v>74.400000000000006</v>
      </c>
      <c r="EO145">
        <v>25.071000000000002</v>
      </c>
      <c r="EP145">
        <v>7.2270000000000003</v>
      </c>
      <c r="EQ145">
        <v>1.8180000000000001</v>
      </c>
      <c r="ER145">
        <v>132.16200000000001</v>
      </c>
      <c r="ES145">
        <v>2.5870000000000002</v>
      </c>
      <c r="ET145">
        <v>28.448</v>
      </c>
      <c r="EU145">
        <v>2.3E-2</v>
      </c>
      <c r="EV145">
        <v>0.23799999999999999</v>
      </c>
      <c r="EW145">
        <v>81.418000000000006</v>
      </c>
      <c r="EX145">
        <v>309.08199999999999</v>
      </c>
      <c r="EY145">
        <v>5.4260000000000002</v>
      </c>
      <c r="EZ145">
        <v>4.5190000000000001</v>
      </c>
      <c r="FA145">
        <v>127.018</v>
      </c>
      <c r="FB145">
        <v>8.7880000000000003</v>
      </c>
      <c r="FC145">
        <v>0.81100000000000005</v>
      </c>
      <c r="FD145">
        <v>12.782999999999999</v>
      </c>
      <c r="FE145">
        <v>12.851000000000001</v>
      </c>
      <c r="FF145">
        <v>0.60899999999999999</v>
      </c>
      <c r="FG145">
        <v>12.868</v>
      </c>
      <c r="FH145">
        <v>1.1679999999999999</v>
      </c>
      <c r="FI145">
        <v>0.49299999999999999</v>
      </c>
      <c r="FJ145">
        <v>7.5339999999999998</v>
      </c>
    </row>
    <row r="146" spans="1:166" x14ac:dyDescent="0.3">
      <c r="A146">
        <v>18020</v>
      </c>
      <c r="B146">
        <v>3</v>
      </c>
      <c r="C146" t="s">
        <v>1</v>
      </c>
      <c r="D146" t="s">
        <v>15</v>
      </c>
      <c r="E146">
        <v>18.312999999999999</v>
      </c>
      <c r="F146">
        <v>4.76</v>
      </c>
      <c r="G146">
        <v>1.615</v>
      </c>
      <c r="H146">
        <v>0.26700000000000002</v>
      </c>
      <c r="I146">
        <v>131.03100000000001</v>
      </c>
      <c r="J146">
        <v>4.5170000000000003</v>
      </c>
      <c r="K146">
        <v>6.2729999999999997</v>
      </c>
      <c r="L146">
        <v>0.35899999999999999</v>
      </c>
      <c r="M146">
        <v>27.667999999999999</v>
      </c>
      <c r="N146">
        <v>14.821999999999999</v>
      </c>
      <c r="O146">
        <v>1690.115</v>
      </c>
      <c r="P146">
        <v>3.4340000000000002</v>
      </c>
      <c r="Q146">
        <v>0.51800000000000002</v>
      </c>
      <c r="R146">
        <v>0.61399999999999999</v>
      </c>
      <c r="S146">
        <v>1.8180000000000001</v>
      </c>
      <c r="T146">
        <v>2.0659999999999998</v>
      </c>
      <c r="U146">
        <v>1.278</v>
      </c>
      <c r="V146">
        <v>15.021000000000001</v>
      </c>
      <c r="W146">
        <v>0.82299999999999995</v>
      </c>
      <c r="X146">
        <v>0.249</v>
      </c>
      <c r="Y146">
        <v>4.2999999999999997E-2</v>
      </c>
      <c r="Z146">
        <v>144.64599999999999</v>
      </c>
      <c r="AA146">
        <v>214.66200000000001</v>
      </c>
      <c r="AB146">
        <v>30.413</v>
      </c>
      <c r="AC146">
        <v>22.248000000000001</v>
      </c>
      <c r="AD146">
        <v>171.92</v>
      </c>
      <c r="AE146">
        <v>12.163</v>
      </c>
      <c r="AF146">
        <v>2.677</v>
      </c>
      <c r="AG146">
        <v>8.6649999999999991</v>
      </c>
      <c r="AH146">
        <v>43.432000000000002</v>
      </c>
      <c r="AI146">
        <v>31.155999999999999</v>
      </c>
      <c r="AJ146">
        <v>3.0190000000000001</v>
      </c>
      <c r="AK146">
        <v>78.048000000000002</v>
      </c>
      <c r="AL146">
        <v>7.1859999999999999</v>
      </c>
      <c r="AM146">
        <v>347.64299999999997</v>
      </c>
      <c r="AN146">
        <v>410.40800000000002</v>
      </c>
      <c r="AO146">
        <v>7.6109999999999998</v>
      </c>
      <c r="AP146">
        <v>62.414999999999999</v>
      </c>
      <c r="AQ146">
        <v>220.73699999999999</v>
      </c>
      <c r="AR146">
        <v>745.36500000000001</v>
      </c>
      <c r="AS146">
        <v>74.762</v>
      </c>
      <c r="AT146">
        <v>118.13800000000001</v>
      </c>
      <c r="AU146">
        <v>442.81299999999999</v>
      </c>
      <c r="AV146">
        <v>106.223</v>
      </c>
      <c r="AW146">
        <v>14.179</v>
      </c>
      <c r="AX146">
        <v>119.709</v>
      </c>
      <c r="AY146">
        <v>1.145</v>
      </c>
      <c r="AZ146">
        <v>2.395</v>
      </c>
      <c r="BA146">
        <v>20.033000000000001</v>
      </c>
      <c r="BB146">
        <v>17.908999999999999</v>
      </c>
      <c r="BC146">
        <v>4.931</v>
      </c>
      <c r="BD146">
        <v>11.189</v>
      </c>
      <c r="BE146">
        <v>30.481000000000002</v>
      </c>
      <c r="BF146">
        <v>4.3209999999999997</v>
      </c>
      <c r="BG146">
        <v>4.2999999999999997E-2</v>
      </c>
      <c r="BH146">
        <v>3.073</v>
      </c>
      <c r="BI146">
        <v>201.44900000000001</v>
      </c>
      <c r="BJ146">
        <v>3.5289999999999999</v>
      </c>
      <c r="BK146">
        <v>12.14</v>
      </c>
      <c r="BL146">
        <v>4.0389999999999997</v>
      </c>
      <c r="BM146">
        <v>1.1559999999999999</v>
      </c>
      <c r="BN146">
        <v>45.703000000000003</v>
      </c>
      <c r="BO146">
        <v>77.757000000000005</v>
      </c>
      <c r="BP146">
        <v>22.155999999999999</v>
      </c>
      <c r="BQ146">
        <v>88.757000000000005</v>
      </c>
      <c r="BR146">
        <v>20.376999999999999</v>
      </c>
      <c r="BS146">
        <v>50.412999999999997</v>
      </c>
      <c r="BT146">
        <v>39.829000000000001</v>
      </c>
      <c r="BU146">
        <v>7.3380000000000001</v>
      </c>
      <c r="BV146">
        <v>672.88499999999999</v>
      </c>
      <c r="BW146">
        <v>25.468</v>
      </c>
      <c r="BX146">
        <v>1058.0419999999999</v>
      </c>
      <c r="BY146">
        <v>288.32400000000001</v>
      </c>
      <c r="BZ146">
        <v>8050.9979999999996</v>
      </c>
      <c r="CA146">
        <v>314.70499999999998</v>
      </c>
      <c r="CB146">
        <v>30.02</v>
      </c>
      <c r="CC146">
        <v>472.07600000000002</v>
      </c>
      <c r="CD146">
        <v>243.565</v>
      </c>
      <c r="CE146">
        <v>5161.9970000000003</v>
      </c>
      <c r="CF146">
        <v>41.798000000000002</v>
      </c>
      <c r="CG146">
        <v>7.9649999999999999</v>
      </c>
      <c r="CH146">
        <v>82.227999999999994</v>
      </c>
      <c r="CI146">
        <v>147</v>
      </c>
      <c r="CJ146">
        <v>93.951999999999998</v>
      </c>
      <c r="CK146">
        <v>956.33600000000001</v>
      </c>
      <c r="CL146">
        <v>39.932000000000002</v>
      </c>
      <c r="CM146">
        <v>206.99299999999999</v>
      </c>
      <c r="CN146">
        <v>82.227999999999994</v>
      </c>
      <c r="CO146">
        <v>2.8050000000000002</v>
      </c>
      <c r="CP146">
        <v>5.7140000000000004</v>
      </c>
      <c r="CQ146">
        <v>55.051000000000002</v>
      </c>
      <c r="CR146">
        <v>13.317</v>
      </c>
      <c r="CS146">
        <v>10.842000000000001</v>
      </c>
      <c r="CT146">
        <v>1.89</v>
      </c>
      <c r="CU146">
        <v>15.96</v>
      </c>
      <c r="CV146">
        <v>52.103000000000002</v>
      </c>
      <c r="CW146">
        <v>77.808999999999997</v>
      </c>
      <c r="CX146">
        <v>1.472</v>
      </c>
      <c r="CY146">
        <v>4.407</v>
      </c>
      <c r="CZ146">
        <v>2.9159999999999999</v>
      </c>
      <c r="DA146">
        <v>128.43</v>
      </c>
      <c r="DB146">
        <v>9.6579999999999995</v>
      </c>
      <c r="DC146">
        <v>0.77900000000000003</v>
      </c>
      <c r="DD146">
        <v>13.544</v>
      </c>
      <c r="DE146">
        <v>4.2999999999999997E-2</v>
      </c>
      <c r="DF146">
        <v>206.76400000000001</v>
      </c>
      <c r="DG146">
        <v>0.57599999999999996</v>
      </c>
      <c r="DH146">
        <v>2.742</v>
      </c>
      <c r="DI146">
        <v>1.6419999999999999</v>
      </c>
      <c r="DJ146">
        <v>2.3460000000000001</v>
      </c>
      <c r="DK146">
        <v>5.8000000000000003E-2</v>
      </c>
      <c r="DL146">
        <v>0.81899999999999995</v>
      </c>
      <c r="DM146">
        <v>1.151</v>
      </c>
      <c r="DN146">
        <v>4.4000000000000004</v>
      </c>
      <c r="DO146">
        <v>5.2480000000000002</v>
      </c>
      <c r="DP146">
        <v>0.623</v>
      </c>
      <c r="DQ146">
        <v>2.7530000000000001</v>
      </c>
      <c r="DR146">
        <v>1.4950000000000001</v>
      </c>
      <c r="DS146">
        <v>1.538</v>
      </c>
      <c r="DT146">
        <v>0.10299999999999999</v>
      </c>
      <c r="DU146">
        <v>2.952</v>
      </c>
      <c r="DV146">
        <v>418.66199999999998</v>
      </c>
      <c r="DW146">
        <v>0.69299999999999995</v>
      </c>
      <c r="DX146">
        <v>3.548</v>
      </c>
      <c r="DY146">
        <v>18.873000000000001</v>
      </c>
      <c r="DZ146">
        <v>4.4109999999999996</v>
      </c>
      <c r="EA146">
        <v>0.314</v>
      </c>
      <c r="EB146">
        <v>2.012</v>
      </c>
      <c r="EC146">
        <v>3.4870000000000001</v>
      </c>
      <c r="ED146">
        <v>1.4830000000000001</v>
      </c>
      <c r="EE146">
        <v>5.1100000000000003</v>
      </c>
      <c r="EF146">
        <v>2.7810000000000001</v>
      </c>
      <c r="EG146">
        <v>2.7309999999999999</v>
      </c>
      <c r="EH146">
        <v>50.984999999999999</v>
      </c>
      <c r="EI146">
        <v>40.911000000000001</v>
      </c>
      <c r="EJ146">
        <v>5.4909999999999997</v>
      </c>
      <c r="EK146">
        <v>7.7990000000000004</v>
      </c>
      <c r="EL146">
        <v>19.605</v>
      </c>
      <c r="EM146">
        <v>5.25</v>
      </c>
      <c r="EN146">
        <v>137.94200000000001</v>
      </c>
      <c r="EO146">
        <v>37.813000000000002</v>
      </c>
      <c r="EP146">
        <v>13.516</v>
      </c>
      <c r="EQ146">
        <v>4.6630000000000003</v>
      </c>
      <c r="ER146">
        <v>119.63</v>
      </c>
      <c r="ES146">
        <v>6.774</v>
      </c>
      <c r="ET146">
        <v>20.795999999999999</v>
      </c>
      <c r="EU146">
        <v>0.21199999999999999</v>
      </c>
      <c r="EV146">
        <v>1.292</v>
      </c>
      <c r="EW146">
        <v>82.650999999999996</v>
      </c>
      <c r="EX146">
        <v>271.83999999999997</v>
      </c>
      <c r="EY146">
        <v>5.5229999999999997</v>
      </c>
      <c r="EZ146">
        <v>4.8360000000000003</v>
      </c>
      <c r="FA146">
        <v>131.089</v>
      </c>
      <c r="FB146">
        <v>21.643000000000001</v>
      </c>
      <c r="FC146">
        <v>2.0859999999999999</v>
      </c>
      <c r="FD146">
        <v>14.875999999999999</v>
      </c>
      <c r="FE146">
        <v>14.875999999999999</v>
      </c>
      <c r="FF146">
        <v>1.522</v>
      </c>
      <c r="FG146">
        <v>24.391999999999999</v>
      </c>
      <c r="FH146">
        <v>0.81499999999999995</v>
      </c>
      <c r="FI146">
        <v>2.6150000000000002</v>
      </c>
      <c r="FJ146">
        <v>9.7460000000000004</v>
      </c>
    </row>
    <row r="147" spans="1:166" x14ac:dyDescent="0.3">
      <c r="A147">
        <v>18017</v>
      </c>
      <c r="B147">
        <v>2</v>
      </c>
      <c r="C147" t="s">
        <v>38</v>
      </c>
      <c r="D147" t="s">
        <v>40</v>
      </c>
      <c r="E147">
        <v>17.385000000000002</v>
      </c>
      <c r="F147">
        <v>6.2560000000000002</v>
      </c>
      <c r="G147">
        <v>1.59</v>
      </c>
      <c r="H147">
        <v>0.20300000000000001</v>
      </c>
      <c r="I147">
        <v>112.77200000000001</v>
      </c>
      <c r="J147">
        <v>4.0990000000000002</v>
      </c>
      <c r="K147">
        <v>5.6529999999999996</v>
      </c>
      <c r="L147">
        <v>0.41599999999999998</v>
      </c>
      <c r="M147">
        <v>26.855</v>
      </c>
      <c r="N147">
        <v>29.739000000000001</v>
      </c>
      <c r="O147">
        <v>1285.1759999999999</v>
      </c>
      <c r="P147">
        <v>11.483000000000001</v>
      </c>
      <c r="Q147">
        <v>1.1910000000000001</v>
      </c>
      <c r="R147">
        <v>0.27100000000000002</v>
      </c>
      <c r="S147">
        <v>1.9610000000000001</v>
      </c>
      <c r="T147">
        <v>1.343</v>
      </c>
      <c r="U147">
        <v>0.94699999999999995</v>
      </c>
      <c r="V147">
        <v>16.004999999999999</v>
      </c>
      <c r="W147">
        <v>0.47</v>
      </c>
      <c r="X147">
        <v>0.153</v>
      </c>
      <c r="Y147">
        <v>0.01</v>
      </c>
      <c r="Z147">
        <v>116.741</v>
      </c>
      <c r="AA147">
        <v>152.81</v>
      </c>
      <c r="AB147">
        <v>25.643999999999998</v>
      </c>
      <c r="AC147">
        <v>16.815999999999999</v>
      </c>
      <c r="AD147">
        <v>160.38900000000001</v>
      </c>
      <c r="AE147">
        <v>8.0649999999999995</v>
      </c>
      <c r="AF147">
        <v>1.63</v>
      </c>
      <c r="AG147">
        <v>8.0489999999999995</v>
      </c>
      <c r="AH147">
        <v>46.279000000000003</v>
      </c>
      <c r="AI147">
        <v>21.850999999999999</v>
      </c>
      <c r="AJ147">
        <v>2.887</v>
      </c>
      <c r="AK147">
        <v>49.527000000000001</v>
      </c>
      <c r="AL147">
        <v>13.534000000000001</v>
      </c>
      <c r="AM147">
        <v>207.30500000000001</v>
      </c>
      <c r="AN147">
        <v>156.696</v>
      </c>
      <c r="AO147">
        <v>6.298</v>
      </c>
      <c r="AP147">
        <v>25.895</v>
      </c>
      <c r="AQ147">
        <v>105.297</v>
      </c>
      <c r="AR147">
        <v>316.80099999999999</v>
      </c>
      <c r="AS147">
        <v>41.572000000000003</v>
      </c>
      <c r="AT147">
        <v>52.386000000000003</v>
      </c>
      <c r="AU147">
        <v>219.37700000000001</v>
      </c>
      <c r="AV147">
        <v>39.103000000000002</v>
      </c>
      <c r="AW147">
        <v>3.7999999999999999E-2</v>
      </c>
      <c r="AX147">
        <v>38.685000000000002</v>
      </c>
      <c r="AY147">
        <v>1.8859999999999999</v>
      </c>
      <c r="AZ147">
        <v>1.444</v>
      </c>
      <c r="BA147">
        <v>8.7539999999999996</v>
      </c>
      <c r="BB147">
        <v>15.379</v>
      </c>
      <c r="BC147">
        <v>2.6970000000000001</v>
      </c>
      <c r="BD147">
        <v>11.298</v>
      </c>
      <c r="BE147">
        <v>41.838999999999999</v>
      </c>
      <c r="BF147">
        <v>4.2439999999999998</v>
      </c>
      <c r="BG147">
        <v>0.438</v>
      </c>
      <c r="BH147">
        <v>6.3129999999999997</v>
      </c>
      <c r="BI147">
        <v>129.70400000000001</v>
      </c>
      <c r="BJ147">
        <v>2.2010000000000001</v>
      </c>
      <c r="BK147">
        <v>18.231999999999999</v>
      </c>
      <c r="BL147">
        <v>2.9380000000000002</v>
      </c>
      <c r="BM147">
        <v>2.1720000000000002</v>
      </c>
      <c r="BN147">
        <v>33.951999999999998</v>
      </c>
      <c r="BO147">
        <v>36.008000000000003</v>
      </c>
      <c r="BP147">
        <v>16.381</v>
      </c>
      <c r="BQ147">
        <v>60.368000000000002</v>
      </c>
      <c r="BR147">
        <v>13.18</v>
      </c>
      <c r="BS147">
        <v>31.27</v>
      </c>
      <c r="BT147">
        <v>30.318999999999999</v>
      </c>
      <c r="BU147">
        <v>6.8680000000000003</v>
      </c>
      <c r="BV147">
        <v>435.98500000000001</v>
      </c>
      <c r="BW147">
        <v>20.745999999999999</v>
      </c>
      <c r="BX147">
        <v>620.57500000000005</v>
      </c>
      <c r="BY147">
        <v>264.50599999999997</v>
      </c>
      <c r="BZ147">
        <v>6727.7950000000001</v>
      </c>
      <c r="CA147">
        <v>184.536</v>
      </c>
      <c r="CB147">
        <v>17.055</v>
      </c>
      <c r="CC147">
        <v>273.76600000000002</v>
      </c>
      <c r="CD147">
        <v>200.67599999999999</v>
      </c>
      <c r="CE147">
        <v>4261.692</v>
      </c>
      <c r="CF147">
        <v>27.055</v>
      </c>
      <c r="CG147">
        <v>5.98</v>
      </c>
      <c r="CH147">
        <v>52.615000000000002</v>
      </c>
      <c r="CI147">
        <v>107.07299999999999</v>
      </c>
      <c r="CJ147">
        <v>87.647000000000006</v>
      </c>
      <c r="CK147">
        <v>826.923</v>
      </c>
      <c r="CL147">
        <v>26.617999999999999</v>
      </c>
      <c r="CM147">
        <v>121.85599999999999</v>
      </c>
      <c r="CN147">
        <v>53.110999999999997</v>
      </c>
      <c r="CO147">
        <v>3.2930000000000001</v>
      </c>
      <c r="CP147">
        <v>3.2450000000000001</v>
      </c>
      <c r="CQ147">
        <v>24.785</v>
      </c>
      <c r="CR147">
        <v>19.312000000000001</v>
      </c>
      <c r="CS147">
        <v>4.2030000000000003</v>
      </c>
      <c r="CT147">
        <v>1.476</v>
      </c>
      <c r="CU147">
        <v>14.507999999999999</v>
      </c>
      <c r="CV147">
        <v>29.548999999999999</v>
      </c>
      <c r="CW147">
        <v>85.278000000000006</v>
      </c>
      <c r="CX147">
        <v>0.35299999999999998</v>
      </c>
      <c r="CY147">
        <v>2.6880000000000002</v>
      </c>
      <c r="CZ147">
        <v>1.7170000000000001</v>
      </c>
      <c r="DA147">
        <v>143.786</v>
      </c>
      <c r="DB147">
        <v>10.523999999999999</v>
      </c>
      <c r="DC147">
        <v>0.627</v>
      </c>
      <c r="DD147">
        <v>8.4540000000000006</v>
      </c>
      <c r="DE147">
        <v>0.01</v>
      </c>
      <c r="DF147">
        <v>107.18600000000001</v>
      </c>
      <c r="DG147">
        <v>0.99099999999999999</v>
      </c>
      <c r="DH147">
        <v>3.0840000000000001</v>
      </c>
      <c r="DI147">
        <v>0.53</v>
      </c>
      <c r="DJ147">
        <v>2.5739999999999998</v>
      </c>
      <c r="DK147">
        <v>3.6999999999999998E-2</v>
      </c>
      <c r="DL147">
        <v>0.876</v>
      </c>
      <c r="DM147">
        <v>0.92800000000000005</v>
      </c>
      <c r="DN147">
        <v>1.68</v>
      </c>
      <c r="DO147">
        <v>7.6070000000000002</v>
      </c>
      <c r="DP147">
        <v>1.0589999999999999</v>
      </c>
      <c r="DQ147">
        <v>0.97399999999999998</v>
      </c>
      <c r="DR147">
        <v>0.63300000000000001</v>
      </c>
      <c r="DS147">
        <v>3.746</v>
      </c>
      <c r="DT147">
        <v>0.18099999999999999</v>
      </c>
      <c r="DU147">
        <v>3.5760000000000001</v>
      </c>
      <c r="DV147">
        <v>379.56700000000001</v>
      </c>
      <c r="DW147">
        <v>0.55900000000000005</v>
      </c>
      <c r="DX147">
        <v>4.0490000000000004</v>
      </c>
      <c r="DY147">
        <v>17.454000000000001</v>
      </c>
      <c r="DZ147">
        <v>2.258</v>
      </c>
      <c r="EA147">
        <v>0.247</v>
      </c>
      <c r="EB147">
        <v>2.6960000000000002</v>
      </c>
      <c r="EC147">
        <v>2.0470000000000002</v>
      </c>
      <c r="ED147">
        <v>0.98599999999999999</v>
      </c>
      <c r="EE147">
        <v>4.0419999999999998</v>
      </c>
      <c r="EF147">
        <v>2.0659999999999998</v>
      </c>
      <c r="EG147">
        <v>1.744</v>
      </c>
      <c r="EH147">
        <v>39.173999999999999</v>
      </c>
      <c r="EI147">
        <v>30.861999999999998</v>
      </c>
      <c r="EJ147">
        <v>3.9260000000000002</v>
      </c>
      <c r="EK147">
        <v>5.4749999999999996</v>
      </c>
      <c r="EL147">
        <v>15.404</v>
      </c>
      <c r="EM147">
        <v>3.468</v>
      </c>
      <c r="EN147">
        <v>74.015000000000001</v>
      </c>
      <c r="EO147">
        <v>22.853999999999999</v>
      </c>
      <c r="EP147">
        <v>8.1189999999999998</v>
      </c>
      <c r="EQ147">
        <v>1.51</v>
      </c>
      <c r="ER147">
        <v>116.16800000000001</v>
      </c>
      <c r="ES147">
        <v>4.9400000000000004</v>
      </c>
      <c r="ET147">
        <v>8.3870000000000005</v>
      </c>
      <c r="EU147">
        <v>0.27700000000000002</v>
      </c>
      <c r="EV147">
        <v>0.70599999999999996</v>
      </c>
      <c r="EW147">
        <v>53.1</v>
      </c>
      <c r="EX147">
        <v>262.512</v>
      </c>
      <c r="EY147">
        <v>5.4509999999999996</v>
      </c>
      <c r="EZ147">
        <v>4.4880000000000004</v>
      </c>
      <c r="FA147">
        <v>124.98399999999999</v>
      </c>
      <c r="FB147">
        <v>17.829000000000001</v>
      </c>
      <c r="FC147">
        <v>1.667</v>
      </c>
      <c r="FD147">
        <v>10.576000000000001</v>
      </c>
      <c r="FE147">
        <v>10.576000000000001</v>
      </c>
      <c r="FF147">
        <v>1.0669999999999999</v>
      </c>
      <c r="FG147">
        <v>14.504</v>
      </c>
      <c r="FH147">
        <v>2.085</v>
      </c>
      <c r="FI147">
        <v>1.7090000000000001</v>
      </c>
      <c r="FJ147">
        <v>8.9659999999999993</v>
      </c>
    </row>
    <row r="148" spans="1:166" x14ac:dyDescent="0.3">
      <c r="A148">
        <v>18026</v>
      </c>
      <c r="B148">
        <v>1</v>
      </c>
      <c r="C148" t="s">
        <v>1</v>
      </c>
      <c r="D148" t="s">
        <v>14</v>
      </c>
      <c r="E148">
        <v>15.63</v>
      </c>
      <c r="F148">
        <v>18.492000000000001</v>
      </c>
      <c r="G148">
        <v>2.0790000000000002</v>
      </c>
      <c r="H148">
        <v>0.14599999999999999</v>
      </c>
      <c r="I148">
        <v>168.41300000000001</v>
      </c>
      <c r="J148">
        <v>7.2569999999999997</v>
      </c>
      <c r="K148">
        <v>6.5549999999999997</v>
      </c>
      <c r="L148">
        <v>0.60399999999999998</v>
      </c>
      <c r="M148">
        <v>15.3</v>
      </c>
      <c r="N148">
        <v>9.9190000000000005</v>
      </c>
      <c r="O148">
        <v>1570.4059999999999</v>
      </c>
      <c r="P148">
        <v>1.98</v>
      </c>
      <c r="Q148">
        <v>0.72399999999999998</v>
      </c>
      <c r="R148">
        <v>1.3779999999999999</v>
      </c>
      <c r="S148">
        <v>2.681</v>
      </c>
      <c r="T148">
        <v>1.889</v>
      </c>
      <c r="U148">
        <v>1.454</v>
      </c>
      <c r="V148">
        <v>18.600000000000001</v>
      </c>
      <c r="W148">
        <v>0.76200000000000001</v>
      </c>
      <c r="X148">
        <v>0.04</v>
      </c>
      <c r="Y148">
        <v>0.115</v>
      </c>
      <c r="Z148">
        <v>146.928</v>
      </c>
      <c r="AA148">
        <v>236.655</v>
      </c>
      <c r="AB148">
        <v>33.597999999999999</v>
      </c>
      <c r="AC148">
        <v>22.812000000000001</v>
      </c>
      <c r="AD148">
        <v>193.80799999999999</v>
      </c>
      <c r="AE148">
        <v>13.263</v>
      </c>
      <c r="AF148">
        <v>0.89800000000000002</v>
      </c>
      <c r="AG148">
        <v>9.2270000000000003</v>
      </c>
      <c r="AH148">
        <v>55.411999999999999</v>
      </c>
      <c r="AI148">
        <v>16.675999999999998</v>
      </c>
      <c r="AJ148">
        <v>3.8279999999999998</v>
      </c>
      <c r="AK148">
        <v>49.164999999999999</v>
      </c>
      <c r="AL148">
        <v>6.0620000000000003</v>
      </c>
      <c r="AM148">
        <v>759.25800000000004</v>
      </c>
      <c r="AN148">
        <v>786.05399999999997</v>
      </c>
      <c r="AO148">
        <v>18.439</v>
      </c>
      <c r="AP148">
        <v>107.812</v>
      </c>
      <c r="AQ148">
        <v>217.64699999999999</v>
      </c>
      <c r="AR148">
        <v>898.69299999999998</v>
      </c>
      <c r="AS148">
        <v>152.648</v>
      </c>
      <c r="AT148">
        <v>196.70400000000001</v>
      </c>
      <c r="AU148">
        <v>771.50599999999997</v>
      </c>
      <c r="AV148">
        <v>232.07400000000001</v>
      </c>
      <c r="AW148">
        <v>0.04</v>
      </c>
      <c r="AX148">
        <v>323.13</v>
      </c>
      <c r="AY148">
        <v>7.6669999999999998</v>
      </c>
      <c r="AZ148">
        <v>3.2669999999999999</v>
      </c>
      <c r="BA148">
        <v>44.165999999999997</v>
      </c>
      <c r="BB148">
        <v>15.087</v>
      </c>
      <c r="BC148">
        <v>5.9370000000000003</v>
      </c>
      <c r="BD148">
        <v>6.1769999999999996</v>
      </c>
      <c r="BE148">
        <v>40.927</v>
      </c>
      <c r="BF148">
        <v>2.9809999999999999</v>
      </c>
      <c r="BG148">
        <v>0.89900000000000002</v>
      </c>
      <c r="BH148">
        <v>1.849</v>
      </c>
      <c r="BI148">
        <v>202.458</v>
      </c>
      <c r="BJ148">
        <v>4.9059999999999997</v>
      </c>
      <c r="BK148">
        <v>9.7189999999999994</v>
      </c>
      <c r="BL148">
        <v>2.827</v>
      </c>
      <c r="BM148">
        <v>3.2210000000000001</v>
      </c>
      <c r="BN148">
        <v>50.777000000000001</v>
      </c>
      <c r="BO148">
        <v>72.161000000000001</v>
      </c>
      <c r="BP148">
        <v>25.097999999999999</v>
      </c>
      <c r="BQ148">
        <v>103.76900000000001</v>
      </c>
      <c r="BR148">
        <v>24.416</v>
      </c>
      <c r="BS148">
        <v>61.283999999999999</v>
      </c>
      <c r="BT148">
        <v>96.257999999999996</v>
      </c>
      <c r="BU148">
        <v>7.8719999999999999</v>
      </c>
      <c r="BV148">
        <v>1183.548</v>
      </c>
      <c r="BW148">
        <v>111.021</v>
      </c>
      <c r="BX148">
        <v>1537.191</v>
      </c>
      <c r="BY148">
        <v>727.49400000000003</v>
      </c>
      <c r="BZ148">
        <v>8807.4989999999998</v>
      </c>
      <c r="CA148">
        <v>485.29</v>
      </c>
      <c r="CB148">
        <v>81.382000000000005</v>
      </c>
      <c r="CC148">
        <v>693.25800000000004</v>
      </c>
      <c r="CD148">
        <v>449.39499999999998</v>
      </c>
      <c r="CE148">
        <v>5283.0510000000004</v>
      </c>
      <c r="CF148">
        <v>86.256</v>
      </c>
      <c r="CG148">
        <v>26.513000000000002</v>
      </c>
      <c r="CH148">
        <v>159.69</v>
      </c>
      <c r="CI148">
        <v>171.67599999999999</v>
      </c>
      <c r="CJ148">
        <v>229.99299999999999</v>
      </c>
      <c r="CK148">
        <v>1465.4380000000001</v>
      </c>
      <c r="CL148">
        <v>192.25299999999999</v>
      </c>
      <c r="CM148">
        <v>207.40899999999999</v>
      </c>
      <c r="CN148">
        <v>150.834</v>
      </c>
      <c r="CO148">
        <v>1.9530000000000001</v>
      </c>
      <c r="CP148">
        <v>9.0950000000000006</v>
      </c>
      <c r="CQ148">
        <v>57.960999999999999</v>
      </c>
      <c r="CR148">
        <v>14.212</v>
      </c>
      <c r="CS148">
        <v>12.964</v>
      </c>
      <c r="CT148">
        <v>2.411</v>
      </c>
      <c r="CU148">
        <v>14.803000000000001</v>
      </c>
      <c r="CV148">
        <v>59.81</v>
      </c>
      <c r="CW148">
        <v>72.076999999999998</v>
      </c>
      <c r="CX148">
        <v>1.41</v>
      </c>
      <c r="CY148">
        <v>4.9349999999999996</v>
      </c>
      <c r="CZ148">
        <v>3.5219999999999998</v>
      </c>
      <c r="DA148">
        <v>137.98400000000001</v>
      </c>
      <c r="DB148">
        <v>9.6530000000000005</v>
      </c>
      <c r="DC148">
        <v>1.268</v>
      </c>
      <c r="DD148">
        <v>17.547000000000001</v>
      </c>
      <c r="DE148">
        <v>0.115</v>
      </c>
      <c r="DF148">
        <v>120.508</v>
      </c>
      <c r="DG148">
        <v>0.98599999999999999</v>
      </c>
      <c r="DH148">
        <v>3.4670000000000001</v>
      </c>
      <c r="DI148">
        <v>2.54</v>
      </c>
      <c r="DJ148">
        <v>6.4909999999999997</v>
      </c>
      <c r="DK148">
        <v>4.8000000000000001E-2</v>
      </c>
      <c r="DL148">
        <v>1.6539999999999999</v>
      </c>
      <c r="DM148">
        <v>1.9159999999999999</v>
      </c>
      <c r="DN148">
        <v>13.467000000000001</v>
      </c>
      <c r="DO148">
        <v>4.1970000000000001</v>
      </c>
      <c r="DP148">
        <v>0.26400000000000001</v>
      </c>
      <c r="DQ148">
        <v>10.638999999999999</v>
      </c>
      <c r="DR148">
        <v>6.359</v>
      </c>
      <c r="DS148">
        <v>3.2069999999999999</v>
      </c>
      <c r="DU148">
        <v>2.4089999999999998</v>
      </c>
      <c r="DV148">
        <v>492.84899999999999</v>
      </c>
      <c r="DW148">
        <v>4.5780000000000003</v>
      </c>
      <c r="DX148">
        <v>6.6310000000000002</v>
      </c>
      <c r="DY148">
        <v>20.338999999999999</v>
      </c>
      <c r="DZ148">
        <v>3.137</v>
      </c>
      <c r="EA148">
        <v>0.224</v>
      </c>
      <c r="EB148">
        <v>1.897</v>
      </c>
      <c r="EC148">
        <v>5.3310000000000004</v>
      </c>
      <c r="ED148">
        <v>2.5990000000000002</v>
      </c>
      <c r="EE148">
        <v>8.3040000000000003</v>
      </c>
      <c r="EF148">
        <v>5.2690000000000001</v>
      </c>
      <c r="EG148">
        <v>2.5859999999999999</v>
      </c>
      <c r="EH148">
        <v>75.555000000000007</v>
      </c>
      <c r="EI148">
        <v>54.601999999999997</v>
      </c>
      <c r="EJ148">
        <v>6.8929999999999998</v>
      </c>
      <c r="EK148">
        <v>12.644</v>
      </c>
      <c r="EL148">
        <v>114.255</v>
      </c>
      <c r="EM148">
        <v>34.414999999999999</v>
      </c>
      <c r="EN148">
        <v>124.28</v>
      </c>
      <c r="EO148">
        <v>45.421999999999997</v>
      </c>
      <c r="EP148">
        <v>38.914999999999999</v>
      </c>
      <c r="EQ148">
        <v>10.266</v>
      </c>
      <c r="ER148">
        <v>156.59800000000001</v>
      </c>
      <c r="ES148">
        <v>14.647</v>
      </c>
      <c r="ET148">
        <v>18.712</v>
      </c>
      <c r="EU148">
        <v>0.64400000000000002</v>
      </c>
      <c r="EV148">
        <v>1.897</v>
      </c>
      <c r="EW148">
        <v>160.77799999999999</v>
      </c>
      <c r="EX148">
        <v>275.70999999999998</v>
      </c>
      <c r="EY148">
        <v>7.0670000000000002</v>
      </c>
      <c r="EZ148">
        <v>5.2130000000000001</v>
      </c>
      <c r="FA148">
        <v>127.401</v>
      </c>
      <c r="FB148">
        <v>18.972000000000001</v>
      </c>
      <c r="FC148">
        <v>1.984</v>
      </c>
      <c r="FD148">
        <v>11.717000000000001</v>
      </c>
      <c r="FE148">
        <v>11.717000000000001</v>
      </c>
      <c r="FF148">
        <v>1.0580000000000001</v>
      </c>
      <c r="FG148">
        <v>26.527999999999999</v>
      </c>
      <c r="FH148">
        <v>1.167</v>
      </c>
      <c r="FI148">
        <v>4.2380000000000004</v>
      </c>
      <c r="FJ148">
        <v>13.518000000000001</v>
      </c>
    </row>
    <row r="149" spans="1:166" x14ac:dyDescent="0.3">
      <c r="A149">
        <v>18094</v>
      </c>
      <c r="B149">
        <v>1</v>
      </c>
      <c r="C149" t="s">
        <v>38</v>
      </c>
      <c r="D149" t="s">
        <v>39</v>
      </c>
      <c r="E149">
        <v>12.856</v>
      </c>
      <c r="F149">
        <v>7.4870000000000001</v>
      </c>
      <c r="G149">
        <v>1.27</v>
      </c>
      <c r="H149">
        <v>0.25600000000000001</v>
      </c>
      <c r="I149">
        <v>113.212</v>
      </c>
      <c r="J149">
        <v>6.3239999999999998</v>
      </c>
      <c r="K149">
        <v>7.665</v>
      </c>
      <c r="L149">
        <v>0.53900000000000003</v>
      </c>
      <c r="M149">
        <v>116.675</v>
      </c>
      <c r="N149">
        <v>15.946999999999999</v>
      </c>
      <c r="O149">
        <v>1426.1389999999999</v>
      </c>
      <c r="P149">
        <v>5.4720000000000004</v>
      </c>
      <c r="Q149">
        <v>1.327</v>
      </c>
      <c r="R149">
        <v>1.0880000000000001</v>
      </c>
      <c r="S149">
        <v>2.2749999999999999</v>
      </c>
      <c r="T149">
        <v>1.6519999999999999</v>
      </c>
      <c r="U149">
        <v>0.92100000000000004</v>
      </c>
      <c r="V149">
        <v>16.405000000000001</v>
      </c>
      <c r="W149">
        <v>0.97</v>
      </c>
      <c r="X149">
        <v>0.23599999999999999</v>
      </c>
      <c r="Y149">
        <v>0.26100000000000001</v>
      </c>
      <c r="Z149">
        <v>82.093999999999994</v>
      </c>
      <c r="AA149">
        <v>145.12799999999999</v>
      </c>
      <c r="AB149">
        <v>24.088999999999999</v>
      </c>
      <c r="AC149">
        <v>14.583</v>
      </c>
      <c r="AD149">
        <v>157.904</v>
      </c>
      <c r="AE149">
        <v>9.5250000000000004</v>
      </c>
      <c r="AF149">
        <v>4.6529999999999996</v>
      </c>
      <c r="AG149">
        <v>7.1710000000000003</v>
      </c>
      <c r="AH149">
        <v>43.316000000000003</v>
      </c>
      <c r="AI149">
        <v>53.435000000000002</v>
      </c>
      <c r="AJ149">
        <v>3.234</v>
      </c>
      <c r="AK149">
        <v>106.119</v>
      </c>
      <c r="AL149">
        <v>4.9580000000000002</v>
      </c>
      <c r="AM149">
        <v>200.37799999999999</v>
      </c>
      <c r="AN149">
        <v>0.72499999999999998</v>
      </c>
      <c r="AO149">
        <v>0.88100000000000001</v>
      </c>
      <c r="AP149">
        <v>1.554</v>
      </c>
      <c r="AQ149">
        <v>484.86900000000003</v>
      </c>
      <c r="AR149">
        <v>5.7160000000000002</v>
      </c>
      <c r="AS149">
        <v>238.64400000000001</v>
      </c>
      <c r="AT149">
        <v>0.70499999999999996</v>
      </c>
      <c r="AU149">
        <v>968.447</v>
      </c>
      <c r="AW149">
        <v>3.2000000000000001E-2</v>
      </c>
      <c r="AX149">
        <v>124.495</v>
      </c>
      <c r="AY149">
        <v>3.0409999999999999</v>
      </c>
      <c r="AZ149">
        <v>3.7440000000000002</v>
      </c>
      <c r="BA149">
        <v>8.9999999999999993E-3</v>
      </c>
      <c r="BB149">
        <v>13.012</v>
      </c>
      <c r="BC149">
        <v>3.5350000000000001</v>
      </c>
      <c r="BD149">
        <v>15.087</v>
      </c>
      <c r="BE149">
        <v>5.0730000000000004</v>
      </c>
      <c r="BF149">
        <v>4.8959999999999999</v>
      </c>
      <c r="BG149">
        <v>0.24199999999999999</v>
      </c>
      <c r="BH149">
        <v>8.3789999999999996</v>
      </c>
      <c r="BI149">
        <v>170.197</v>
      </c>
      <c r="BJ149">
        <v>4.2009999999999996</v>
      </c>
      <c r="BK149">
        <v>8.5839999999999996</v>
      </c>
      <c r="BL149">
        <v>0.52400000000000002</v>
      </c>
      <c r="BM149">
        <v>1.4990000000000001</v>
      </c>
      <c r="BN149">
        <v>44.292000000000002</v>
      </c>
      <c r="BO149">
        <v>52.808</v>
      </c>
      <c r="BP149">
        <v>18.484999999999999</v>
      </c>
      <c r="BQ149">
        <v>80.358999999999995</v>
      </c>
      <c r="BR149">
        <v>16.439</v>
      </c>
      <c r="BS149">
        <v>40.064999999999998</v>
      </c>
      <c r="BT149">
        <v>19.099</v>
      </c>
      <c r="BU149">
        <v>9.4740000000000002</v>
      </c>
      <c r="BV149">
        <v>992.97199999999998</v>
      </c>
      <c r="BW149">
        <v>32.042999999999999</v>
      </c>
      <c r="BX149">
        <v>1275.7529999999999</v>
      </c>
      <c r="BY149">
        <v>406.423</v>
      </c>
      <c r="BZ149">
        <v>11008.069</v>
      </c>
      <c r="CA149">
        <v>277.22899999999998</v>
      </c>
      <c r="CB149">
        <v>16.413</v>
      </c>
      <c r="CC149">
        <v>429.85899999999998</v>
      </c>
      <c r="CD149">
        <v>246.15600000000001</v>
      </c>
      <c r="CE149">
        <v>5844.7619999999997</v>
      </c>
      <c r="CF149">
        <v>67.813000000000002</v>
      </c>
      <c r="CG149">
        <v>10.523999999999999</v>
      </c>
      <c r="CH149">
        <v>128.94300000000001</v>
      </c>
      <c r="CI149">
        <v>146.09399999999999</v>
      </c>
      <c r="CJ149">
        <v>182.52600000000001</v>
      </c>
      <c r="CK149">
        <v>1667.876</v>
      </c>
      <c r="CL149">
        <v>89.906999999999996</v>
      </c>
      <c r="CM149">
        <v>209.78899999999999</v>
      </c>
      <c r="CN149">
        <v>129.06299999999999</v>
      </c>
      <c r="CO149">
        <v>2.9409999999999998</v>
      </c>
      <c r="CP149">
        <v>4.484</v>
      </c>
      <c r="CQ149">
        <v>31.93</v>
      </c>
      <c r="CR149">
        <v>19.375</v>
      </c>
      <c r="CS149">
        <v>75.938000000000002</v>
      </c>
      <c r="CT149">
        <v>1.829</v>
      </c>
      <c r="CU149">
        <v>11.964</v>
      </c>
      <c r="CV149">
        <v>32.75</v>
      </c>
      <c r="CW149">
        <v>80.117999999999995</v>
      </c>
      <c r="CX149">
        <v>0.35699999999999998</v>
      </c>
      <c r="CY149">
        <v>3.2909999999999999</v>
      </c>
      <c r="CZ149">
        <v>2.298</v>
      </c>
      <c r="DA149">
        <v>136.494</v>
      </c>
      <c r="DB149">
        <v>8.0180000000000007</v>
      </c>
      <c r="DC149">
        <v>1.577</v>
      </c>
      <c r="DD149">
        <v>5.702</v>
      </c>
      <c r="DE149">
        <v>0.26100000000000001</v>
      </c>
      <c r="DF149">
        <v>437.54700000000003</v>
      </c>
      <c r="DG149">
        <v>1.538</v>
      </c>
      <c r="DH149">
        <v>2.625</v>
      </c>
      <c r="DI149">
        <v>0.20499999999999999</v>
      </c>
      <c r="DJ149">
        <v>2.0259999999999998</v>
      </c>
      <c r="DK149">
        <v>0.67400000000000004</v>
      </c>
      <c r="DL149">
        <v>1.0569999999999999</v>
      </c>
      <c r="DM149">
        <v>0.84399999999999997</v>
      </c>
      <c r="DN149">
        <v>0.216</v>
      </c>
      <c r="DO149">
        <v>6.944</v>
      </c>
      <c r="DP149">
        <v>0.41799999999999998</v>
      </c>
      <c r="DQ149">
        <v>1.4999999999999999E-2</v>
      </c>
      <c r="DR149">
        <v>0.56999999999999995</v>
      </c>
      <c r="DS149">
        <v>1.6140000000000001</v>
      </c>
      <c r="DT149">
        <v>0.247</v>
      </c>
      <c r="DU149">
        <v>1.65</v>
      </c>
      <c r="DV149">
        <v>633.05499999999995</v>
      </c>
      <c r="DW149">
        <v>1.125</v>
      </c>
      <c r="DX149">
        <v>4.7380000000000004</v>
      </c>
      <c r="DY149">
        <v>9.2850000000000001</v>
      </c>
      <c r="DZ149">
        <v>4.7220000000000004</v>
      </c>
      <c r="EA149">
        <v>0.67800000000000005</v>
      </c>
      <c r="EB149">
        <v>1.802</v>
      </c>
      <c r="EC149">
        <v>2.7040000000000002</v>
      </c>
      <c r="ED149">
        <v>1.077</v>
      </c>
      <c r="EE149">
        <v>4.3109999999999999</v>
      </c>
      <c r="EF149">
        <v>2.379</v>
      </c>
      <c r="EG149">
        <v>0.754</v>
      </c>
      <c r="EH149">
        <v>50.896000000000001</v>
      </c>
      <c r="EI149">
        <v>39.113999999999997</v>
      </c>
      <c r="EJ149">
        <v>4.6769999999999996</v>
      </c>
      <c r="EK149">
        <v>8.74</v>
      </c>
      <c r="EL149">
        <v>43.905999999999999</v>
      </c>
      <c r="EM149">
        <v>13.452999999999999</v>
      </c>
      <c r="EN149">
        <v>112.379</v>
      </c>
      <c r="EO149">
        <v>47.887</v>
      </c>
      <c r="EP149">
        <v>15.651999999999999</v>
      </c>
      <c r="EQ149">
        <v>3.266</v>
      </c>
      <c r="ER149">
        <v>158.65100000000001</v>
      </c>
      <c r="ES149">
        <v>3.4</v>
      </c>
      <c r="ET149">
        <v>61.134999999999998</v>
      </c>
      <c r="EU149">
        <v>0.20899999999999999</v>
      </c>
      <c r="EV149">
        <v>0.496</v>
      </c>
      <c r="EW149">
        <v>129.399</v>
      </c>
      <c r="EX149">
        <v>265.72699999999998</v>
      </c>
      <c r="EY149">
        <v>4.1310000000000002</v>
      </c>
      <c r="EZ149">
        <v>4.7850000000000001</v>
      </c>
      <c r="FA149">
        <v>131.947</v>
      </c>
      <c r="FB149">
        <v>12.295</v>
      </c>
      <c r="FC149">
        <v>2.1930000000000001</v>
      </c>
      <c r="FD149">
        <v>25.335000000000001</v>
      </c>
      <c r="FE149">
        <v>25.335000000000001</v>
      </c>
      <c r="FF149">
        <v>0.25600000000000001</v>
      </c>
      <c r="FG149">
        <v>19.815000000000001</v>
      </c>
      <c r="FH149">
        <v>3.9849999999999999</v>
      </c>
      <c r="FI149">
        <v>0.437</v>
      </c>
      <c r="FJ149">
        <v>3.5019999999999998</v>
      </c>
    </row>
    <row r="150" spans="1:166" x14ac:dyDescent="0.3">
      <c r="A150">
        <v>18055</v>
      </c>
      <c r="B150">
        <v>2</v>
      </c>
      <c r="C150" t="s">
        <v>38</v>
      </c>
      <c r="D150" t="s">
        <v>39</v>
      </c>
      <c r="E150">
        <v>16.823</v>
      </c>
      <c r="F150">
        <v>14.917</v>
      </c>
      <c r="G150">
        <v>1.2110000000000001</v>
      </c>
      <c r="H150">
        <v>0.19700000000000001</v>
      </c>
      <c r="I150">
        <v>126.935</v>
      </c>
      <c r="J150">
        <v>5.3109999999999999</v>
      </c>
      <c r="K150">
        <v>6.7</v>
      </c>
      <c r="L150">
        <v>0.55700000000000005</v>
      </c>
      <c r="M150">
        <v>64.736999999999995</v>
      </c>
      <c r="N150">
        <v>27.512</v>
      </c>
      <c r="O150">
        <v>1535.845</v>
      </c>
      <c r="P150">
        <v>7.63</v>
      </c>
      <c r="Q150">
        <v>1.6619999999999999</v>
      </c>
      <c r="R150">
        <v>0.78600000000000003</v>
      </c>
      <c r="S150">
        <v>3.34</v>
      </c>
      <c r="T150">
        <v>1.181</v>
      </c>
      <c r="U150">
        <v>1.1499999999999999</v>
      </c>
      <c r="V150">
        <v>24.013999999999999</v>
      </c>
      <c r="W150">
        <v>0.9</v>
      </c>
      <c r="X150">
        <v>0.224</v>
      </c>
      <c r="Y150">
        <v>8.5999999999999993E-2</v>
      </c>
      <c r="Z150">
        <v>113.621</v>
      </c>
      <c r="AA150">
        <v>155.20699999999999</v>
      </c>
      <c r="AB150">
        <v>27.411000000000001</v>
      </c>
      <c r="AC150">
        <v>19.222999999999999</v>
      </c>
      <c r="AD150">
        <v>167.01499999999999</v>
      </c>
      <c r="AE150">
        <v>8.7629999999999999</v>
      </c>
      <c r="AF150">
        <v>1.9159999999999999</v>
      </c>
      <c r="AG150">
        <v>7.7670000000000003</v>
      </c>
      <c r="AH150">
        <v>48.593000000000004</v>
      </c>
      <c r="AI150">
        <v>36.606999999999999</v>
      </c>
      <c r="AJ150">
        <v>3.5659999999999998</v>
      </c>
      <c r="AK150">
        <v>65.902000000000001</v>
      </c>
      <c r="AL150">
        <v>10.14</v>
      </c>
      <c r="AM150">
        <v>357.59399999999999</v>
      </c>
      <c r="AN150">
        <v>81.593000000000004</v>
      </c>
      <c r="AO150">
        <v>7.6360000000000001</v>
      </c>
      <c r="AP150">
        <v>12.81</v>
      </c>
      <c r="AQ150">
        <v>229.167</v>
      </c>
      <c r="AR150">
        <v>252.96700000000001</v>
      </c>
      <c r="AS150">
        <v>113.795</v>
      </c>
      <c r="AT150">
        <v>50.296999999999997</v>
      </c>
      <c r="AU150">
        <v>546.42399999999998</v>
      </c>
      <c r="AV150">
        <v>31.437999999999999</v>
      </c>
      <c r="AW150">
        <v>5.3999999999999999E-2</v>
      </c>
      <c r="AX150">
        <v>57.731999999999999</v>
      </c>
      <c r="AY150">
        <v>2.2509999999999999</v>
      </c>
      <c r="AZ150">
        <v>2.4670000000000001</v>
      </c>
      <c r="BA150">
        <v>2.2050000000000001</v>
      </c>
      <c r="BB150">
        <v>12.326000000000001</v>
      </c>
      <c r="BC150">
        <v>2.9849999999999999</v>
      </c>
      <c r="BD150">
        <v>8.3480000000000008</v>
      </c>
      <c r="BE150">
        <v>19.515000000000001</v>
      </c>
      <c r="BF150">
        <v>3.2389999999999999</v>
      </c>
      <c r="BG150">
        <v>0.37</v>
      </c>
      <c r="BH150">
        <v>7.343</v>
      </c>
      <c r="BI150">
        <v>145.25399999999999</v>
      </c>
      <c r="BJ150">
        <v>2.843</v>
      </c>
      <c r="BK150">
        <v>14.771000000000001</v>
      </c>
      <c r="BL150">
        <v>0.90900000000000003</v>
      </c>
      <c r="BM150">
        <v>2.2069999999999999</v>
      </c>
      <c r="BN150">
        <v>39.584000000000003</v>
      </c>
      <c r="BO150">
        <v>59.441000000000003</v>
      </c>
      <c r="BP150">
        <v>16.222999999999999</v>
      </c>
      <c r="BQ150">
        <v>77.655000000000001</v>
      </c>
      <c r="BR150">
        <v>15.36</v>
      </c>
      <c r="BS150">
        <v>35.453000000000003</v>
      </c>
      <c r="BT150">
        <v>50.944000000000003</v>
      </c>
      <c r="BU150">
        <v>7.1239999999999997</v>
      </c>
      <c r="BV150">
        <v>489.91300000000001</v>
      </c>
      <c r="BW150">
        <v>26.527000000000001</v>
      </c>
      <c r="BX150">
        <v>644.178</v>
      </c>
      <c r="BY150">
        <v>343.94299999999998</v>
      </c>
      <c r="BZ150">
        <v>7542.1530000000002</v>
      </c>
      <c r="CA150">
        <v>161.768</v>
      </c>
      <c r="CB150">
        <v>14.252000000000001</v>
      </c>
      <c r="CC150">
        <v>265.904</v>
      </c>
      <c r="CD150">
        <v>229.482</v>
      </c>
      <c r="CE150">
        <v>4398.567</v>
      </c>
      <c r="CF150">
        <v>35.523000000000003</v>
      </c>
      <c r="CG150">
        <v>8.6669999999999998</v>
      </c>
      <c r="CH150">
        <v>59.905999999999999</v>
      </c>
      <c r="CI150">
        <v>86.591999999999999</v>
      </c>
      <c r="CJ150">
        <v>141.465</v>
      </c>
      <c r="CK150">
        <v>1138.8599999999999</v>
      </c>
      <c r="CL150">
        <v>64.929000000000002</v>
      </c>
      <c r="CM150">
        <v>156.09</v>
      </c>
      <c r="CN150">
        <v>62.011000000000003</v>
      </c>
      <c r="CO150">
        <v>2.6309999999999998</v>
      </c>
      <c r="CP150">
        <v>2.9540000000000002</v>
      </c>
      <c r="CQ150">
        <v>26.349</v>
      </c>
      <c r="CR150">
        <v>11.895</v>
      </c>
      <c r="CS150">
        <v>14.237</v>
      </c>
      <c r="CT150">
        <v>1.829</v>
      </c>
      <c r="CU150">
        <v>11.727</v>
      </c>
      <c r="CV150">
        <v>11.938000000000001</v>
      </c>
      <c r="CW150">
        <v>83.165999999999997</v>
      </c>
      <c r="CX150">
        <v>0.63900000000000001</v>
      </c>
      <c r="CY150">
        <v>3.4420000000000002</v>
      </c>
      <c r="CZ150">
        <v>2.2130000000000001</v>
      </c>
      <c r="DA150">
        <v>108.202</v>
      </c>
      <c r="DB150">
        <v>10.739000000000001</v>
      </c>
      <c r="DC150">
        <v>1.417</v>
      </c>
      <c r="DD150">
        <v>9.3970000000000002</v>
      </c>
      <c r="DE150">
        <v>8.5999999999999993E-2</v>
      </c>
      <c r="DF150">
        <v>185.66300000000001</v>
      </c>
      <c r="DG150">
        <v>1.7589999999999999</v>
      </c>
      <c r="DH150">
        <v>2.3279999999999998</v>
      </c>
      <c r="DI150">
        <v>0.879</v>
      </c>
      <c r="DJ150">
        <v>3.28</v>
      </c>
      <c r="DK150">
        <v>0.96299999999999997</v>
      </c>
      <c r="DL150">
        <v>0.99</v>
      </c>
      <c r="DM150">
        <v>0.85899999999999999</v>
      </c>
      <c r="DN150">
        <v>7.0000000000000007E-2</v>
      </c>
      <c r="DO150">
        <v>10.728999999999999</v>
      </c>
      <c r="DP150">
        <v>0.46500000000000002</v>
      </c>
      <c r="DQ150">
        <v>1.262</v>
      </c>
      <c r="DR150">
        <v>0.83799999999999997</v>
      </c>
      <c r="DS150">
        <v>3.2650000000000001</v>
      </c>
      <c r="DT150">
        <v>5.8000000000000003E-2</v>
      </c>
      <c r="DU150">
        <v>2.0790000000000002</v>
      </c>
      <c r="DV150">
        <v>654.29600000000005</v>
      </c>
      <c r="DW150">
        <v>0.82099999999999995</v>
      </c>
      <c r="DX150">
        <v>7.9850000000000003</v>
      </c>
      <c r="DY150">
        <v>8.3810000000000002</v>
      </c>
      <c r="DZ150">
        <v>2.948</v>
      </c>
      <c r="EA150">
        <v>0.47099999999999997</v>
      </c>
      <c r="EB150">
        <v>2.3559999999999999</v>
      </c>
      <c r="EC150">
        <v>2.8540000000000001</v>
      </c>
      <c r="ED150">
        <v>1.085</v>
      </c>
      <c r="EE150">
        <v>3.2749999999999999</v>
      </c>
      <c r="EF150">
        <v>1.87</v>
      </c>
      <c r="EG150">
        <v>1.2130000000000001</v>
      </c>
      <c r="EH150">
        <v>46.712000000000003</v>
      </c>
      <c r="EI150">
        <v>34.4</v>
      </c>
      <c r="EJ150">
        <v>3.883</v>
      </c>
      <c r="EK150">
        <v>6.68</v>
      </c>
      <c r="EL150">
        <v>35.801000000000002</v>
      </c>
      <c r="EM150">
        <v>8.4369999999999994</v>
      </c>
      <c r="EN150">
        <v>92.02</v>
      </c>
      <c r="EO150">
        <v>35.65</v>
      </c>
      <c r="EP150">
        <v>11.05</v>
      </c>
      <c r="EQ150">
        <v>2.8639999999999999</v>
      </c>
      <c r="ER150">
        <v>125.92400000000001</v>
      </c>
      <c r="ES150">
        <v>6.3129999999999997</v>
      </c>
      <c r="ET150">
        <v>22.225000000000001</v>
      </c>
      <c r="EU150">
        <v>0.45600000000000002</v>
      </c>
      <c r="EV150">
        <v>0.59399999999999997</v>
      </c>
      <c r="EW150">
        <v>62.216000000000001</v>
      </c>
      <c r="EX150">
        <v>268.238</v>
      </c>
      <c r="EY150">
        <v>8.6059999999999999</v>
      </c>
      <c r="EZ150">
        <v>2.2629999999999999</v>
      </c>
      <c r="FA150">
        <v>145.09899999999999</v>
      </c>
      <c r="FB150">
        <v>17.257000000000001</v>
      </c>
      <c r="FC150">
        <v>2.036</v>
      </c>
      <c r="FD150">
        <v>14.141</v>
      </c>
      <c r="FE150">
        <v>14.141</v>
      </c>
      <c r="FF150">
        <v>1.4790000000000001</v>
      </c>
      <c r="FG150">
        <v>15.266999999999999</v>
      </c>
      <c r="FH150">
        <v>2.6389999999999998</v>
      </c>
      <c r="FI150">
        <v>1.25</v>
      </c>
      <c r="FJ150">
        <v>7.4880000000000004</v>
      </c>
    </row>
    <row r="151" spans="1:166" x14ac:dyDescent="0.3">
      <c r="A151">
        <v>18104</v>
      </c>
      <c r="B151">
        <v>1</v>
      </c>
      <c r="C151" t="s">
        <v>38</v>
      </c>
      <c r="D151" t="s">
        <v>40</v>
      </c>
      <c r="E151">
        <v>14.207000000000001</v>
      </c>
      <c r="F151">
        <v>3.8570000000000002</v>
      </c>
      <c r="G151">
        <v>1.756</v>
      </c>
      <c r="H151">
        <v>0.28799999999999998</v>
      </c>
      <c r="I151">
        <v>123.538</v>
      </c>
      <c r="J151">
        <v>4.6079999999999997</v>
      </c>
      <c r="K151">
        <v>6.3620000000000001</v>
      </c>
      <c r="L151">
        <v>0.56399999999999995</v>
      </c>
      <c r="M151">
        <v>59.76</v>
      </c>
      <c r="N151">
        <v>18.03</v>
      </c>
      <c r="O151">
        <v>1580.6590000000001</v>
      </c>
      <c r="P151">
        <v>4.3070000000000004</v>
      </c>
      <c r="Q151">
        <v>0.64300000000000002</v>
      </c>
      <c r="R151">
        <v>0.61399999999999999</v>
      </c>
      <c r="S151">
        <v>1.6830000000000001</v>
      </c>
      <c r="T151">
        <v>1.508</v>
      </c>
      <c r="U151">
        <v>0.91100000000000003</v>
      </c>
      <c r="V151">
        <v>6.3150000000000004</v>
      </c>
      <c r="W151">
        <v>0.55100000000000005</v>
      </c>
      <c r="X151">
        <v>0.185</v>
      </c>
      <c r="Y151">
        <v>0.129</v>
      </c>
      <c r="Z151">
        <v>94.22</v>
      </c>
      <c r="AA151">
        <v>147.35400000000001</v>
      </c>
      <c r="AB151">
        <v>23.396000000000001</v>
      </c>
      <c r="AC151">
        <v>16.155000000000001</v>
      </c>
      <c r="AD151">
        <v>137.875</v>
      </c>
      <c r="AE151">
        <v>9.8070000000000004</v>
      </c>
      <c r="AF151">
        <v>4.2290000000000001</v>
      </c>
      <c r="AG151">
        <v>6.359</v>
      </c>
      <c r="AH151">
        <v>34.597999999999999</v>
      </c>
      <c r="AI151">
        <v>47.003999999999998</v>
      </c>
      <c r="AJ151">
        <v>2.5569999999999999</v>
      </c>
      <c r="AK151">
        <v>125.605</v>
      </c>
      <c r="AL151">
        <v>7.1269999999999998</v>
      </c>
      <c r="AM151">
        <v>390.23599999999999</v>
      </c>
      <c r="AN151">
        <v>328.58199999999999</v>
      </c>
      <c r="AO151">
        <v>8.1809999999999992</v>
      </c>
      <c r="AP151">
        <v>43.453000000000003</v>
      </c>
      <c r="AQ151">
        <v>226.28899999999999</v>
      </c>
      <c r="AR151">
        <v>732.74699999999996</v>
      </c>
      <c r="AS151">
        <v>80.984999999999999</v>
      </c>
      <c r="AT151">
        <v>121.208</v>
      </c>
      <c r="AU151">
        <v>464.59199999999998</v>
      </c>
      <c r="AV151">
        <v>105.733</v>
      </c>
      <c r="AX151">
        <v>32.485999999999997</v>
      </c>
      <c r="AY151">
        <v>3.1160000000000001</v>
      </c>
      <c r="AZ151">
        <v>3.6230000000000002</v>
      </c>
      <c r="BA151">
        <v>16.143000000000001</v>
      </c>
      <c r="BB151">
        <v>21.670999999999999</v>
      </c>
      <c r="BC151">
        <v>4.92</v>
      </c>
      <c r="BD151">
        <v>12.131</v>
      </c>
      <c r="BE151">
        <v>22.332999999999998</v>
      </c>
      <c r="BF151">
        <v>4.266</v>
      </c>
      <c r="BG151">
        <v>1.2789999999999999</v>
      </c>
      <c r="BH151">
        <v>4.0970000000000004</v>
      </c>
      <c r="BI151">
        <v>250.88800000000001</v>
      </c>
      <c r="BJ151">
        <v>2.6309999999999998</v>
      </c>
      <c r="BK151">
        <v>11.821999999999999</v>
      </c>
      <c r="BL151">
        <v>2.968</v>
      </c>
      <c r="BM151">
        <v>1.343</v>
      </c>
      <c r="BN151">
        <v>46.530999999999999</v>
      </c>
      <c r="BO151">
        <v>58.006999999999998</v>
      </c>
      <c r="BP151">
        <v>18.361000000000001</v>
      </c>
      <c r="BQ151">
        <v>102.685</v>
      </c>
      <c r="BR151">
        <v>15.956</v>
      </c>
      <c r="BS151">
        <v>37.787999999999997</v>
      </c>
      <c r="BT151">
        <v>30.512</v>
      </c>
      <c r="BU151">
        <v>6.665</v>
      </c>
      <c r="BV151">
        <v>707.73099999999999</v>
      </c>
      <c r="BW151">
        <v>19.969000000000001</v>
      </c>
      <c r="BX151">
        <v>1096.6210000000001</v>
      </c>
      <c r="BY151">
        <v>294.40600000000001</v>
      </c>
      <c r="BZ151">
        <v>9091.1020000000008</v>
      </c>
      <c r="CA151">
        <v>307.04199999999997</v>
      </c>
      <c r="CB151">
        <v>22.983000000000001</v>
      </c>
      <c r="CC151">
        <v>472.988</v>
      </c>
      <c r="CD151">
        <v>234.767</v>
      </c>
      <c r="CE151">
        <v>5750.393</v>
      </c>
      <c r="CF151">
        <v>41.6</v>
      </c>
      <c r="CG151">
        <v>6.7770000000000001</v>
      </c>
      <c r="CH151">
        <v>84.5</v>
      </c>
      <c r="CI151">
        <v>162.00800000000001</v>
      </c>
      <c r="CJ151">
        <v>96.251000000000005</v>
      </c>
      <c r="CK151">
        <v>1045.8869999999999</v>
      </c>
      <c r="CL151">
        <v>36.481999999999999</v>
      </c>
      <c r="CM151">
        <v>233.548</v>
      </c>
      <c r="CN151">
        <v>84.5</v>
      </c>
      <c r="CO151">
        <v>2.4020000000000001</v>
      </c>
      <c r="CP151">
        <v>4.665</v>
      </c>
      <c r="CQ151">
        <v>39.478999999999999</v>
      </c>
      <c r="CR151">
        <v>18.204999999999998</v>
      </c>
      <c r="CS151">
        <v>14.362</v>
      </c>
      <c r="CT151">
        <v>1.4219999999999999</v>
      </c>
      <c r="CU151">
        <v>20.239000000000001</v>
      </c>
      <c r="CV151">
        <v>54.201999999999998</v>
      </c>
      <c r="CW151">
        <v>92.695999999999998</v>
      </c>
      <c r="CX151">
        <v>1.415</v>
      </c>
      <c r="CY151">
        <v>3.919</v>
      </c>
      <c r="CZ151">
        <v>3.4380000000000002</v>
      </c>
      <c r="DA151">
        <v>121.36</v>
      </c>
      <c r="DB151">
        <v>7.7789999999999999</v>
      </c>
      <c r="DC151">
        <v>1.085</v>
      </c>
      <c r="DD151">
        <v>12.071</v>
      </c>
      <c r="DE151">
        <v>0.129</v>
      </c>
      <c r="DF151">
        <v>211.78299999999999</v>
      </c>
      <c r="DG151">
        <v>0.82499999999999996</v>
      </c>
      <c r="DH151">
        <v>2.92</v>
      </c>
      <c r="DI151">
        <v>0.98099999999999998</v>
      </c>
      <c r="DJ151">
        <v>2.173</v>
      </c>
      <c r="DK151">
        <v>0.79200000000000004</v>
      </c>
      <c r="DL151">
        <v>1.149</v>
      </c>
      <c r="DM151">
        <v>0.85299999999999998</v>
      </c>
      <c r="DN151">
        <v>0.69699999999999995</v>
      </c>
      <c r="DO151">
        <v>4.6719999999999997</v>
      </c>
      <c r="DP151">
        <v>0.76500000000000001</v>
      </c>
      <c r="DQ151">
        <v>1.921</v>
      </c>
      <c r="DR151">
        <v>1.238</v>
      </c>
      <c r="DS151">
        <v>2.2610000000000001</v>
      </c>
      <c r="DT151">
        <v>0.69</v>
      </c>
      <c r="DU151">
        <v>2.2759999999999998</v>
      </c>
      <c r="DV151">
        <v>444.80700000000002</v>
      </c>
      <c r="DW151">
        <v>0.63200000000000001</v>
      </c>
      <c r="DX151">
        <v>5.258</v>
      </c>
      <c r="DY151">
        <v>19.367999999999999</v>
      </c>
      <c r="DZ151">
        <v>5.2629999999999999</v>
      </c>
      <c r="EA151">
        <v>0.35399999999999998</v>
      </c>
      <c r="EB151">
        <v>2.4119999999999999</v>
      </c>
      <c r="EC151">
        <v>2.2730000000000001</v>
      </c>
      <c r="ED151">
        <v>1.0740000000000001</v>
      </c>
      <c r="EE151">
        <v>3.7160000000000002</v>
      </c>
      <c r="EF151">
        <v>2.2690000000000001</v>
      </c>
      <c r="EG151">
        <v>1.355</v>
      </c>
      <c r="EH151">
        <v>38.587000000000003</v>
      </c>
      <c r="EI151">
        <v>33.51</v>
      </c>
      <c r="EJ151">
        <v>4.0270000000000001</v>
      </c>
      <c r="EK151">
        <v>7.1390000000000002</v>
      </c>
      <c r="EL151">
        <v>16.841000000000001</v>
      </c>
      <c r="EM151">
        <v>6.6680000000000001</v>
      </c>
      <c r="EN151">
        <v>146.69</v>
      </c>
      <c r="EO151">
        <v>43.220999999999997</v>
      </c>
      <c r="EP151">
        <v>10.167</v>
      </c>
      <c r="EQ151">
        <v>2.7639999999999998</v>
      </c>
      <c r="ER151">
        <v>155.697</v>
      </c>
      <c r="ES151">
        <v>3.09</v>
      </c>
      <c r="ET151">
        <v>21.773</v>
      </c>
      <c r="EU151">
        <v>0.104</v>
      </c>
      <c r="EV151">
        <v>1.0660000000000001</v>
      </c>
      <c r="EW151">
        <v>84.802000000000007</v>
      </c>
      <c r="EX151">
        <v>259.61500000000001</v>
      </c>
      <c r="EY151">
        <v>3.9649999999999999</v>
      </c>
      <c r="EZ151">
        <v>2.8860000000000001</v>
      </c>
      <c r="FA151">
        <v>127.029</v>
      </c>
      <c r="FB151">
        <v>13.923</v>
      </c>
      <c r="FC151">
        <v>1.9419999999999999</v>
      </c>
      <c r="FD151">
        <v>17.077999999999999</v>
      </c>
      <c r="FE151">
        <v>17.077999999999999</v>
      </c>
      <c r="FF151">
        <v>2.1709999999999998</v>
      </c>
      <c r="FG151">
        <v>23.919</v>
      </c>
      <c r="FH151">
        <v>1.0449999999999999</v>
      </c>
      <c r="FI151">
        <v>1.704</v>
      </c>
      <c r="FJ151">
        <v>7.8559999999999999</v>
      </c>
    </row>
    <row r="152" spans="1:166" x14ac:dyDescent="0.3">
      <c r="A152">
        <v>18024</v>
      </c>
      <c r="B152">
        <v>3</v>
      </c>
      <c r="C152" t="s">
        <v>1</v>
      </c>
      <c r="D152" t="s">
        <v>15</v>
      </c>
      <c r="E152">
        <v>20.751999999999999</v>
      </c>
      <c r="F152">
        <v>7.3120000000000003</v>
      </c>
      <c r="G152">
        <v>2.0110000000000001</v>
      </c>
      <c r="H152">
        <v>0.307</v>
      </c>
      <c r="I152">
        <v>107.611</v>
      </c>
      <c r="J152">
        <v>5.3550000000000004</v>
      </c>
      <c r="K152">
        <v>6.133</v>
      </c>
      <c r="L152">
        <v>0.749</v>
      </c>
      <c r="M152">
        <v>106.30200000000001</v>
      </c>
      <c r="N152">
        <v>17.986999999999998</v>
      </c>
      <c r="O152">
        <v>1185.5809999999999</v>
      </c>
      <c r="P152">
        <v>6.2690000000000001</v>
      </c>
      <c r="Q152">
        <v>1.524</v>
      </c>
      <c r="R152">
        <v>0.80700000000000005</v>
      </c>
      <c r="S152">
        <v>1.0740000000000001</v>
      </c>
      <c r="T152">
        <v>1.355</v>
      </c>
      <c r="U152">
        <v>0.33300000000000002</v>
      </c>
      <c r="V152">
        <v>7.8970000000000002</v>
      </c>
      <c r="W152">
        <v>0.82699999999999996</v>
      </c>
      <c r="X152">
        <v>0.16800000000000001</v>
      </c>
      <c r="Y152">
        <v>3.2000000000000001E-2</v>
      </c>
      <c r="Z152">
        <v>182.803</v>
      </c>
      <c r="AA152">
        <v>221.92099999999999</v>
      </c>
      <c r="AB152">
        <v>42.308999999999997</v>
      </c>
      <c r="AC152">
        <v>30.373999999999999</v>
      </c>
      <c r="AD152">
        <v>175.041</v>
      </c>
      <c r="AE152">
        <v>8.1129999999999995</v>
      </c>
      <c r="AF152">
        <v>4.4930000000000003</v>
      </c>
      <c r="AG152">
        <v>6.5259999999999998</v>
      </c>
      <c r="AH152">
        <v>44.9</v>
      </c>
      <c r="AI152">
        <v>57.165999999999997</v>
      </c>
      <c r="AJ152">
        <v>3.8050000000000002</v>
      </c>
      <c r="AK152">
        <v>161.28200000000001</v>
      </c>
      <c r="AL152">
        <v>13.161</v>
      </c>
      <c r="AM152">
        <v>209.99</v>
      </c>
      <c r="AN152">
        <v>103.024</v>
      </c>
      <c r="AO152">
        <v>4.3840000000000003</v>
      </c>
      <c r="AP152">
        <v>28.245000000000001</v>
      </c>
      <c r="AQ152">
        <v>140.86799999999999</v>
      </c>
      <c r="AR152">
        <v>316.90499999999997</v>
      </c>
      <c r="AS152">
        <v>25.132999999999999</v>
      </c>
      <c r="AT152">
        <v>37.167000000000002</v>
      </c>
      <c r="AU152">
        <v>245.62299999999999</v>
      </c>
      <c r="AV152">
        <v>25.247</v>
      </c>
      <c r="AW152">
        <v>8.5000000000000006E-2</v>
      </c>
      <c r="AX152">
        <v>8.7509999999999994</v>
      </c>
      <c r="AY152">
        <v>1.119</v>
      </c>
      <c r="AZ152">
        <v>2.06</v>
      </c>
      <c r="BA152">
        <v>3.26</v>
      </c>
      <c r="BB152">
        <v>17.149000000000001</v>
      </c>
      <c r="BC152">
        <v>3.431</v>
      </c>
      <c r="BD152">
        <v>9.0749999999999993</v>
      </c>
      <c r="BE152">
        <v>10.628</v>
      </c>
      <c r="BF152">
        <v>3.0979999999999999</v>
      </c>
      <c r="BG152">
        <v>0.79</v>
      </c>
      <c r="BH152">
        <v>6.0609999999999999</v>
      </c>
      <c r="BI152">
        <v>122.047</v>
      </c>
      <c r="BJ152">
        <v>2.734</v>
      </c>
      <c r="BK152">
        <v>20.693999999999999</v>
      </c>
      <c r="BL152">
        <v>1.9530000000000001</v>
      </c>
      <c r="BM152">
        <v>1.218</v>
      </c>
      <c r="BN152">
        <v>50.338000000000001</v>
      </c>
      <c r="BO152">
        <v>82.498999999999995</v>
      </c>
      <c r="BP152">
        <v>15.666</v>
      </c>
      <c r="BQ152">
        <v>107.98699999999999</v>
      </c>
      <c r="BR152">
        <v>18.707999999999998</v>
      </c>
      <c r="BS152">
        <v>43.57</v>
      </c>
      <c r="BT152">
        <v>37.929000000000002</v>
      </c>
      <c r="BU152">
        <v>7.8490000000000002</v>
      </c>
      <c r="BV152">
        <v>610.01</v>
      </c>
      <c r="BW152">
        <v>26.684999999999999</v>
      </c>
      <c r="BX152">
        <v>802.83</v>
      </c>
      <c r="BY152">
        <v>264.88299999999998</v>
      </c>
      <c r="BZ152">
        <v>7047.5469999999996</v>
      </c>
      <c r="CA152">
        <v>244.04300000000001</v>
      </c>
      <c r="CB152">
        <v>24.347999999999999</v>
      </c>
      <c r="CC152">
        <v>341.55700000000002</v>
      </c>
      <c r="CD152">
        <v>203.00800000000001</v>
      </c>
      <c r="CE152">
        <v>4162.3320000000003</v>
      </c>
      <c r="CF152">
        <v>25.33</v>
      </c>
      <c r="CG152">
        <v>4.5640000000000001</v>
      </c>
      <c r="CH152">
        <v>42.231000000000002</v>
      </c>
      <c r="CI152">
        <v>70.114999999999995</v>
      </c>
      <c r="CJ152">
        <v>65.769000000000005</v>
      </c>
      <c r="CK152">
        <v>626.072</v>
      </c>
      <c r="CL152">
        <v>20.216999999999999</v>
      </c>
      <c r="CM152">
        <v>141.607</v>
      </c>
      <c r="CN152">
        <v>42.476999999999997</v>
      </c>
      <c r="CO152">
        <v>3.83</v>
      </c>
      <c r="CP152">
        <v>2.96</v>
      </c>
      <c r="CQ152">
        <v>17.248999999999999</v>
      </c>
      <c r="CR152">
        <v>23.83</v>
      </c>
      <c r="CS152">
        <v>6.6870000000000003</v>
      </c>
      <c r="CT152">
        <v>0.73899999999999999</v>
      </c>
      <c r="CU152">
        <v>16.053000000000001</v>
      </c>
      <c r="CV152">
        <v>31.626000000000001</v>
      </c>
      <c r="CW152">
        <v>90.573999999999998</v>
      </c>
      <c r="CX152">
        <v>0.23699999999999999</v>
      </c>
      <c r="CY152">
        <v>3.7829999999999999</v>
      </c>
      <c r="CZ152">
        <v>3.4489999999999998</v>
      </c>
      <c r="DA152">
        <v>113.84</v>
      </c>
      <c r="DB152">
        <v>7.95</v>
      </c>
      <c r="DC152">
        <v>2.1459999999999999</v>
      </c>
      <c r="DD152">
        <v>11.535</v>
      </c>
      <c r="DE152">
        <v>3.2000000000000001E-2</v>
      </c>
      <c r="DF152">
        <v>240.9</v>
      </c>
      <c r="DG152">
        <v>0.60399999999999998</v>
      </c>
      <c r="DH152">
        <v>2.7120000000000002</v>
      </c>
      <c r="DI152">
        <v>1.258</v>
      </c>
      <c r="DJ152">
        <v>1.984</v>
      </c>
      <c r="DK152">
        <v>5.3070000000000004</v>
      </c>
      <c r="DL152">
        <v>0.52600000000000002</v>
      </c>
      <c r="DM152">
        <v>0.51200000000000001</v>
      </c>
      <c r="DN152">
        <v>0.37</v>
      </c>
      <c r="DO152">
        <v>8.0579999999999998</v>
      </c>
      <c r="DP152">
        <v>0.84099999999999997</v>
      </c>
      <c r="DQ152">
        <v>0.42399999999999999</v>
      </c>
      <c r="DR152">
        <v>0.23699999999999999</v>
      </c>
      <c r="DS152">
        <v>3.367</v>
      </c>
      <c r="DU152">
        <v>3.7549999999999999</v>
      </c>
      <c r="DV152">
        <v>561.79200000000003</v>
      </c>
      <c r="DW152">
        <v>0.81899999999999995</v>
      </c>
      <c r="DX152">
        <v>3.7309999999999999</v>
      </c>
      <c r="DY152">
        <v>15.464</v>
      </c>
      <c r="DZ152">
        <v>3.72</v>
      </c>
      <c r="EA152">
        <v>0.624</v>
      </c>
      <c r="EB152">
        <v>1.9910000000000001</v>
      </c>
      <c r="EC152">
        <v>4.2850000000000001</v>
      </c>
      <c r="ED152">
        <v>1.423</v>
      </c>
      <c r="EE152">
        <v>4.7759999999999998</v>
      </c>
      <c r="EF152">
        <v>4.431</v>
      </c>
      <c r="EG152">
        <v>4.641</v>
      </c>
      <c r="EH152">
        <v>47.808</v>
      </c>
      <c r="EI152">
        <v>34.722999999999999</v>
      </c>
      <c r="EJ152">
        <v>6.1369999999999996</v>
      </c>
      <c r="EK152">
        <v>7.8040000000000003</v>
      </c>
      <c r="EL152">
        <v>9.4969999999999999</v>
      </c>
      <c r="EM152">
        <v>2.153</v>
      </c>
      <c r="EN152">
        <v>86.21</v>
      </c>
      <c r="EO152">
        <v>21.823</v>
      </c>
      <c r="EP152">
        <v>12.172000000000001</v>
      </c>
      <c r="EQ152">
        <v>2.5760000000000001</v>
      </c>
      <c r="ER152">
        <v>160.322</v>
      </c>
      <c r="ES152">
        <v>3.206</v>
      </c>
      <c r="ET152">
        <v>19.632000000000001</v>
      </c>
      <c r="EU152">
        <v>0.61099999999999999</v>
      </c>
      <c r="EV152">
        <v>0.41499999999999998</v>
      </c>
      <c r="EW152">
        <v>42.332999999999998</v>
      </c>
      <c r="EX152">
        <v>253.99199999999999</v>
      </c>
      <c r="EY152">
        <v>6.4720000000000004</v>
      </c>
      <c r="EZ152">
        <v>7.8019999999999996</v>
      </c>
      <c r="FA152">
        <v>125.746</v>
      </c>
      <c r="FB152">
        <v>7.69</v>
      </c>
      <c r="FC152">
        <v>2.6749999999999998</v>
      </c>
      <c r="FD152">
        <v>11.696999999999999</v>
      </c>
      <c r="FE152">
        <v>11.696999999999999</v>
      </c>
      <c r="FF152">
        <v>1.2689999999999999</v>
      </c>
      <c r="FG152">
        <v>11.928000000000001</v>
      </c>
      <c r="FH152">
        <v>1.6759999999999999</v>
      </c>
      <c r="FI152">
        <v>1.625</v>
      </c>
      <c r="FJ152">
        <v>13.704000000000001</v>
      </c>
    </row>
    <row r="153" spans="1:166" x14ac:dyDescent="0.3">
      <c r="A153">
        <v>18139</v>
      </c>
      <c r="B153">
        <v>2</v>
      </c>
      <c r="C153" t="s">
        <v>38</v>
      </c>
      <c r="D153" t="s">
        <v>40</v>
      </c>
      <c r="E153">
        <v>20.443000000000001</v>
      </c>
      <c r="F153">
        <v>8.7050000000000001</v>
      </c>
      <c r="G153">
        <v>2.2810000000000001</v>
      </c>
      <c r="H153">
        <v>0.26700000000000002</v>
      </c>
      <c r="I153">
        <v>147.679</v>
      </c>
      <c r="J153">
        <v>7.4930000000000003</v>
      </c>
      <c r="K153">
        <v>8.3889999999999993</v>
      </c>
      <c r="L153">
        <v>0.86899999999999999</v>
      </c>
      <c r="M153">
        <v>67.793999999999997</v>
      </c>
      <c r="N153">
        <v>33.624000000000002</v>
      </c>
      <c r="O153">
        <v>2250.2179999999998</v>
      </c>
      <c r="P153">
        <v>4.4039999999999999</v>
      </c>
      <c r="Q153">
        <v>1.855</v>
      </c>
      <c r="R153">
        <v>0.83899999999999997</v>
      </c>
      <c r="S153">
        <v>2.8879999999999999</v>
      </c>
      <c r="T153">
        <v>2.3570000000000002</v>
      </c>
      <c r="U153">
        <v>0.879</v>
      </c>
      <c r="V153">
        <v>14.542</v>
      </c>
      <c r="W153">
        <v>1.01</v>
      </c>
      <c r="X153">
        <v>0.38300000000000001</v>
      </c>
      <c r="Y153">
        <v>6.3E-2</v>
      </c>
      <c r="Z153">
        <v>97.162000000000006</v>
      </c>
      <c r="AA153">
        <v>185.09</v>
      </c>
      <c r="AB153">
        <v>23.802</v>
      </c>
      <c r="AC153">
        <v>23.306000000000001</v>
      </c>
      <c r="AD153">
        <v>173.999</v>
      </c>
      <c r="AE153">
        <v>10.183</v>
      </c>
      <c r="AF153">
        <v>5.407</v>
      </c>
      <c r="AG153">
        <v>7.9530000000000003</v>
      </c>
      <c r="AH153">
        <v>41.997</v>
      </c>
      <c r="AI153">
        <v>61.978000000000002</v>
      </c>
      <c r="AJ153">
        <v>3.7610000000000001</v>
      </c>
      <c r="AK153">
        <v>174.642</v>
      </c>
      <c r="AL153">
        <v>7.5170000000000003</v>
      </c>
      <c r="AM153">
        <v>457.34399999999999</v>
      </c>
      <c r="AN153">
        <v>216.47900000000001</v>
      </c>
      <c r="AO153">
        <v>10.722</v>
      </c>
      <c r="AP153">
        <v>27.14</v>
      </c>
      <c r="AQ153">
        <v>230.292</v>
      </c>
      <c r="AR153">
        <v>489.029</v>
      </c>
      <c r="AS153">
        <v>58.085000000000001</v>
      </c>
      <c r="AT153">
        <v>87.076999999999998</v>
      </c>
      <c r="AU153">
        <v>277.56099999999998</v>
      </c>
      <c r="AV153">
        <v>92.977999999999994</v>
      </c>
      <c r="AW153">
        <v>0.20100000000000001</v>
      </c>
      <c r="AX153">
        <v>1.0369999999999999</v>
      </c>
      <c r="AY153">
        <v>2.6989999999999998</v>
      </c>
      <c r="AZ153">
        <v>2.1920000000000002</v>
      </c>
      <c r="BA153">
        <v>8.048</v>
      </c>
      <c r="BB153">
        <v>25.931999999999999</v>
      </c>
      <c r="BC153">
        <v>3.51</v>
      </c>
      <c r="BD153">
        <v>16.228999999999999</v>
      </c>
      <c r="BE153">
        <v>30.253</v>
      </c>
      <c r="BF153">
        <v>6.4340000000000002</v>
      </c>
      <c r="BG153">
        <v>0.38200000000000001</v>
      </c>
      <c r="BH153">
        <v>8.4619999999999997</v>
      </c>
      <c r="BI153">
        <v>182.786</v>
      </c>
      <c r="BJ153">
        <v>5.03</v>
      </c>
      <c r="BK153">
        <v>13.476000000000001</v>
      </c>
      <c r="BL153">
        <v>4.3150000000000004</v>
      </c>
      <c r="BM153">
        <v>1.5529999999999999</v>
      </c>
      <c r="BN153">
        <v>43.039000000000001</v>
      </c>
      <c r="BO153">
        <v>150.48599999999999</v>
      </c>
      <c r="BP153">
        <v>18.989999999999998</v>
      </c>
      <c r="BQ153">
        <v>93.132000000000005</v>
      </c>
      <c r="BR153">
        <v>27.006</v>
      </c>
      <c r="BS153">
        <v>60.573</v>
      </c>
      <c r="BT153">
        <v>68.284000000000006</v>
      </c>
      <c r="BU153">
        <v>8.9380000000000006</v>
      </c>
      <c r="BV153">
        <v>546.91600000000005</v>
      </c>
      <c r="BW153">
        <v>23.088999999999999</v>
      </c>
      <c r="BX153">
        <v>812.70299999999997</v>
      </c>
      <c r="BY153">
        <v>334.315</v>
      </c>
      <c r="BZ153">
        <v>7764.6689999999999</v>
      </c>
      <c r="CA153">
        <v>183.489</v>
      </c>
      <c r="CB153">
        <v>14.542999999999999</v>
      </c>
      <c r="CC153">
        <v>271.68900000000002</v>
      </c>
      <c r="CD153">
        <v>199.26</v>
      </c>
      <c r="CE153">
        <v>3619.8130000000001</v>
      </c>
      <c r="CF153">
        <v>30.126000000000001</v>
      </c>
      <c r="CG153">
        <v>6.3259999999999996</v>
      </c>
      <c r="CH153">
        <v>56.627000000000002</v>
      </c>
      <c r="CI153">
        <v>64.596000000000004</v>
      </c>
      <c r="CJ153">
        <v>98.644999999999996</v>
      </c>
      <c r="CK153">
        <v>846.31299999999999</v>
      </c>
      <c r="CL153">
        <v>36.064</v>
      </c>
      <c r="CM153">
        <v>130.613</v>
      </c>
      <c r="CN153">
        <v>56.627000000000002</v>
      </c>
      <c r="CO153">
        <v>3.1789999999999998</v>
      </c>
      <c r="CP153">
        <v>4.1280000000000001</v>
      </c>
      <c r="CQ153">
        <v>43.125999999999998</v>
      </c>
      <c r="CR153">
        <v>17.259</v>
      </c>
      <c r="CS153">
        <v>9.8369999999999997</v>
      </c>
      <c r="CT153">
        <v>1.5529999999999999</v>
      </c>
      <c r="CU153">
        <v>25.265999999999998</v>
      </c>
      <c r="CV153">
        <v>29.085999999999999</v>
      </c>
      <c r="CW153">
        <v>80.653999999999996</v>
      </c>
      <c r="CX153">
        <v>0.746</v>
      </c>
      <c r="CY153">
        <v>5.2469999999999999</v>
      </c>
      <c r="CZ153">
        <v>3.1640000000000001</v>
      </c>
      <c r="DA153">
        <v>130.761</v>
      </c>
      <c r="DB153">
        <v>10.653</v>
      </c>
      <c r="DC153">
        <v>0.59399999999999997</v>
      </c>
      <c r="DD153">
        <v>18.198</v>
      </c>
      <c r="DE153">
        <v>6.3E-2</v>
      </c>
      <c r="DF153">
        <v>365.02800000000002</v>
      </c>
      <c r="DG153">
        <v>1.681</v>
      </c>
      <c r="DH153">
        <v>2.8439999999999999</v>
      </c>
      <c r="DI153">
        <v>2.7109999999999999</v>
      </c>
      <c r="DJ153">
        <v>3.4350000000000001</v>
      </c>
      <c r="DK153">
        <v>1.6140000000000001</v>
      </c>
      <c r="DL153">
        <v>0.30199999999999999</v>
      </c>
      <c r="DM153">
        <v>0.20399999999999999</v>
      </c>
      <c r="DN153">
        <v>0.32400000000000001</v>
      </c>
      <c r="DO153">
        <v>9.3759999999999994</v>
      </c>
      <c r="DP153">
        <v>0.74</v>
      </c>
      <c r="DQ153">
        <v>2.59</v>
      </c>
      <c r="DR153">
        <v>2.2989999999999999</v>
      </c>
      <c r="DS153">
        <v>1.9419999999999999</v>
      </c>
      <c r="DT153">
        <v>0.36799999999999999</v>
      </c>
      <c r="DU153">
        <v>4.6070000000000002</v>
      </c>
      <c r="DV153">
        <v>519.75300000000004</v>
      </c>
      <c r="DW153">
        <v>0.59499999999999997</v>
      </c>
      <c r="DX153">
        <v>6.9960000000000004</v>
      </c>
      <c r="DY153">
        <v>7.6630000000000003</v>
      </c>
      <c r="DZ153">
        <v>5.4980000000000002</v>
      </c>
      <c r="EA153">
        <v>0.39900000000000002</v>
      </c>
      <c r="EB153">
        <v>1.3740000000000001</v>
      </c>
      <c r="EC153">
        <v>3.5009999999999999</v>
      </c>
      <c r="ED153">
        <v>1.7210000000000001</v>
      </c>
      <c r="EE153">
        <v>5.8810000000000002</v>
      </c>
      <c r="EF153">
        <v>4.0599999999999996</v>
      </c>
      <c r="EG153">
        <v>2.0710000000000002</v>
      </c>
      <c r="EH153">
        <v>57.170999999999999</v>
      </c>
      <c r="EI153">
        <v>45.75</v>
      </c>
      <c r="EJ153">
        <v>4.6970000000000001</v>
      </c>
      <c r="EK153">
        <v>11.494</v>
      </c>
      <c r="EL153">
        <v>12.907999999999999</v>
      </c>
      <c r="EM153">
        <v>4.032</v>
      </c>
      <c r="EN153">
        <v>63.031999999999996</v>
      </c>
      <c r="EO153">
        <v>24.033000000000001</v>
      </c>
      <c r="EP153">
        <v>11.045999999999999</v>
      </c>
      <c r="EQ153">
        <v>2.5760000000000001</v>
      </c>
      <c r="ER153">
        <v>97.576999999999998</v>
      </c>
      <c r="ES153">
        <v>3.09</v>
      </c>
      <c r="ET153">
        <v>33.578000000000003</v>
      </c>
      <c r="EU153">
        <v>0.36099999999999999</v>
      </c>
      <c r="EV153">
        <v>0.76</v>
      </c>
      <c r="EW153">
        <v>56.612000000000002</v>
      </c>
      <c r="EX153">
        <v>274.66000000000003</v>
      </c>
      <c r="EY153">
        <v>5.95</v>
      </c>
      <c r="EZ153">
        <v>7.2759999999999998</v>
      </c>
      <c r="FA153">
        <v>121.93300000000001</v>
      </c>
      <c r="FB153">
        <v>16.611999999999998</v>
      </c>
      <c r="FC153">
        <v>2.044</v>
      </c>
      <c r="FD153">
        <v>13.586</v>
      </c>
      <c r="FE153">
        <v>13.586</v>
      </c>
      <c r="FF153">
        <v>1.93</v>
      </c>
      <c r="FG153">
        <v>11.394</v>
      </c>
      <c r="FH153">
        <v>0.68100000000000005</v>
      </c>
      <c r="FI153">
        <v>1.508</v>
      </c>
      <c r="FJ153">
        <v>6.2140000000000004</v>
      </c>
    </row>
    <row r="157" spans="1:166" x14ac:dyDescent="0.3">
      <c r="A157" t="s">
        <v>2514</v>
      </c>
    </row>
  </sheetData>
  <pageMargins left="0.7" right="0.7" top="0.75" bottom="0.75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S1</vt:lpstr>
      <vt:lpstr>S2</vt:lpstr>
      <vt:lpstr>S3</vt:lpstr>
      <vt:lpstr>S4</vt:lpstr>
      <vt:lpstr>S5</vt:lpstr>
      <vt:lpstr>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Panagiotis Arapitsas</cp:lastModifiedBy>
  <cp:lastPrinted>2021-11-26T07:57:30Z</cp:lastPrinted>
  <dcterms:created xsi:type="dcterms:W3CDTF">2020-12-09T11:39:59Z</dcterms:created>
  <dcterms:modified xsi:type="dcterms:W3CDTF">2021-11-26T07:58:47Z</dcterms:modified>
</cp:coreProperties>
</file>