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M-S Group\QCP Group\PBPK\Publications\CYP2C19 Simcyp verification\"/>
    </mc:Choice>
  </mc:AlternateContent>
  <xr:revisionPtr revIDLastSave="0" documentId="13_ncr:1_{7D8DFC18-61FB-4ECD-8576-84B220705647}" xr6:coauthVersionLast="47" xr6:coauthVersionMax="47" xr10:uidLastSave="{00000000-0000-0000-0000-000000000000}"/>
  <bookViews>
    <workbookView xWindow="26265" yWindow="3015" windowWidth="20055" windowHeight="15435" xr2:uid="{00000000-000D-0000-FFFF-FFFF00000000}"/>
  </bookViews>
  <sheets>
    <sheet name="Omeprazole" sheetId="2" r:id="rId1"/>
    <sheet name="Lansoprazole" sheetId="1" r:id="rId2"/>
    <sheet name="Individual studies" sheetId="3" r:id="rId3"/>
    <sheet name="DDI ratios" sheetId="4" r:id="rId4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3" l="1"/>
  <c r="I36" i="3"/>
  <c r="I35" i="3"/>
  <c r="E37" i="3"/>
  <c r="E36" i="3"/>
  <c r="E35" i="3"/>
  <c r="I30" i="3"/>
  <c r="I29" i="3"/>
  <c r="I28" i="3"/>
  <c r="E30" i="3"/>
  <c r="E29" i="3"/>
  <c r="E28" i="3"/>
  <c r="I22" i="3"/>
  <c r="I21" i="3"/>
  <c r="E22" i="3"/>
  <c r="E21" i="3"/>
  <c r="I17" i="3"/>
  <c r="I16" i="3"/>
  <c r="E17" i="3"/>
  <c r="E16" i="3"/>
  <c r="I11" i="3"/>
  <c r="I10" i="3"/>
  <c r="H11" i="3"/>
  <c r="H10" i="3"/>
  <c r="E11" i="3"/>
  <c r="E10" i="3"/>
  <c r="D11" i="3"/>
  <c r="D10" i="3"/>
  <c r="I45" i="3"/>
  <c r="I44" i="3"/>
  <c r="I43" i="3"/>
  <c r="E45" i="3"/>
  <c r="E44" i="3"/>
  <c r="E43" i="3"/>
  <c r="I5" i="3"/>
  <c r="H5" i="3"/>
  <c r="E5" i="3"/>
  <c r="D5" i="3"/>
  <c r="I53" i="3"/>
  <c r="I52" i="3"/>
  <c r="I51" i="3"/>
  <c r="H53" i="3"/>
  <c r="H52" i="3"/>
  <c r="H51" i="3"/>
  <c r="E53" i="3"/>
  <c r="E52" i="3"/>
  <c r="E51" i="3"/>
  <c r="D53" i="3"/>
  <c r="D52" i="3"/>
  <c r="D51" i="3"/>
  <c r="G5" i="3"/>
  <c r="F5" i="3"/>
  <c r="L93" i="2" l="1"/>
  <c r="L92" i="2"/>
  <c r="L91" i="2"/>
  <c r="L89" i="2"/>
  <c r="L88" i="2"/>
  <c r="L87" i="2"/>
  <c r="L84" i="2"/>
  <c r="L82" i="2"/>
  <c r="K84" i="2"/>
  <c r="K82" i="2"/>
  <c r="J93" i="2"/>
  <c r="J92" i="2"/>
  <c r="J91" i="2"/>
  <c r="J89" i="2"/>
  <c r="J88" i="2"/>
  <c r="J87" i="2"/>
  <c r="J84" i="2"/>
  <c r="J82" i="2"/>
  <c r="I84" i="2"/>
  <c r="I82" i="2"/>
  <c r="J72" i="2"/>
  <c r="J71" i="2"/>
  <c r="J70" i="2"/>
  <c r="J66" i="2"/>
  <c r="J65" i="2"/>
  <c r="J64" i="2"/>
  <c r="J62" i="2"/>
  <c r="J61" i="2"/>
  <c r="J60" i="2"/>
  <c r="J56" i="2"/>
  <c r="I56" i="2"/>
  <c r="J46" i="2"/>
  <c r="J45" i="2"/>
  <c r="J44" i="2"/>
  <c r="J40" i="2"/>
  <c r="J39" i="2"/>
  <c r="J38" i="2"/>
  <c r="J36" i="2"/>
  <c r="J35" i="2"/>
  <c r="J34" i="2"/>
  <c r="J30" i="2"/>
  <c r="I30" i="2"/>
  <c r="L3" i="2"/>
  <c r="K3" i="2"/>
  <c r="J22" i="2"/>
  <c r="J21" i="2"/>
  <c r="J20" i="2"/>
  <c r="J16" i="2"/>
  <c r="J15" i="2"/>
  <c r="J14" i="2"/>
  <c r="J12" i="2"/>
  <c r="J11" i="2"/>
  <c r="J10" i="2"/>
  <c r="H3" i="2"/>
  <c r="G3" i="2"/>
  <c r="I3" i="2"/>
  <c r="J3" i="2"/>
  <c r="L35" i="1" l="1"/>
  <c r="J35" i="1"/>
  <c r="I35" i="1"/>
  <c r="J34" i="1"/>
  <c r="J33" i="1"/>
  <c r="J32" i="1"/>
  <c r="J30" i="1"/>
  <c r="J29" i="1"/>
  <c r="J28" i="1"/>
  <c r="L25" i="1"/>
  <c r="K25" i="1"/>
  <c r="J25" i="1"/>
  <c r="I25" i="1"/>
  <c r="J23" i="1"/>
  <c r="J22" i="1"/>
  <c r="J21" i="1"/>
  <c r="J19" i="1"/>
  <c r="J18" i="1"/>
  <c r="J17" i="1"/>
  <c r="J6" i="1"/>
  <c r="L14" i="1"/>
  <c r="K14" i="1"/>
  <c r="J14" i="1"/>
  <c r="I14" i="1"/>
  <c r="J12" i="1" l="1"/>
  <c r="J11" i="1"/>
  <c r="J10" i="1"/>
  <c r="J8" i="1"/>
  <c r="J7" i="1"/>
  <c r="L3" i="1"/>
  <c r="K3" i="1"/>
  <c r="J3" i="1"/>
  <c r="I3" i="1"/>
  <c r="G4" i="1"/>
  <c r="H3" i="1"/>
  <c r="G53" i="3" l="1"/>
  <c r="G52" i="3"/>
  <c r="G51" i="3"/>
  <c r="F53" i="3"/>
  <c r="F52" i="3"/>
  <c r="F51" i="3"/>
  <c r="G45" i="3"/>
  <c r="G44" i="3"/>
  <c r="G43" i="3"/>
  <c r="G37" i="3" l="1"/>
  <c r="G36" i="3"/>
  <c r="G35" i="3"/>
  <c r="G30" i="3"/>
  <c r="G29" i="3"/>
  <c r="G28" i="3"/>
  <c r="G22" i="3"/>
  <c r="G21" i="3"/>
  <c r="G17" i="3" l="1"/>
  <c r="G16" i="3"/>
  <c r="G11" i="3" l="1"/>
  <c r="G10" i="3"/>
  <c r="F11" i="3"/>
  <c r="F10" i="3"/>
  <c r="K35" i="1" l="1"/>
  <c r="G60" i="2" l="1"/>
  <c r="H60" i="2"/>
  <c r="G33" i="2"/>
  <c r="H33" i="2"/>
  <c r="H7" i="2"/>
  <c r="G7" i="2"/>
  <c r="G10" i="2"/>
  <c r="G8" i="2"/>
  <c r="H86" i="2" l="1"/>
  <c r="H85" i="2"/>
  <c r="G85" i="2"/>
  <c r="H65" i="2"/>
  <c r="H39" i="2"/>
  <c r="H13" i="2"/>
  <c r="H81" i="2"/>
  <c r="H80" i="2"/>
  <c r="H79" i="2"/>
  <c r="H78" i="2"/>
  <c r="H55" i="2"/>
  <c r="H54" i="2"/>
  <c r="H53" i="2"/>
  <c r="H52" i="2"/>
  <c r="H29" i="2"/>
  <c r="H28" i="2"/>
  <c r="H27" i="2"/>
  <c r="H26" i="2"/>
  <c r="G51" i="2"/>
  <c r="H84" i="2"/>
  <c r="G84" i="2"/>
  <c r="H83" i="2"/>
  <c r="G83" i="2"/>
  <c r="H82" i="2"/>
  <c r="H77" i="2"/>
  <c r="G77" i="2"/>
  <c r="H76" i="2"/>
  <c r="G76" i="2"/>
  <c r="H75" i="2"/>
  <c r="G75" i="2"/>
  <c r="H74" i="2"/>
  <c r="G74" i="2"/>
  <c r="H73" i="2"/>
  <c r="H72" i="2"/>
  <c r="G72" i="2"/>
  <c r="H71" i="2"/>
  <c r="G71" i="2"/>
  <c r="H70" i="2"/>
  <c r="G70" i="2"/>
  <c r="H69" i="2"/>
  <c r="G69" i="2"/>
  <c r="H68" i="2"/>
  <c r="H67" i="2"/>
  <c r="G67" i="2"/>
  <c r="H66" i="2"/>
  <c r="G66" i="2"/>
  <c r="H64" i="2"/>
  <c r="G64" i="2"/>
  <c r="H63" i="2"/>
  <c r="G63" i="2"/>
  <c r="H62" i="2"/>
  <c r="G62" i="2"/>
  <c r="H61" i="2"/>
  <c r="G61" i="2"/>
  <c r="H59" i="2"/>
  <c r="H58" i="2"/>
  <c r="H57" i="2"/>
  <c r="G57" i="2"/>
  <c r="H56" i="2"/>
  <c r="G56" i="2"/>
  <c r="H51" i="2"/>
  <c r="H50" i="2"/>
  <c r="G50" i="2"/>
  <c r="H49" i="2"/>
  <c r="G49" i="2"/>
  <c r="H48" i="2"/>
  <c r="G48" i="2"/>
  <c r="H47" i="2"/>
  <c r="H46" i="2"/>
  <c r="G46" i="2"/>
  <c r="H45" i="2"/>
  <c r="G45" i="2"/>
  <c r="H44" i="2"/>
  <c r="G44" i="2"/>
  <c r="H43" i="2"/>
  <c r="G43" i="2"/>
  <c r="H42" i="2"/>
  <c r="H41" i="2"/>
  <c r="G41" i="2"/>
  <c r="H40" i="2"/>
  <c r="G40" i="2"/>
  <c r="H38" i="2"/>
  <c r="G38" i="2"/>
  <c r="H37" i="2"/>
  <c r="G37" i="2"/>
  <c r="H36" i="2"/>
  <c r="G36" i="2"/>
  <c r="H35" i="2"/>
  <c r="H34" i="2"/>
  <c r="G34" i="2"/>
  <c r="H32" i="2"/>
  <c r="H31" i="2"/>
  <c r="H30" i="2"/>
  <c r="G30" i="2"/>
  <c r="H25" i="2"/>
  <c r="G25" i="2"/>
  <c r="H24" i="2"/>
  <c r="G24" i="2"/>
  <c r="H23" i="2"/>
  <c r="G23" i="2"/>
  <c r="H22" i="2"/>
  <c r="G22" i="2"/>
  <c r="H21" i="2"/>
  <c r="H20" i="2"/>
  <c r="G20" i="2"/>
  <c r="H19" i="2"/>
  <c r="G19" i="2"/>
  <c r="H18" i="2"/>
  <c r="G18" i="2"/>
  <c r="H17" i="2"/>
  <c r="G17" i="2"/>
  <c r="H16" i="2"/>
  <c r="H15" i="2"/>
  <c r="G15" i="2"/>
  <c r="H14" i="2"/>
  <c r="G14" i="2"/>
  <c r="H12" i="2"/>
  <c r="G12" i="2"/>
  <c r="H11" i="2"/>
  <c r="G11" i="2"/>
  <c r="H10" i="2"/>
  <c r="H9" i="2"/>
  <c r="H8" i="2"/>
  <c r="H6" i="2"/>
  <c r="H5" i="2"/>
  <c r="H4" i="2"/>
  <c r="G4" i="2"/>
  <c r="H34" i="1"/>
  <c r="G34" i="1"/>
  <c r="H24" i="1"/>
  <c r="G24" i="1"/>
  <c r="H13" i="1"/>
  <c r="G13" i="1"/>
  <c r="H33" i="1"/>
  <c r="G33" i="1"/>
  <c r="H23" i="1"/>
  <c r="G23" i="1"/>
  <c r="H12" i="1"/>
  <c r="G12" i="1"/>
  <c r="H32" i="1"/>
  <c r="G32" i="1"/>
  <c r="H22" i="1"/>
  <c r="G22" i="1"/>
  <c r="H11" i="1"/>
  <c r="G11" i="1"/>
  <c r="H31" i="1"/>
  <c r="G31" i="1"/>
  <c r="H21" i="1"/>
  <c r="G21" i="1"/>
  <c r="H10" i="1"/>
  <c r="G10" i="1"/>
  <c r="H30" i="1"/>
  <c r="G30" i="1"/>
  <c r="H20" i="1"/>
  <c r="G20" i="1"/>
  <c r="H9" i="1"/>
  <c r="G9" i="1"/>
  <c r="H29" i="1"/>
  <c r="G29" i="1"/>
  <c r="H19" i="1"/>
  <c r="G19" i="1"/>
  <c r="H8" i="1"/>
  <c r="G8" i="1"/>
  <c r="H28" i="1"/>
  <c r="G28" i="1"/>
  <c r="H18" i="1"/>
  <c r="G18" i="1"/>
  <c r="H7" i="1"/>
  <c r="G7" i="1"/>
  <c r="H27" i="1"/>
  <c r="G27" i="1"/>
  <c r="H17" i="1"/>
  <c r="G17" i="1"/>
  <c r="H6" i="1"/>
  <c r="G6" i="1"/>
  <c r="H26" i="1"/>
  <c r="G26" i="1"/>
  <c r="H16" i="1"/>
  <c r="G16" i="1"/>
  <c r="H5" i="1"/>
  <c r="G5" i="1"/>
  <c r="H25" i="1"/>
  <c r="G25" i="1"/>
  <c r="H15" i="1"/>
  <c r="G15" i="1"/>
  <c r="H4" i="1"/>
  <c r="H35" i="1"/>
  <c r="H14" i="1"/>
  <c r="L30" i="2" l="1"/>
  <c r="K56" i="2"/>
  <c r="L56" i="2"/>
  <c r="K30" i="2"/>
</calcChain>
</file>

<file path=xl/sharedStrings.xml><?xml version="1.0" encoding="utf-8"?>
<sst xmlns="http://schemas.openxmlformats.org/spreadsheetml/2006/main" count="789" uniqueCount="106">
  <si>
    <t>Study</t>
  </si>
  <si>
    <t>CYP2C19 phenotype</t>
  </si>
  <si>
    <t>Simulated</t>
  </si>
  <si>
    <t>Cmax (ng/mL)</t>
  </si>
  <si>
    <t>AUC (ng*h/mL)</t>
  </si>
  <si>
    <t>Observed</t>
  </si>
  <si>
    <t>Simulated/Observed</t>
  </si>
  <si>
    <t>Cmax</t>
  </si>
  <si>
    <t>AUC</t>
  </si>
  <si>
    <t>Hunfeld 2008</t>
  </si>
  <si>
    <t>Ieiri 2001</t>
  </si>
  <si>
    <t>Li 2014</t>
  </si>
  <si>
    <t>Miura 2005</t>
  </si>
  <si>
    <t>Qiao 2006</t>
  </si>
  <si>
    <t>Saito 2005</t>
  </si>
  <si>
    <t>Sakai 2001</t>
  </si>
  <si>
    <t>Uno 2005</t>
  </si>
  <si>
    <t>Xu 2010</t>
  </si>
  <si>
    <t>Yasui-Furukori 2004</t>
  </si>
  <si>
    <t>Zhang 2011</t>
  </si>
  <si>
    <t>*1/*1</t>
  </si>
  <si>
    <t>PM</t>
  </si>
  <si>
    <t>IM</t>
  </si>
  <si>
    <t>UM</t>
  </si>
  <si>
    <t>RM</t>
  </si>
  <si>
    <t>*17/*17</t>
  </si>
  <si>
    <t>*2/*2</t>
  </si>
  <si>
    <t>*3/*3</t>
  </si>
  <si>
    <t>*2/*3</t>
  </si>
  <si>
    <t>*1/*2</t>
  </si>
  <si>
    <t>*1/*3</t>
  </si>
  <si>
    <t>*2/*17</t>
  </si>
  <si>
    <t>*1/*17</t>
  </si>
  <si>
    <t>NA</t>
  </si>
  <si>
    <t>Simulated data is arithmatic mean</t>
  </si>
  <si>
    <t>Observed data is mean (arithmatic means assumed)</t>
  </si>
  <si>
    <t>Baldwin 2008</t>
  </si>
  <si>
    <t>Chang 1995</t>
  </si>
  <si>
    <t>Cho 2002</t>
  </si>
  <si>
    <t>Furuta 1999_10511062</t>
  </si>
  <si>
    <t>Furuta 1999_10340921</t>
  </si>
  <si>
    <t>Hu 2007</t>
  </si>
  <si>
    <t>Ieiri 1996</t>
  </si>
  <si>
    <t>Ieiri 2005</t>
  </si>
  <si>
    <t>Jin 2009</t>
  </si>
  <si>
    <t>Nazir 2016</t>
  </si>
  <si>
    <t>Nazir 2015</t>
  </si>
  <si>
    <t>Park 2017</t>
  </si>
  <si>
    <t>Roman 2014</t>
  </si>
  <si>
    <t>Shimizu 2006</t>
  </si>
  <si>
    <t>Shirai 2001</t>
  </si>
  <si>
    <t>Tu 2010</t>
  </si>
  <si>
    <t>Uno 2007</t>
  </si>
  <si>
    <t>Yang 2009</t>
  </si>
  <si>
    <t>Yin 2004</t>
  </si>
  <si>
    <t># of data points</t>
  </si>
  <si>
    <t>Ishizawa 2005_IV</t>
  </si>
  <si>
    <t>Shimizu 2006_IV</t>
  </si>
  <si>
    <t>Shiohira 2012_IV</t>
  </si>
  <si>
    <t>Uno 2007_IV</t>
  </si>
  <si>
    <t>Michaud 2014</t>
  </si>
  <si>
    <t>Cmax # within 2-fold</t>
  </si>
  <si>
    <t>AUC # within 2-fold</t>
  </si>
  <si>
    <t>&gt;=0.5 and &lt;=2.00</t>
  </si>
  <si>
    <t>Substrate</t>
  </si>
  <si>
    <t>Omeprazole</t>
  </si>
  <si>
    <t>Lansoprazole</t>
  </si>
  <si>
    <t>UM/IM ratio</t>
  </si>
  <si>
    <t>PM/IM ratio</t>
  </si>
  <si>
    <t>Hunfeld 2008 Study A</t>
  </si>
  <si>
    <t>Hunfeld 2008 Study B</t>
  </si>
  <si>
    <t>Omeprazole Day 1</t>
  </si>
  <si>
    <t>Omeprazole Day 6</t>
  </si>
  <si>
    <t>He 2003</t>
  </si>
  <si>
    <t>NM</t>
  </si>
  <si>
    <t>Caucasian</t>
  </si>
  <si>
    <t>Chinese</t>
  </si>
  <si>
    <t>Japanese</t>
  </si>
  <si>
    <t>Korean</t>
  </si>
  <si>
    <t>Pakistani</t>
  </si>
  <si>
    <t>Pakistani as Caucasian</t>
  </si>
  <si>
    <t>Ethnic Group</t>
  </si>
  <si>
    <t>Low</t>
  </si>
  <si>
    <t>High</t>
  </si>
  <si>
    <t>IM/NM ratio</t>
  </si>
  <si>
    <t>RM/NM ratio</t>
  </si>
  <si>
    <t>PM/NM ratio</t>
  </si>
  <si>
    <t>UM/NM ratio</t>
  </si>
  <si>
    <t>Oral</t>
  </si>
  <si>
    <t>Obs Cmax Median</t>
  </si>
  <si>
    <t>Obs AUC Median</t>
  </si>
  <si>
    <t>IV</t>
  </si>
  <si>
    <t>Korean modeled as Chinese</t>
  </si>
  <si>
    <t>Perpetrator</t>
  </si>
  <si>
    <t>CYP2C19</t>
  </si>
  <si>
    <t>SimCmaxratio</t>
  </si>
  <si>
    <t>SimAUCratio</t>
  </si>
  <si>
    <t>ObsCmaxratio</t>
  </si>
  <si>
    <t>ObsAUCratio</t>
  </si>
  <si>
    <t>cmax_SimvObs</t>
  </si>
  <si>
    <t>AUC_SimvObs</t>
  </si>
  <si>
    <t>Fluvoxamine</t>
  </si>
  <si>
    <t>Yasuri-Furukori 2004</t>
  </si>
  <si>
    <t>Clarithromycin</t>
  </si>
  <si>
    <t>Furuta 1999</t>
  </si>
  <si>
    <t>Ticlopidine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</si>
</sst>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2" fontId="4" fillId="0" borderId="0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5" xfId="0" applyFill="1" applyBorder="1"/>
    <xf numFmtId="0" fontId="0" fillId="0" borderId="8" xfId="0" applyFill="1" applyBorder="1"/>
    <xf numFmtId="0" fontId="0" fillId="0" borderId="10" xfId="0" applyFill="1" applyBorder="1"/>
    <xf numFmtId="1" fontId="0" fillId="0" borderId="0" xfId="0" applyNumberForma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2" fontId="3" fillId="0" borderId="6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0" fontId="4" fillId="0" borderId="6" xfId="0" applyFont="1" applyFill="1" applyBorder="1"/>
    <xf numFmtId="2" fontId="4" fillId="0" borderId="1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6" fillId="0" borderId="0" xfId="0" applyFont="1" applyFill="1"/>
    <xf numFmtId="0" fontId="7" fillId="0" borderId="0" xfId="0" applyFont="1" applyFill="1"/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8" fillId="0" borderId="0" xfId="0" applyFont="1" applyFill="1"/>
    <xf numFmtId="0" fontId="8" fillId="0" borderId="1" xfId="0" applyFont="1" applyFill="1" applyBorder="1"/>
    <xf numFmtId="0" fontId="5" fillId="0" borderId="0" xfId="0" applyFont="1" applyFill="1"/>
    <xf numFmtId="0" fontId="7" fillId="0" borderId="1" xfId="0" applyFont="1" applyFill="1" applyBorder="1"/>
    <xf numFmtId="2" fontId="0" fillId="0" borderId="3" xfId="0" applyNumberFormat="1" applyFill="1" applyBorder="1" applyAlignment="1">
      <alignment horizontal="center"/>
    </xf>
    <xf numFmtId="0" fontId="0" fillId="0" borderId="2" xfId="0" applyFill="1" applyBorder="1"/>
    <xf numFmtId="2" fontId="4" fillId="0" borderId="3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/>
    <xf numFmtId="0" fontId="0" fillId="0" borderId="1" xfId="0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DC282-321C-475D-9E92-865EB9DEED9D}">
  <dimension ref="A1:R93"/>
  <sheetViews>
    <sheetView tabSelected="1" workbookViewId="0">
      <pane xSplit="1" ySplit="2" topLeftCell="B3" activePane="bottomRight" state="frozenSplit"/>
      <selection pane="topRight" activeCell="K1" sqref="K1"/>
      <selection pane="bottomLeft" activeCell="A9" sqref="A9"/>
      <selection pane="bottomRight" activeCell="E78" sqref="E78"/>
    </sheetView>
  </sheetViews>
  <sheetFormatPr defaultRowHeight="15" x14ac:dyDescent="0.25"/>
  <cols>
    <col min="1" max="1" width="19.85546875" style="1" bestFit="1" customWidth="1"/>
    <col min="2" max="2" width="18.85546875" style="1" bestFit="1" customWidth="1"/>
    <col min="3" max="3" width="13.42578125" style="1" bestFit="1" customWidth="1"/>
    <col min="4" max="4" width="14.42578125" style="1" bestFit="1" customWidth="1"/>
    <col min="5" max="5" width="13.42578125" style="1" bestFit="1" customWidth="1"/>
    <col min="6" max="6" width="16.140625" style="1" bestFit="1" customWidth="1"/>
    <col min="7" max="7" width="11" style="1" customWidth="1"/>
    <col min="8" max="8" width="10.85546875" style="1" customWidth="1"/>
    <col min="9" max="9" width="17" style="1" bestFit="1" customWidth="1"/>
    <col min="10" max="10" width="10.85546875" style="1" customWidth="1"/>
    <col min="11" max="11" width="19.42578125" style="1" bestFit="1" customWidth="1"/>
    <col min="12" max="12" width="18.42578125" style="1" bestFit="1" customWidth="1"/>
    <col min="13" max="13" width="11.85546875" style="33" bestFit="1" customWidth="1"/>
    <col min="14" max="14" width="8.85546875" style="1"/>
    <col min="15" max="15" width="19" style="1" customWidth="1"/>
    <col min="16" max="17" width="8.85546875" style="1"/>
  </cols>
  <sheetData>
    <row r="1" spans="1:17" s="1" customFormat="1" x14ac:dyDescent="0.25">
      <c r="A1" s="12"/>
      <c r="B1" s="12"/>
      <c r="C1" s="56" t="s">
        <v>2</v>
      </c>
      <c r="D1" s="56"/>
      <c r="E1" s="56" t="s">
        <v>5</v>
      </c>
      <c r="F1" s="56"/>
      <c r="G1" s="56" t="s">
        <v>6</v>
      </c>
      <c r="H1" s="56"/>
      <c r="I1" s="56" t="s">
        <v>55</v>
      </c>
      <c r="J1" s="56"/>
      <c r="K1" s="44" t="s">
        <v>61</v>
      </c>
      <c r="L1" s="44" t="s">
        <v>62</v>
      </c>
      <c r="M1" s="27"/>
    </row>
    <row r="2" spans="1:17" s="1" customFormat="1" x14ac:dyDescent="0.25">
      <c r="A2" s="12" t="s">
        <v>0</v>
      </c>
      <c r="B2" s="12" t="s">
        <v>1</v>
      </c>
      <c r="C2" s="44" t="s">
        <v>3</v>
      </c>
      <c r="D2" s="44" t="s">
        <v>4</v>
      </c>
      <c r="E2" s="44" t="s">
        <v>3</v>
      </c>
      <c r="F2" s="44" t="s">
        <v>4</v>
      </c>
      <c r="G2" s="44" t="s">
        <v>7</v>
      </c>
      <c r="H2" s="44" t="s">
        <v>8</v>
      </c>
      <c r="I2" s="44" t="s">
        <v>7</v>
      </c>
      <c r="J2" s="44" t="s">
        <v>8</v>
      </c>
      <c r="K2" s="44" t="s">
        <v>63</v>
      </c>
      <c r="L2" s="44" t="s">
        <v>63</v>
      </c>
      <c r="M2" s="50" t="s">
        <v>81</v>
      </c>
      <c r="N2" s="44"/>
    </row>
    <row r="3" spans="1:17" s="1" customFormat="1" x14ac:dyDescent="0.25">
      <c r="A3" s="9" t="s">
        <v>36</v>
      </c>
      <c r="B3" s="9" t="s">
        <v>74</v>
      </c>
      <c r="C3" s="10">
        <v>163</v>
      </c>
      <c r="D3" s="10">
        <v>504</v>
      </c>
      <c r="E3" s="10">
        <v>364</v>
      </c>
      <c r="F3" s="10">
        <v>717</v>
      </c>
      <c r="G3" s="11">
        <f>C3/E3</f>
        <v>0.45</v>
      </c>
      <c r="H3" s="13">
        <f>D3/F3</f>
        <v>0.7</v>
      </c>
      <c r="I3" s="3">
        <f>COUNT(G3:G29)</f>
        <v>17</v>
      </c>
      <c r="J3" s="3">
        <f>COUNT(H3:H29)</f>
        <v>27</v>
      </c>
      <c r="K3" s="3">
        <f>COUNTIFS(G3:G29,"&gt;=0.5",G3:G29,"&lt;=2")</f>
        <v>10</v>
      </c>
      <c r="L3" s="3">
        <f>COUNTIFS(H3:H29,"&gt;=0.5",H3:H29,"&lt;=2")</f>
        <v>24</v>
      </c>
      <c r="M3" s="42" t="s">
        <v>75</v>
      </c>
      <c r="N3" s="1" t="s">
        <v>34</v>
      </c>
    </row>
    <row r="4" spans="1:17" s="1" customFormat="1" x14ac:dyDescent="0.25">
      <c r="A4" s="9" t="s">
        <v>38</v>
      </c>
      <c r="B4" s="9" t="s">
        <v>74</v>
      </c>
      <c r="C4" s="10">
        <v>238</v>
      </c>
      <c r="D4" s="10">
        <v>850</v>
      </c>
      <c r="E4" s="10">
        <v>494</v>
      </c>
      <c r="F4" s="10">
        <v>917</v>
      </c>
      <c r="G4" s="11">
        <f>C4/E4</f>
        <v>0.48</v>
      </c>
      <c r="H4" s="13">
        <f>D4/F4</f>
        <v>0.93</v>
      </c>
      <c r="I4" s="4"/>
      <c r="J4" s="4"/>
      <c r="K4" s="3"/>
      <c r="M4" s="41" t="s">
        <v>78</v>
      </c>
      <c r="N4" s="1" t="s">
        <v>35</v>
      </c>
    </row>
    <row r="5" spans="1:17" s="1" customFormat="1" x14ac:dyDescent="0.25">
      <c r="A5" s="9" t="s">
        <v>39</v>
      </c>
      <c r="B5" s="9" t="s">
        <v>74</v>
      </c>
      <c r="C5" s="10">
        <v>221</v>
      </c>
      <c r="D5" s="10">
        <v>612</v>
      </c>
      <c r="E5" s="10" t="s">
        <v>33</v>
      </c>
      <c r="F5" s="10">
        <v>384</v>
      </c>
      <c r="G5" s="13" t="s">
        <v>33</v>
      </c>
      <c r="H5" s="13">
        <f t="shared" ref="H5:H40" si="0">D5/F5</f>
        <v>1.59</v>
      </c>
      <c r="I5" s="4"/>
      <c r="J5" s="4"/>
      <c r="K5" s="4"/>
      <c r="M5" s="23" t="s">
        <v>77</v>
      </c>
    </row>
    <row r="6" spans="1:17" s="1" customFormat="1" x14ac:dyDescent="0.25">
      <c r="A6" s="9" t="s">
        <v>40</v>
      </c>
      <c r="B6" s="9" t="s">
        <v>74</v>
      </c>
      <c r="C6" s="10">
        <v>221</v>
      </c>
      <c r="D6" s="10">
        <v>612</v>
      </c>
      <c r="E6" s="10" t="s">
        <v>33</v>
      </c>
      <c r="F6" s="10">
        <v>421</v>
      </c>
      <c r="G6" s="13" t="s">
        <v>33</v>
      </c>
      <c r="H6" s="13">
        <f t="shared" si="0"/>
        <v>1.45</v>
      </c>
      <c r="I6" s="4"/>
      <c r="J6" s="3"/>
      <c r="K6" s="4"/>
      <c r="M6" s="23" t="s">
        <v>77</v>
      </c>
      <c r="N6" s="1" t="s">
        <v>74</v>
      </c>
      <c r="O6" s="1" t="s">
        <v>20</v>
      </c>
    </row>
    <row r="7" spans="1:17" s="1" customFormat="1" x14ac:dyDescent="0.25">
      <c r="A7" s="9" t="s">
        <v>73</v>
      </c>
      <c r="B7" s="9" t="s">
        <v>74</v>
      </c>
      <c r="C7" s="10">
        <v>238</v>
      </c>
      <c r="D7" s="10">
        <v>850</v>
      </c>
      <c r="E7" s="10">
        <v>300</v>
      </c>
      <c r="F7" s="10">
        <v>722</v>
      </c>
      <c r="G7" s="13">
        <f>C7/E7</f>
        <v>0.79</v>
      </c>
      <c r="H7" s="13">
        <f t="shared" ref="H7" si="1">D7/F7</f>
        <v>1.18</v>
      </c>
      <c r="I7" s="4"/>
      <c r="J7" s="3"/>
      <c r="K7" s="4"/>
      <c r="M7" s="48" t="s">
        <v>76</v>
      </c>
      <c r="N7" s="1" t="s">
        <v>21</v>
      </c>
      <c r="O7" s="1" t="s">
        <v>26</v>
      </c>
      <c r="P7" s="1" t="s">
        <v>27</v>
      </c>
      <c r="Q7" s="1" t="s">
        <v>28</v>
      </c>
    </row>
    <row r="8" spans="1:17" s="1" customFormat="1" x14ac:dyDescent="0.25">
      <c r="A8" s="9" t="s">
        <v>41</v>
      </c>
      <c r="B8" s="9" t="s">
        <v>74</v>
      </c>
      <c r="C8" s="10">
        <v>238</v>
      </c>
      <c r="D8" s="10">
        <v>850</v>
      </c>
      <c r="E8" s="10">
        <v>514</v>
      </c>
      <c r="F8" s="10">
        <v>1645</v>
      </c>
      <c r="G8" s="11">
        <f>C8/E8</f>
        <v>0.46</v>
      </c>
      <c r="H8" s="13">
        <f t="shared" si="0"/>
        <v>0.52</v>
      </c>
      <c r="I8" s="4"/>
      <c r="J8" s="3"/>
      <c r="K8" s="5"/>
      <c r="M8" s="48" t="s">
        <v>76</v>
      </c>
      <c r="N8" s="1" t="s">
        <v>22</v>
      </c>
      <c r="O8" s="1" t="s">
        <v>29</v>
      </c>
      <c r="P8" s="1" t="s">
        <v>30</v>
      </c>
      <c r="Q8" s="1" t="s">
        <v>31</v>
      </c>
    </row>
    <row r="9" spans="1:17" s="1" customFormat="1" x14ac:dyDescent="0.25">
      <c r="A9" s="9" t="s">
        <v>9</v>
      </c>
      <c r="B9" s="9" t="s">
        <v>74</v>
      </c>
      <c r="C9" s="10">
        <v>163</v>
      </c>
      <c r="D9" s="10">
        <v>504</v>
      </c>
      <c r="E9" s="10" t="s">
        <v>33</v>
      </c>
      <c r="F9" s="10">
        <v>570</v>
      </c>
      <c r="G9" s="13" t="s">
        <v>33</v>
      </c>
      <c r="H9" s="13">
        <f t="shared" si="0"/>
        <v>0.88</v>
      </c>
      <c r="I9" s="4" t="s">
        <v>88</v>
      </c>
      <c r="J9" s="4" t="s">
        <v>74</v>
      </c>
      <c r="K9" s="4"/>
      <c r="M9" s="42" t="s">
        <v>75</v>
      </c>
      <c r="N9" s="1" t="s">
        <v>24</v>
      </c>
      <c r="O9" s="1" t="s">
        <v>32</v>
      </c>
    </row>
    <row r="10" spans="1:17" s="1" customFormat="1" x14ac:dyDescent="0.25">
      <c r="A10" s="9" t="s">
        <v>42</v>
      </c>
      <c r="B10" s="9" t="s">
        <v>74</v>
      </c>
      <c r="C10" s="10">
        <v>221</v>
      </c>
      <c r="D10" s="10">
        <v>612</v>
      </c>
      <c r="E10" s="10">
        <v>345</v>
      </c>
      <c r="F10" s="10">
        <v>587</v>
      </c>
      <c r="G10" s="13">
        <f>C10/E10</f>
        <v>0.64</v>
      </c>
      <c r="H10" s="13">
        <f t="shared" si="0"/>
        <v>1.04</v>
      </c>
      <c r="I10" s="4" t="s">
        <v>89</v>
      </c>
      <c r="J10" s="3">
        <f>MEDIAN(E3:E25)</f>
        <v>364</v>
      </c>
      <c r="K10" s="4"/>
      <c r="M10" s="23" t="s">
        <v>77</v>
      </c>
      <c r="N10" s="1" t="s">
        <v>23</v>
      </c>
      <c r="O10" s="1" t="s">
        <v>25</v>
      </c>
    </row>
    <row r="11" spans="1:17" s="1" customFormat="1" x14ac:dyDescent="0.25">
      <c r="A11" s="9" t="s">
        <v>43</v>
      </c>
      <c r="B11" s="9" t="s">
        <v>74</v>
      </c>
      <c r="C11" s="10">
        <v>221</v>
      </c>
      <c r="D11" s="10">
        <v>612</v>
      </c>
      <c r="E11" s="10">
        <v>383</v>
      </c>
      <c r="F11" s="10">
        <v>647</v>
      </c>
      <c r="G11" s="13">
        <f>C11/E11</f>
        <v>0.57999999999999996</v>
      </c>
      <c r="H11" s="13">
        <f t="shared" si="0"/>
        <v>0.95</v>
      </c>
      <c r="I11" s="4" t="s">
        <v>82</v>
      </c>
      <c r="J11" s="3">
        <f>MIN(E3:E25)</f>
        <v>187</v>
      </c>
      <c r="K11" s="4"/>
      <c r="M11" s="23" t="s">
        <v>77</v>
      </c>
    </row>
    <row r="12" spans="1:17" s="1" customFormat="1" x14ac:dyDescent="0.25">
      <c r="A12" s="9" t="s">
        <v>44</v>
      </c>
      <c r="B12" s="9" t="s">
        <v>74</v>
      </c>
      <c r="C12" s="10">
        <v>238</v>
      </c>
      <c r="D12" s="10">
        <v>850</v>
      </c>
      <c r="E12" s="10">
        <v>362</v>
      </c>
      <c r="F12" s="10">
        <v>693</v>
      </c>
      <c r="G12" s="13">
        <f>C12/E12</f>
        <v>0.66</v>
      </c>
      <c r="H12" s="13">
        <f t="shared" si="0"/>
        <v>1.23</v>
      </c>
      <c r="I12" s="4" t="s">
        <v>83</v>
      </c>
      <c r="J12" s="3">
        <f>MAX(E3:E25)</f>
        <v>1625</v>
      </c>
      <c r="K12" s="4"/>
      <c r="M12" s="41" t="s">
        <v>78</v>
      </c>
    </row>
    <row r="13" spans="1:17" s="1" customFormat="1" x14ac:dyDescent="0.25">
      <c r="A13" s="9" t="s">
        <v>60</v>
      </c>
      <c r="B13" s="9" t="s">
        <v>74</v>
      </c>
      <c r="C13" s="10">
        <v>163</v>
      </c>
      <c r="D13" s="10">
        <v>504</v>
      </c>
      <c r="E13" s="10" t="s">
        <v>33</v>
      </c>
      <c r="F13" s="10">
        <v>443</v>
      </c>
      <c r="G13" s="13" t="s">
        <v>33</v>
      </c>
      <c r="H13" s="13">
        <f t="shared" si="0"/>
        <v>1.1399999999999999</v>
      </c>
      <c r="I13" s="4"/>
      <c r="J13" s="4"/>
      <c r="K13" s="4"/>
      <c r="M13" s="42" t="s">
        <v>75</v>
      </c>
      <c r="O13" s="1" t="s">
        <v>92</v>
      </c>
    </row>
    <row r="14" spans="1:17" s="1" customFormat="1" x14ac:dyDescent="0.25">
      <c r="A14" s="9" t="s">
        <v>45</v>
      </c>
      <c r="B14" s="9" t="s">
        <v>74</v>
      </c>
      <c r="C14" s="10">
        <v>163</v>
      </c>
      <c r="D14" s="10">
        <v>504</v>
      </c>
      <c r="E14" s="10">
        <v>1250</v>
      </c>
      <c r="F14" s="10">
        <v>3200</v>
      </c>
      <c r="G14" s="11">
        <f>C14/E14</f>
        <v>0.13</v>
      </c>
      <c r="H14" s="11">
        <f t="shared" si="0"/>
        <v>0.16</v>
      </c>
      <c r="I14" s="4" t="s">
        <v>90</v>
      </c>
      <c r="J14" s="26">
        <f>MEDIAN(F3:F25)</f>
        <v>693</v>
      </c>
      <c r="K14" s="5"/>
      <c r="M14" s="27" t="s">
        <v>79</v>
      </c>
      <c r="O14" s="1" t="s">
        <v>80</v>
      </c>
    </row>
    <row r="15" spans="1:17" s="1" customFormat="1" x14ac:dyDescent="0.25">
      <c r="A15" s="9" t="s">
        <v>46</v>
      </c>
      <c r="B15" s="9" t="s">
        <v>74</v>
      </c>
      <c r="C15" s="10">
        <v>163</v>
      </c>
      <c r="D15" s="10">
        <v>504</v>
      </c>
      <c r="E15" s="10">
        <v>1625</v>
      </c>
      <c r="F15" s="10">
        <v>4150</v>
      </c>
      <c r="G15" s="11">
        <f>C15/E15</f>
        <v>0.1</v>
      </c>
      <c r="H15" s="11">
        <f t="shared" si="0"/>
        <v>0.12</v>
      </c>
      <c r="I15" s="4" t="s">
        <v>82</v>
      </c>
      <c r="J15" s="26">
        <f>MIN(F3:F25)</f>
        <v>384</v>
      </c>
      <c r="K15" s="5"/>
      <c r="M15" s="27" t="s">
        <v>79</v>
      </c>
    </row>
    <row r="16" spans="1:17" s="1" customFormat="1" x14ac:dyDescent="0.25">
      <c r="A16" s="9" t="s">
        <v>47</v>
      </c>
      <c r="B16" s="9" t="s">
        <v>74</v>
      </c>
      <c r="C16" s="10">
        <v>238</v>
      </c>
      <c r="D16" s="10">
        <v>850</v>
      </c>
      <c r="E16" s="10" t="s">
        <v>33</v>
      </c>
      <c r="F16" s="10">
        <v>713</v>
      </c>
      <c r="G16" s="13" t="s">
        <v>33</v>
      </c>
      <c r="H16" s="13">
        <f t="shared" si="0"/>
        <v>1.19</v>
      </c>
      <c r="I16" s="4" t="s">
        <v>83</v>
      </c>
      <c r="J16" s="26">
        <f>MAX(F3:F25)</f>
        <v>4150</v>
      </c>
      <c r="K16" s="4"/>
      <c r="M16" s="41" t="s">
        <v>78</v>
      </c>
      <c r="O16" s="47"/>
      <c r="P16" s="3"/>
      <c r="Q16" s="4"/>
    </row>
    <row r="17" spans="1:18" s="1" customFormat="1" x14ac:dyDescent="0.25">
      <c r="A17" s="9" t="s">
        <v>13</v>
      </c>
      <c r="B17" s="9" t="s">
        <v>74</v>
      </c>
      <c r="C17" s="10">
        <v>238</v>
      </c>
      <c r="D17" s="10">
        <v>850</v>
      </c>
      <c r="E17" s="10">
        <v>187</v>
      </c>
      <c r="F17" s="10">
        <v>533</v>
      </c>
      <c r="G17" s="13">
        <f>C17/E17</f>
        <v>1.27</v>
      </c>
      <c r="H17" s="13">
        <f t="shared" si="0"/>
        <v>1.59</v>
      </c>
      <c r="I17" s="4"/>
      <c r="J17" s="4"/>
      <c r="K17" s="4"/>
      <c r="M17" s="48" t="s">
        <v>76</v>
      </c>
      <c r="O17" s="4"/>
      <c r="P17" s="3"/>
      <c r="Q17" s="3"/>
      <c r="R17" s="3"/>
    </row>
    <row r="18" spans="1:18" s="1" customFormat="1" x14ac:dyDescent="0.25">
      <c r="A18" s="9" t="s">
        <v>48</v>
      </c>
      <c r="B18" s="9" t="s">
        <v>74</v>
      </c>
      <c r="C18" s="10">
        <v>163</v>
      </c>
      <c r="D18" s="10">
        <v>504</v>
      </c>
      <c r="E18" s="10">
        <v>417</v>
      </c>
      <c r="F18" s="10">
        <v>830</v>
      </c>
      <c r="G18" s="11">
        <f>C18/E18</f>
        <v>0.39</v>
      </c>
      <c r="H18" s="13">
        <f t="shared" si="0"/>
        <v>0.61</v>
      </c>
      <c r="I18" s="4"/>
      <c r="J18" s="4"/>
      <c r="K18" s="4"/>
      <c r="M18" s="42" t="s">
        <v>75</v>
      </c>
      <c r="O18" s="4"/>
      <c r="P18" s="3"/>
      <c r="Q18" s="3"/>
      <c r="R18" s="3"/>
    </row>
    <row r="19" spans="1:18" s="1" customFormat="1" x14ac:dyDescent="0.25">
      <c r="A19" s="9" t="s">
        <v>15</v>
      </c>
      <c r="B19" s="9" t="s">
        <v>74</v>
      </c>
      <c r="C19" s="10">
        <v>221</v>
      </c>
      <c r="D19" s="10">
        <v>612</v>
      </c>
      <c r="E19" s="10">
        <v>251</v>
      </c>
      <c r="F19" s="10">
        <v>618</v>
      </c>
      <c r="G19" s="13">
        <f>C19/E19</f>
        <v>0.88</v>
      </c>
      <c r="H19" s="13">
        <f t="shared" si="0"/>
        <v>0.99</v>
      </c>
      <c r="I19" s="4" t="s">
        <v>91</v>
      </c>
      <c r="J19" s="4" t="s">
        <v>74</v>
      </c>
      <c r="K19" s="4"/>
      <c r="M19" s="23" t="s">
        <v>77</v>
      </c>
      <c r="O19" s="4"/>
      <c r="P19" s="3"/>
      <c r="Q19" s="3"/>
      <c r="R19" s="3"/>
    </row>
    <row r="20" spans="1:18" s="1" customFormat="1" x14ac:dyDescent="0.25">
      <c r="A20" s="9" t="s">
        <v>49</v>
      </c>
      <c r="B20" s="9" t="s">
        <v>74</v>
      </c>
      <c r="C20" s="10">
        <v>221</v>
      </c>
      <c r="D20" s="10">
        <v>612</v>
      </c>
      <c r="E20" s="10">
        <v>262</v>
      </c>
      <c r="F20" s="10">
        <v>512</v>
      </c>
      <c r="G20" s="13">
        <f>C20/E20</f>
        <v>0.84</v>
      </c>
      <c r="H20" s="13">
        <f t="shared" si="0"/>
        <v>1.2</v>
      </c>
      <c r="I20" s="4" t="s">
        <v>90</v>
      </c>
      <c r="J20" s="26">
        <f>MEDIAN(F26:F29)</f>
        <v>1282</v>
      </c>
      <c r="K20" s="4"/>
      <c r="M20" s="23" t="s">
        <v>77</v>
      </c>
      <c r="O20" s="4"/>
      <c r="P20" s="3"/>
      <c r="Q20" s="3"/>
      <c r="R20" s="3"/>
    </row>
    <row r="21" spans="1:18" s="1" customFormat="1" x14ac:dyDescent="0.25">
      <c r="A21" s="9" t="s">
        <v>50</v>
      </c>
      <c r="B21" s="9" t="s">
        <v>74</v>
      </c>
      <c r="C21" s="10">
        <v>221</v>
      </c>
      <c r="D21" s="10">
        <v>612</v>
      </c>
      <c r="E21" s="10" t="s">
        <v>33</v>
      </c>
      <c r="F21" s="10">
        <v>524</v>
      </c>
      <c r="G21" s="13" t="s">
        <v>33</v>
      </c>
      <c r="H21" s="13">
        <f t="shared" si="0"/>
        <v>1.17</v>
      </c>
      <c r="I21" s="4" t="s">
        <v>82</v>
      </c>
      <c r="J21" s="26">
        <f>MIN(F26:F29)</f>
        <v>683</v>
      </c>
      <c r="K21" s="4"/>
      <c r="M21" s="23" t="s">
        <v>77</v>
      </c>
      <c r="O21" s="4"/>
      <c r="P21" s="3"/>
      <c r="Q21" s="3"/>
      <c r="R21" s="3"/>
    </row>
    <row r="22" spans="1:18" s="1" customFormat="1" x14ac:dyDescent="0.25">
      <c r="A22" s="9" t="s">
        <v>51</v>
      </c>
      <c r="B22" s="9" t="s">
        <v>74</v>
      </c>
      <c r="C22" s="10">
        <v>238</v>
      </c>
      <c r="D22" s="10">
        <v>850</v>
      </c>
      <c r="E22" s="10">
        <v>450</v>
      </c>
      <c r="F22" s="10">
        <v>1000</v>
      </c>
      <c r="G22" s="13">
        <f>C22/E22</f>
        <v>0.53</v>
      </c>
      <c r="H22" s="13">
        <f t="shared" si="0"/>
        <v>0.85</v>
      </c>
      <c r="I22" s="4" t="s">
        <v>83</v>
      </c>
      <c r="J22" s="26">
        <f>MAX(F26:F29)</f>
        <v>1441</v>
      </c>
      <c r="K22" s="4"/>
      <c r="M22" s="48" t="s">
        <v>76</v>
      </c>
      <c r="O22" s="4"/>
      <c r="P22" s="3"/>
      <c r="Q22" s="3"/>
      <c r="R22" s="3"/>
    </row>
    <row r="23" spans="1:18" s="1" customFormat="1" x14ac:dyDescent="0.25">
      <c r="A23" s="9" t="s">
        <v>52</v>
      </c>
      <c r="B23" s="9" t="s">
        <v>74</v>
      </c>
      <c r="C23" s="10">
        <v>221</v>
      </c>
      <c r="D23" s="10">
        <v>612</v>
      </c>
      <c r="E23" s="10">
        <v>277</v>
      </c>
      <c r="F23" s="10">
        <v>582</v>
      </c>
      <c r="G23" s="13">
        <f>C23/E23</f>
        <v>0.8</v>
      </c>
      <c r="H23" s="13">
        <f t="shared" si="0"/>
        <v>1.05</v>
      </c>
      <c r="I23" s="4"/>
      <c r="J23" s="4"/>
      <c r="K23" s="4"/>
      <c r="M23" s="23" t="s">
        <v>77</v>
      </c>
      <c r="O23" s="4"/>
      <c r="P23" s="3"/>
      <c r="Q23" s="3"/>
      <c r="R23" s="3"/>
    </row>
    <row r="24" spans="1:18" s="1" customFormat="1" x14ac:dyDescent="0.25">
      <c r="A24" s="9" t="s">
        <v>53</v>
      </c>
      <c r="B24" s="9" t="s">
        <v>74</v>
      </c>
      <c r="C24" s="10">
        <v>238</v>
      </c>
      <c r="D24" s="10">
        <v>850</v>
      </c>
      <c r="E24" s="10">
        <v>810</v>
      </c>
      <c r="F24" s="10">
        <v>2980</v>
      </c>
      <c r="G24" s="11">
        <f>C24/E24</f>
        <v>0.28999999999999998</v>
      </c>
      <c r="H24" s="11">
        <f t="shared" si="0"/>
        <v>0.28999999999999998</v>
      </c>
      <c r="I24" s="5"/>
      <c r="J24" s="5"/>
      <c r="K24" s="5"/>
      <c r="M24" s="48" t="s">
        <v>76</v>
      </c>
      <c r="O24" s="4"/>
      <c r="P24" s="3"/>
      <c r="Q24" s="3"/>
      <c r="R24" s="3"/>
    </row>
    <row r="25" spans="1:18" s="1" customFormat="1" x14ac:dyDescent="0.25">
      <c r="A25" s="9" t="s">
        <v>54</v>
      </c>
      <c r="B25" s="9" t="s">
        <v>74</v>
      </c>
      <c r="C25" s="10">
        <v>238</v>
      </c>
      <c r="D25" s="10">
        <v>850</v>
      </c>
      <c r="E25" s="10">
        <v>364</v>
      </c>
      <c r="F25" s="10">
        <v>723</v>
      </c>
      <c r="G25" s="13">
        <f>C25/E25</f>
        <v>0.65</v>
      </c>
      <c r="H25" s="13">
        <f t="shared" si="0"/>
        <v>1.18</v>
      </c>
      <c r="I25" s="8"/>
      <c r="J25" s="8"/>
      <c r="K25" s="8"/>
      <c r="M25" s="48" t="s">
        <v>76</v>
      </c>
      <c r="O25" s="4"/>
      <c r="P25" s="3"/>
      <c r="Q25" s="3"/>
      <c r="R25" s="3"/>
    </row>
    <row r="26" spans="1:18" s="1" customFormat="1" x14ac:dyDescent="0.25">
      <c r="A26" s="1" t="s">
        <v>56</v>
      </c>
      <c r="B26" s="9" t="s">
        <v>74</v>
      </c>
      <c r="C26" s="10" t="s">
        <v>33</v>
      </c>
      <c r="D26" s="2">
        <v>1093</v>
      </c>
      <c r="E26" s="10" t="s">
        <v>33</v>
      </c>
      <c r="F26" s="2">
        <v>1441</v>
      </c>
      <c r="G26" s="13" t="s">
        <v>33</v>
      </c>
      <c r="H26" s="13">
        <f t="shared" si="0"/>
        <v>0.76</v>
      </c>
      <c r="I26" s="4"/>
      <c r="J26" s="4"/>
      <c r="K26" s="4"/>
      <c r="M26" s="23" t="s">
        <v>77</v>
      </c>
      <c r="O26" s="4"/>
      <c r="P26" s="3"/>
      <c r="Q26" s="3"/>
      <c r="R26" s="3"/>
    </row>
    <row r="27" spans="1:18" s="1" customFormat="1" x14ac:dyDescent="0.25">
      <c r="A27" s="1" t="s">
        <v>57</v>
      </c>
      <c r="B27" s="9" t="s">
        <v>74</v>
      </c>
      <c r="C27" s="10" t="s">
        <v>33</v>
      </c>
      <c r="D27" s="2">
        <v>1093</v>
      </c>
      <c r="E27" s="10" t="s">
        <v>33</v>
      </c>
      <c r="F27" s="2">
        <v>1128</v>
      </c>
      <c r="G27" s="13" t="s">
        <v>33</v>
      </c>
      <c r="H27" s="13">
        <f t="shared" si="0"/>
        <v>0.97</v>
      </c>
      <c r="I27" s="4"/>
      <c r="J27" s="4"/>
      <c r="K27" s="4"/>
      <c r="M27" s="23" t="s">
        <v>77</v>
      </c>
      <c r="O27" s="4"/>
    </row>
    <row r="28" spans="1:18" s="1" customFormat="1" x14ac:dyDescent="0.25">
      <c r="A28" s="1" t="s">
        <v>58</v>
      </c>
      <c r="B28" s="9" t="s">
        <v>74</v>
      </c>
      <c r="C28" s="10" t="s">
        <v>33</v>
      </c>
      <c r="D28" s="2">
        <v>1093</v>
      </c>
      <c r="E28" s="10" t="s">
        <v>33</v>
      </c>
      <c r="F28" s="2">
        <v>683</v>
      </c>
      <c r="G28" s="13" t="s">
        <v>33</v>
      </c>
      <c r="H28" s="13">
        <f t="shared" si="0"/>
        <v>1.6</v>
      </c>
      <c r="I28" s="4"/>
      <c r="J28" s="4"/>
      <c r="K28" s="4"/>
      <c r="M28" s="23" t="s">
        <v>77</v>
      </c>
      <c r="O28" s="47"/>
      <c r="P28" s="3"/>
      <c r="Q28" s="4"/>
    </row>
    <row r="29" spans="1:18" s="1" customFormat="1" x14ac:dyDescent="0.25">
      <c r="A29" s="9" t="s">
        <v>59</v>
      </c>
      <c r="B29" s="9" t="s">
        <v>74</v>
      </c>
      <c r="C29" s="10" t="s">
        <v>33</v>
      </c>
      <c r="D29" s="2">
        <v>1093</v>
      </c>
      <c r="E29" s="10" t="s">
        <v>33</v>
      </c>
      <c r="F29" s="10">
        <v>1435</v>
      </c>
      <c r="G29" s="13" t="s">
        <v>33</v>
      </c>
      <c r="H29" s="13">
        <f t="shared" si="0"/>
        <v>0.76</v>
      </c>
      <c r="I29" s="11"/>
      <c r="J29" s="11"/>
      <c r="K29" s="11"/>
      <c r="L29" s="9"/>
      <c r="M29" s="40" t="s">
        <v>77</v>
      </c>
      <c r="O29" s="4"/>
      <c r="P29" s="3"/>
      <c r="Q29" s="3"/>
      <c r="R29" s="2"/>
    </row>
    <row r="30" spans="1:18" s="1" customFormat="1" x14ac:dyDescent="0.25">
      <c r="A30" s="14" t="s">
        <v>37</v>
      </c>
      <c r="B30" s="14" t="s">
        <v>22</v>
      </c>
      <c r="C30" s="15">
        <v>209</v>
      </c>
      <c r="D30" s="15">
        <v>789</v>
      </c>
      <c r="E30" s="15">
        <v>347</v>
      </c>
      <c r="F30" s="15">
        <v>908</v>
      </c>
      <c r="G30" s="22">
        <f>C30/E30</f>
        <v>0.6</v>
      </c>
      <c r="H30" s="22">
        <f t="shared" si="0"/>
        <v>0.87</v>
      </c>
      <c r="I30" s="17">
        <f>COUNT(G30:G55)</f>
        <v>16</v>
      </c>
      <c r="J30" s="17">
        <f>COUNT(H30:H55)</f>
        <v>26</v>
      </c>
      <c r="K30" s="17">
        <f>COUNTIFS(G30:G55,"&gt;=0.5",G30:G55,"&lt;=2")</f>
        <v>8</v>
      </c>
      <c r="L30" s="17">
        <f>COUNTIFS(H30:H55,"&gt;=0.5",H30:H55,"&lt;=2")</f>
        <v>22</v>
      </c>
      <c r="M30" s="42" t="s">
        <v>75</v>
      </c>
      <c r="O30" s="47"/>
      <c r="P30" s="3"/>
      <c r="Q30" s="4"/>
    </row>
    <row r="31" spans="1:18" s="1" customFormat="1" x14ac:dyDescent="0.25">
      <c r="A31" s="9" t="s">
        <v>39</v>
      </c>
      <c r="B31" s="9" t="s">
        <v>22</v>
      </c>
      <c r="C31" s="10">
        <v>288</v>
      </c>
      <c r="D31" s="10">
        <v>1013</v>
      </c>
      <c r="E31" s="10" t="s">
        <v>33</v>
      </c>
      <c r="F31" s="10">
        <v>1002</v>
      </c>
      <c r="G31" s="13" t="s">
        <v>33</v>
      </c>
      <c r="H31" s="13">
        <f t="shared" si="0"/>
        <v>1.01</v>
      </c>
      <c r="I31" s="4"/>
      <c r="J31" s="4"/>
      <c r="K31" s="4"/>
      <c r="M31" s="23" t="s">
        <v>77</v>
      </c>
      <c r="O31" s="4"/>
      <c r="P31" s="3"/>
      <c r="Q31" s="3"/>
      <c r="R31" s="3"/>
    </row>
    <row r="32" spans="1:18" s="1" customFormat="1" x14ac:dyDescent="0.25">
      <c r="A32" s="9" t="s">
        <v>40</v>
      </c>
      <c r="B32" s="9" t="s">
        <v>22</v>
      </c>
      <c r="C32" s="10">
        <v>288</v>
      </c>
      <c r="D32" s="10">
        <v>1013</v>
      </c>
      <c r="E32" s="10" t="s">
        <v>33</v>
      </c>
      <c r="F32" s="10">
        <v>1403</v>
      </c>
      <c r="G32" s="13" t="s">
        <v>33</v>
      </c>
      <c r="H32" s="13">
        <f t="shared" si="0"/>
        <v>0.72</v>
      </c>
      <c r="I32" s="4"/>
      <c r="J32" s="4"/>
      <c r="K32" s="4"/>
      <c r="M32" s="23" t="s">
        <v>77</v>
      </c>
      <c r="O32" s="4"/>
      <c r="P32" s="3"/>
      <c r="Q32" s="3"/>
      <c r="R32" s="3"/>
    </row>
    <row r="33" spans="1:18" s="1" customFormat="1" x14ac:dyDescent="0.25">
      <c r="A33" s="9" t="s">
        <v>73</v>
      </c>
      <c r="B33" s="9" t="s">
        <v>22</v>
      </c>
      <c r="C33" s="10">
        <v>304</v>
      </c>
      <c r="D33" s="10">
        <v>1335</v>
      </c>
      <c r="E33" s="10">
        <v>283</v>
      </c>
      <c r="F33" s="10">
        <v>895</v>
      </c>
      <c r="G33" s="13">
        <f>C33/E33</f>
        <v>1.07</v>
      </c>
      <c r="H33" s="13">
        <f t="shared" si="0"/>
        <v>1.49</v>
      </c>
      <c r="I33" s="4"/>
      <c r="J33" s="4" t="s">
        <v>22</v>
      </c>
      <c r="K33" s="4"/>
      <c r="M33" s="48" t="s">
        <v>76</v>
      </c>
      <c r="O33" s="4"/>
      <c r="P33" s="3"/>
      <c r="Q33" s="3"/>
      <c r="R33" s="3"/>
    </row>
    <row r="34" spans="1:18" s="1" customFormat="1" x14ac:dyDescent="0.25">
      <c r="A34" s="9" t="s">
        <v>41</v>
      </c>
      <c r="B34" s="9" t="s">
        <v>22</v>
      </c>
      <c r="C34" s="10">
        <v>304</v>
      </c>
      <c r="D34" s="10">
        <v>1335</v>
      </c>
      <c r="E34" s="10">
        <v>567</v>
      </c>
      <c r="F34" s="10">
        <v>1759</v>
      </c>
      <c r="G34" s="13">
        <f>C34/E34</f>
        <v>0.54</v>
      </c>
      <c r="H34" s="13">
        <f t="shared" si="0"/>
        <v>0.76</v>
      </c>
      <c r="I34" s="4" t="s">
        <v>89</v>
      </c>
      <c r="J34" s="3">
        <f>MEDIAN(E30:E51)</f>
        <v>597</v>
      </c>
      <c r="K34" s="4"/>
      <c r="M34" s="48" t="s">
        <v>76</v>
      </c>
      <c r="O34" s="4"/>
      <c r="P34" s="3"/>
      <c r="Q34" s="3"/>
      <c r="R34" s="3"/>
    </row>
    <row r="35" spans="1:18" s="1" customFormat="1" x14ac:dyDescent="0.25">
      <c r="A35" s="9" t="s">
        <v>9</v>
      </c>
      <c r="B35" s="9" t="s">
        <v>22</v>
      </c>
      <c r="C35" s="10">
        <v>209</v>
      </c>
      <c r="D35" s="10">
        <v>789</v>
      </c>
      <c r="E35" s="10" t="s">
        <v>33</v>
      </c>
      <c r="F35" s="10">
        <v>2180</v>
      </c>
      <c r="G35" s="13" t="s">
        <v>33</v>
      </c>
      <c r="H35" s="11">
        <f t="shared" si="0"/>
        <v>0.36</v>
      </c>
      <c r="I35" s="4" t="s">
        <v>82</v>
      </c>
      <c r="J35" s="3">
        <f>MIN(E30:E51)</f>
        <v>283</v>
      </c>
      <c r="K35" s="5"/>
      <c r="M35" s="42" t="s">
        <v>75</v>
      </c>
      <c r="O35" s="4"/>
      <c r="P35" s="3"/>
      <c r="Q35" s="3"/>
      <c r="R35" s="3"/>
    </row>
    <row r="36" spans="1:18" s="1" customFormat="1" x14ac:dyDescent="0.25">
      <c r="A36" s="9" t="s">
        <v>42</v>
      </c>
      <c r="B36" s="9" t="s">
        <v>22</v>
      </c>
      <c r="C36" s="10">
        <v>288</v>
      </c>
      <c r="D36" s="10">
        <v>1013</v>
      </c>
      <c r="E36" s="10">
        <v>647</v>
      </c>
      <c r="F36" s="10">
        <v>1599</v>
      </c>
      <c r="G36" s="11">
        <f>C36/E36</f>
        <v>0.45</v>
      </c>
      <c r="H36" s="13">
        <f t="shared" si="0"/>
        <v>0.63</v>
      </c>
      <c r="I36" s="4" t="s">
        <v>83</v>
      </c>
      <c r="J36" s="3">
        <f>MAX(E30:E51)</f>
        <v>1588</v>
      </c>
      <c r="K36" s="5"/>
      <c r="M36" s="23" t="s">
        <v>77</v>
      </c>
      <c r="O36" s="4"/>
      <c r="P36" s="3"/>
      <c r="Q36" s="3"/>
      <c r="R36" s="3"/>
    </row>
    <row r="37" spans="1:18" s="1" customFormat="1" x14ac:dyDescent="0.25">
      <c r="A37" s="9" t="s">
        <v>43</v>
      </c>
      <c r="B37" s="9" t="s">
        <v>22</v>
      </c>
      <c r="C37" s="10">
        <v>288</v>
      </c>
      <c r="D37" s="10">
        <v>1013</v>
      </c>
      <c r="E37" s="10">
        <v>290</v>
      </c>
      <c r="F37" s="10">
        <v>654</v>
      </c>
      <c r="G37" s="13">
        <f>C37/E37</f>
        <v>0.99</v>
      </c>
      <c r="H37" s="13">
        <f t="shared" si="0"/>
        <v>1.55</v>
      </c>
      <c r="I37" s="4"/>
      <c r="J37" s="4"/>
      <c r="K37" s="4"/>
      <c r="M37" s="23" t="s">
        <v>77</v>
      </c>
      <c r="O37" s="4"/>
      <c r="P37" s="3"/>
      <c r="Q37" s="3"/>
      <c r="R37" s="3"/>
    </row>
    <row r="38" spans="1:18" s="1" customFormat="1" x14ac:dyDescent="0.25">
      <c r="A38" s="9" t="s">
        <v>44</v>
      </c>
      <c r="B38" s="9" t="s">
        <v>22</v>
      </c>
      <c r="C38" s="10">
        <v>304</v>
      </c>
      <c r="D38" s="10">
        <v>1335</v>
      </c>
      <c r="E38" s="10">
        <v>503</v>
      </c>
      <c r="F38" s="10">
        <v>1303</v>
      </c>
      <c r="G38" s="13">
        <f>C38/E38</f>
        <v>0.6</v>
      </c>
      <c r="H38" s="13">
        <f t="shared" si="0"/>
        <v>1.02</v>
      </c>
      <c r="I38" s="4" t="s">
        <v>90</v>
      </c>
      <c r="J38" s="26">
        <f>MEDIAN(F30:F51)</f>
        <v>1427</v>
      </c>
      <c r="K38" s="4"/>
      <c r="M38" s="41" t="s">
        <v>78</v>
      </c>
      <c r="O38" s="4"/>
      <c r="P38" s="3"/>
      <c r="Q38" s="3"/>
      <c r="R38" s="3"/>
    </row>
    <row r="39" spans="1:18" s="1" customFormat="1" x14ac:dyDescent="0.25">
      <c r="A39" s="9" t="s">
        <v>60</v>
      </c>
      <c r="B39" s="9" t="s">
        <v>22</v>
      </c>
      <c r="C39" s="10">
        <v>209</v>
      </c>
      <c r="D39" s="10">
        <v>789</v>
      </c>
      <c r="E39" s="10" t="s">
        <v>33</v>
      </c>
      <c r="F39" s="10">
        <v>895</v>
      </c>
      <c r="G39" s="13" t="s">
        <v>33</v>
      </c>
      <c r="H39" s="13">
        <f t="shared" si="0"/>
        <v>0.88</v>
      </c>
      <c r="I39" s="4" t="s">
        <v>82</v>
      </c>
      <c r="J39" s="26">
        <f>MIN(F30:F51)</f>
        <v>654</v>
      </c>
      <c r="K39" s="4"/>
      <c r="M39" s="42" t="s">
        <v>75</v>
      </c>
      <c r="O39" s="4"/>
      <c r="P39" s="3"/>
      <c r="Q39" s="3"/>
      <c r="R39" s="3"/>
    </row>
    <row r="40" spans="1:18" s="1" customFormat="1" x14ac:dyDescent="0.25">
      <c r="A40" s="9" t="s">
        <v>45</v>
      </c>
      <c r="B40" s="9" t="s">
        <v>22</v>
      </c>
      <c r="C40" s="10">
        <v>209</v>
      </c>
      <c r="D40" s="10">
        <v>789</v>
      </c>
      <c r="E40" s="10">
        <v>1300</v>
      </c>
      <c r="F40" s="10">
        <v>3500</v>
      </c>
      <c r="G40" s="11">
        <f>C40/E40</f>
        <v>0.16</v>
      </c>
      <c r="H40" s="11">
        <f t="shared" si="0"/>
        <v>0.23</v>
      </c>
      <c r="I40" s="4" t="s">
        <v>83</v>
      </c>
      <c r="J40" s="26">
        <f>MAX(F30:F51)</f>
        <v>4300</v>
      </c>
      <c r="K40" s="4"/>
      <c r="M40" s="27" t="s">
        <v>79</v>
      </c>
      <c r="O40" s="4"/>
      <c r="P40" s="3"/>
      <c r="Q40" s="3"/>
      <c r="R40" s="3"/>
    </row>
    <row r="41" spans="1:18" s="1" customFormat="1" x14ac:dyDescent="0.25">
      <c r="A41" s="9" t="s">
        <v>46</v>
      </c>
      <c r="B41" s="9" t="s">
        <v>22</v>
      </c>
      <c r="C41" s="10">
        <v>209</v>
      </c>
      <c r="D41" s="10">
        <v>789</v>
      </c>
      <c r="E41" s="10">
        <v>1588</v>
      </c>
      <c r="F41" s="10">
        <v>4300</v>
      </c>
      <c r="G41" s="11">
        <f>C41/E41</f>
        <v>0.13</v>
      </c>
      <c r="H41" s="11">
        <f t="shared" ref="H41:H74" si="2">D41/F41</f>
        <v>0.18</v>
      </c>
      <c r="I41" s="4"/>
      <c r="J41" s="4"/>
      <c r="K41" s="4"/>
      <c r="M41" s="27" t="s">
        <v>79</v>
      </c>
    </row>
    <row r="42" spans="1:18" s="1" customFormat="1" x14ac:dyDescent="0.25">
      <c r="A42" s="9" t="s">
        <v>47</v>
      </c>
      <c r="B42" s="9" t="s">
        <v>22</v>
      </c>
      <c r="C42" s="10">
        <v>304</v>
      </c>
      <c r="D42" s="10">
        <v>1335</v>
      </c>
      <c r="E42" s="10" t="s">
        <v>33</v>
      </c>
      <c r="F42" s="10">
        <v>973</v>
      </c>
      <c r="G42" s="13" t="s">
        <v>33</v>
      </c>
      <c r="H42" s="13">
        <f t="shared" si="2"/>
        <v>1.37</v>
      </c>
      <c r="I42" s="5"/>
      <c r="J42" s="5"/>
      <c r="K42" s="5"/>
      <c r="M42" s="41" t="s">
        <v>78</v>
      </c>
    </row>
    <row r="43" spans="1:18" s="1" customFormat="1" x14ac:dyDescent="0.25">
      <c r="A43" s="9" t="s">
        <v>13</v>
      </c>
      <c r="B43" s="9" t="s">
        <v>22</v>
      </c>
      <c r="C43" s="10">
        <v>304</v>
      </c>
      <c r="D43" s="10">
        <v>1335</v>
      </c>
      <c r="E43" s="10">
        <v>391</v>
      </c>
      <c r="F43" s="10">
        <v>1489</v>
      </c>
      <c r="G43" s="13">
        <f>C43/E43</f>
        <v>0.78</v>
      </c>
      <c r="H43" s="13">
        <f t="shared" si="2"/>
        <v>0.9</v>
      </c>
      <c r="I43" s="4" t="s">
        <v>91</v>
      </c>
      <c r="J43" s="4" t="s">
        <v>22</v>
      </c>
      <c r="K43" s="4"/>
      <c r="M43" s="48" t="s">
        <v>76</v>
      </c>
    </row>
    <row r="44" spans="1:18" s="1" customFormat="1" x14ac:dyDescent="0.25">
      <c r="A44" s="9" t="s">
        <v>48</v>
      </c>
      <c r="B44" s="9" t="s">
        <v>22</v>
      </c>
      <c r="C44" s="10">
        <v>209</v>
      </c>
      <c r="D44" s="10">
        <v>789</v>
      </c>
      <c r="E44" s="10">
        <v>654</v>
      </c>
      <c r="F44" s="10">
        <v>1460</v>
      </c>
      <c r="G44" s="11">
        <f>C44/E44</f>
        <v>0.32</v>
      </c>
      <c r="H44" s="13">
        <f t="shared" si="2"/>
        <v>0.54</v>
      </c>
      <c r="I44" s="4" t="s">
        <v>90</v>
      </c>
      <c r="J44" s="26">
        <f>MEDIAN(F52:F55)</f>
        <v>2094</v>
      </c>
      <c r="K44" s="4"/>
      <c r="M44" s="42" t="s">
        <v>75</v>
      </c>
    </row>
    <row r="45" spans="1:18" s="1" customFormat="1" x14ac:dyDescent="0.25">
      <c r="A45" s="9" t="s">
        <v>15</v>
      </c>
      <c r="B45" s="9" t="s">
        <v>22</v>
      </c>
      <c r="C45" s="10">
        <v>288</v>
      </c>
      <c r="D45" s="10">
        <v>1013</v>
      </c>
      <c r="E45" s="10">
        <v>623</v>
      </c>
      <c r="F45" s="10">
        <v>1062</v>
      </c>
      <c r="G45" s="11">
        <f>C45/E45</f>
        <v>0.46</v>
      </c>
      <c r="H45" s="13">
        <f t="shared" si="2"/>
        <v>0.95</v>
      </c>
      <c r="I45" s="4" t="s">
        <v>82</v>
      </c>
      <c r="J45" s="26">
        <f>MIN(F52:F55)</f>
        <v>1476</v>
      </c>
      <c r="K45" s="4"/>
      <c r="M45" s="23" t="s">
        <v>77</v>
      </c>
    </row>
    <row r="46" spans="1:18" s="1" customFormat="1" x14ac:dyDescent="0.25">
      <c r="A46" s="9" t="s">
        <v>49</v>
      </c>
      <c r="B46" s="9" t="s">
        <v>22</v>
      </c>
      <c r="C46" s="10">
        <v>288</v>
      </c>
      <c r="D46" s="10">
        <v>1013</v>
      </c>
      <c r="E46" s="10">
        <v>698</v>
      </c>
      <c r="F46" s="10">
        <v>1863</v>
      </c>
      <c r="G46" s="11">
        <f>C46/E46</f>
        <v>0.41</v>
      </c>
      <c r="H46" s="13">
        <f t="shared" si="2"/>
        <v>0.54</v>
      </c>
      <c r="I46" s="4" t="s">
        <v>83</v>
      </c>
      <c r="J46" s="26">
        <f>MAX(F52:F55)</f>
        <v>2495</v>
      </c>
      <c r="K46" s="5"/>
      <c r="M46" s="23" t="s">
        <v>77</v>
      </c>
    </row>
    <row r="47" spans="1:18" s="1" customFormat="1" x14ac:dyDescent="0.25">
      <c r="A47" s="9" t="s">
        <v>50</v>
      </c>
      <c r="B47" s="9" t="s">
        <v>22</v>
      </c>
      <c r="C47" s="10">
        <v>288</v>
      </c>
      <c r="D47" s="10">
        <v>1013</v>
      </c>
      <c r="E47" s="10" t="s">
        <v>33</v>
      </c>
      <c r="F47" s="10">
        <v>1096</v>
      </c>
      <c r="G47" s="13" t="s">
        <v>33</v>
      </c>
      <c r="H47" s="13">
        <f t="shared" si="2"/>
        <v>0.92</v>
      </c>
      <c r="I47" s="8"/>
      <c r="J47" s="8"/>
      <c r="K47" s="8"/>
      <c r="M47" s="23" t="s">
        <v>77</v>
      </c>
    </row>
    <row r="48" spans="1:18" s="1" customFormat="1" x14ac:dyDescent="0.25">
      <c r="A48" s="9" t="s">
        <v>51</v>
      </c>
      <c r="B48" s="9" t="s">
        <v>22</v>
      </c>
      <c r="C48" s="10">
        <v>304</v>
      </c>
      <c r="D48" s="10">
        <v>1335</v>
      </c>
      <c r="E48" s="10">
        <v>630</v>
      </c>
      <c r="F48" s="10">
        <v>1450</v>
      </c>
      <c r="G48" s="11">
        <f>C48/E48</f>
        <v>0.48</v>
      </c>
      <c r="H48" s="13">
        <f t="shared" si="2"/>
        <v>0.92</v>
      </c>
      <c r="I48" s="4"/>
      <c r="J48" s="4"/>
      <c r="K48" s="4"/>
      <c r="M48" s="48" t="s">
        <v>76</v>
      </c>
    </row>
    <row r="49" spans="1:18" s="1" customFormat="1" x14ac:dyDescent="0.25">
      <c r="A49" s="9" t="s">
        <v>52</v>
      </c>
      <c r="B49" s="9" t="s">
        <v>22</v>
      </c>
      <c r="C49" s="10">
        <v>288</v>
      </c>
      <c r="D49" s="10">
        <v>1013</v>
      </c>
      <c r="E49" s="10">
        <v>571</v>
      </c>
      <c r="F49" s="10">
        <v>1547</v>
      </c>
      <c r="G49" s="13">
        <f>C49/E49</f>
        <v>0.5</v>
      </c>
      <c r="H49" s="13">
        <f t="shared" si="2"/>
        <v>0.65</v>
      </c>
      <c r="I49" s="4"/>
      <c r="J49" s="4"/>
      <c r="K49" s="4"/>
      <c r="M49" s="23" t="s">
        <v>77</v>
      </c>
    </row>
    <row r="50" spans="1:18" s="1" customFormat="1" x14ac:dyDescent="0.25">
      <c r="A50" s="9" t="s">
        <v>53</v>
      </c>
      <c r="B50" s="9" t="s">
        <v>22</v>
      </c>
      <c r="C50" s="10">
        <v>304</v>
      </c>
      <c r="D50" s="10">
        <v>1335</v>
      </c>
      <c r="E50" s="10">
        <v>1010</v>
      </c>
      <c r="F50" s="10">
        <v>3900</v>
      </c>
      <c r="G50" s="11">
        <f>C50/E50</f>
        <v>0.3</v>
      </c>
      <c r="H50" s="11">
        <f t="shared" si="2"/>
        <v>0.34</v>
      </c>
      <c r="I50" s="4"/>
      <c r="J50" s="4"/>
      <c r="K50" s="4"/>
      <c r="M50" s="48" t="s">
        <v>76</v>
      </c>
    </row>
    <row r="51" spans="1:18" s="1" customFormat="1" x14ac:dyDescent="0.25">
      <c r="A51" s="9" t="s">
        <v>54</v>
      </c>
      <c r="B51" s="9" t="s">
        <v>22</v>
      </c>
      <c r="C51" s="10">
        <v>304</v>
      </c>
      <c r="D51" s="10">
        <v>1335</v>
      </c>
      <c r="E51" s="10">
        <v>434</v>
      </c>
      <c r="F51" s="10">
        <v>1196</v>
      </c>
      <c r="G51" s="13">
        <f>C51/E51</f>
        <v>0.7</v>
      </c>
      <c r="H51" s="13">
        <f t="shared" si="2"/>
        <v>1.1200000000000001</v>
      </c>
      <c r="I51" s="4"/>
      <c r="J51" s="4"/>
      <c r="K51" s="4"/>
      <c r="M51" s="48" t="s">
        <v>76</v>
      </c>
    </row>
    <row r="52" spans="1:18" s="1" customFormat="1" x14ac:dyDescent="0.25">
      <c r="A52" s="1" t="s">
        <v>56</v>
      </c>
      <c r="B52" s="1" t="s">
        <v>22</v>
      </c>
      <c r="C52" s="10" t="s">
        <v>33</v>
      </c>
      <c r="D52" s="2">
        <v>1518</v>
      </c>
      <c r="E52" s="10" t="s">
        <v>33</v>
      </c>
      <c r="F52" s="2">
        <v>1761</v>
      </c>
      <c r="G52" s="13" t="s">
        <v>33</v>
      </c>
      <c r="H52" s="13">
        <f t="shared" si="2"/>
        <v>0.86</v>
      </c>
      <c r="I52" s="4"/>
      <c r="J52" s="4"/>
      <c r="K52" s="4"/>
      <c r="M52" s="23" t="s">
        <v>77</v>
      </c>
    </row>
    <row r="53" spans="1:18" s="1" customFormat="1" x14ac:dyDescent="0.25">
      <c r="A53" s="1" t="s">
        <v>57</v>
      </c>
      <c r="B53" s="1" t="s">
        <v>22</v>
      </c>
      <c r="C53" s="10" t="s">
        <v>33</v>
      </c>
      <c r="D53" s="2">
        <v>1518</v>
      </c>
      <c r="E53" s="10" t="s">
        <v>33</v>
      </c>
      <c r="F53" s="2">
        <v>2427</v>
      </c>
      <c r="G53" s="13" t="s">
        <v>33</v>
      </c>
      <c r="H53" s="13">
        <f t="shared" si="2"/>
        <v>0.63</v>
      </c>
      <c r="I53" s="4"/>
      <c r="J53" s="4"/>
      <c r="K53" s="4"/>
      <c r="M53" s="23" t="s">
        <v>77</v>
      </c>
    </row>
    <row r="54" spans="1:18" s="1" customFormat="1" x14ac:dyDescent="0.25">
      <c r="A54" s="1" t="s">
        <v>58</v>
      </c>
      <c r="B54" s="1" t="s">
        <v>22</v>
      </c>
      <c r="C54" s="10" t="s">
        <v>33</v>
      </c>
      <c r="D54" s="2">
        <v>1518</v>
      </c>
      <c r="E54" s="10" t="s">
        <v>33</v>
      </c>
      <c r="F54" s="2">
        <v>1476</v>
      </c>
      <c r="G54" s="13" t="s">
        <v>33</v>
      </c>
      <c r="H54" s="13">
        <f t="shared" si="2"/>
        <v>1.03</v>
      </c>
      <c r="I54" s="4"/>
      <c r="J54" s="4"/>
      <c r="K54" s="4"/>
      <c r="M54" s="23" t="s">
        <v>77</v>
      </c>
    </row>
    <row r="55" spans="1:18" s="1" customFormat="1" x14ac:dyDescent="0.25">
      <c r="A55" s="9" t="s">
        <v>59</v>
      </c>
      <c r="B55" s="9" t="s">
        <v>22</v>
      </c>
      <c r="C55" s="10" t="s">
        <v>33</v>
      </c>
      <c r="D55" s="2">
        <v>1518</v>
      </c>
      <c r="E55" s="10" t="s">
        <v>33</v>
      </c>
      <c r="F55" s="10">
        <v>2495</v>
      </c>
      <c r="G55" s="13" t="s">
        <v>33</v>
      </c>
      <c r="H55" s="13">
        <f t="shared" si="2"/>
        <v>0.61</v>
      </c>
      <c r="I55" s="8"/>
      <c r="J55" s="8"/>
      <c r="K55" s="8"/>
      <c r="L55" s="9"/>
      <c r="M55" s="40" t="s">
        <v>77</v>
      </c>
      <c r="N55" s="3"/>
    </row>
    <row r="56" spans="1:18" s="9" customFormat="1" x14ac:dyDescent="0.25">
      <c r="A56" s="14" t="s">
        <v>37</v>
      </c>
      <c r="B56" s="14" t="s">
        <v>21</v>
      </c>
      <c r="C56" s="15">
        <v>481</v>
      </c>
      <c r="D56" s="15">
        <v>4134</v>
      </c>
      <c r="E56" s="15">
        <v>1036</v>
      </c>
      <c r="F56" s="15">
        <v>4930</v>
      </c>
      <c r="G56" s="35">
        <f>C56/E56</f>
        <v>0.46</v>
      </c>
      <c r="H56" s="22">
        <f t="shared" si="2"/>
        <v>0.84</v>
      </c>
      <c r="I56" s="17">
        <f>COUNT(G56:G81)</f>
        <v>17</v>
      </c>
      <c r="J56" s="17">
        <f>COUNT(H56:H81)</f>
        <v>26</v>
      </c>
      <c r="K56" s="17">
        <f>COUNTIFS(G56:G81,"&gt;=0.5",G56:G81,"&lt;=2")</f>
        <v>12</v>
      </c>
      <c r="L56" s="17">
        <f>COUNTIFS(H56:H81,"&gt;=0.5",H56:H81,"&lt;=2")</f>
        <v>25</v>
      </c>
      <c r="M56" s="42" t="s">
        <v>75</v>
      </c>
      <c r="O56" s="47"/>
      <c r="P56" s="3"/>
      <c r="Q56" s="4"/>
      <c r="R56" s="1"/>
    </row>
    <row r="57" spans="1:18" s="9" customFormat="1" x14ac:dyDescent="0.25">
      <c r="A57" s="9" t="s">
        <v>38</v>
      </c>
      <c r="B57" s="9" t="s">
        <v>21</v>
      </c>
      <c r="C57" s="10">
        <v>695</v>
      </c>
      <c r="D57" s="10">
        <v>6443</v>
      </c>
      <c r="E57" s="10">
        <v>1326</v>
      </c>
      <c r="F57" s="10">
        <v>5213</v>
      </c>
      <c r="G57" s="13">
        <f>C57/E57</f>
        <v>0.52</v>
      </c>
      <c r="H57" s="13">
        <f t="shared" si="2"/>
        <v>1.24</v>
      </c>
      <c r="I57" s="8"/>
      <c r="J57" s="8"/>
      <c r="K57" s="8"/>
      <c r="M57" s="41" t="s">
        <v>78</v>
      </c>
      <c r="O57" s="4"/>
      <c r="P57" s="3"/>
      <c r="Q57" s="3"/>
      <c r="R57" s="3"/>
    </row>
    <row r="58" spans="1:18" s="9" customFormat="1" x14ac:dyDescent="0.25">
      <c r="A58" s="9" t="s">
        <v>39</v>
      </c>
      <c r="B58" s="9" t="s">
        <v>21</v>
      </c>
      <c r="C58" s="10">
        <v>684</v>
      </c>
      <c r="D58" s="10">
        <v>6427</v>
      </c>
      <c r="E58" s="10" t="s">
        <v>33</v>
      </c>
      <c r="F58" s="10">
        <v>5590</v>
      </c>
      <c r="G58" s="13" t="s">
        <v>33</v>
      </c>
      <c r="H58" s="13">
        <f t="shared" si="2"/>
        <v>1.1499999999999999</v>
      </c>
      <c r="I58" s="8"/>
      <c r="J58" s="8"/>
      <c r="K58" s="8"/>
      <c r="M58" s="23" t="s">
        <v>77</v>
      </c>
      <c r="O58" s="4"/>
      <c r="P58" s="3"/>
      <c r="Q58" s="3"/>
      <c r="R58" s="3"/>
    </row>
    <row r="59" spans="1:18" s="9" customFormat="1" x14ac:dyDescent="0.25">
      <c r="A59" s="9" t="s">
        <v>40</v>
      </c>
      <c r="B59" s="9" t="s">
        <v>21</v>
      </c>
      <c r="C59" s="10">
        <v>684</v>
      </c>
      <c r="D59" s="10">
        <v>6427</v>
      </c>
      <c r="E59" s="10" t="s">
        <v>33</v>
      </c>
      <c r="F59" s="10">
        <v>5109</v>
      </c>
      <c r="G59" s="13" t="s">
        <v>33</v>
      </c>
      <c r="H59" s="13">
        <f t="shared" si="2"/>
        <v>1.26</v>
      </c>
      <c r="I59" s="4"/>
      <c r="J59" s="4" t="s">
        <v>21</v>
      </c>
      <c r="K59" s="8"/>
      <c r="M59" s="23" t="s">
        <v>77</v>
      </c>
      <c r="O59" s="4"/>
      <c r="P59" s="3"/>
      <c r="Q59" s="3"/>
      <c r="R59" s="3"/>
    </row>
    <row r="60" spans="1:18" s="9" customFormat="1" x14ac:dyDescent="0.25">
      <c r="A60" s="9" t="s">
        <v>73</v>
      </c>
      <c r="B60" s="9" t="s">
        <v>21</v>
      </c>
      <c r="C60" s="10">
        <v>695</v>
      </c>
      <c r="D60" s="10">
        <v>6443</v>
      </c>
      <c r="E60" s="10">
        <v>1015</v>
      </c>
      <c r="F60" s="10">
        <v>5364</v>
      </c>
      <c r="G60" s="13">
        <f>C60/E60</f>
        <v>0.68</v>
      </c>
      <c r="H60" s="13">
        <f t="shared" si="2"/>
        <v>1.2</v>
      </c>
      <c r="I60" s="4" t="s">
        <v>89</v>
      </c>
      <c r="J60" s="3">
        <f>MEDIAN(E56:E77)</f>
        <v>1117</v>
      </c>
      <c r="K60" s="8"/>
      <c r="M60" s="48" t="s">
        <v>76</v>
      </c>
      <c r="O60" s="4"/>
      <c r="P60" s="3"/>
      <c r="Q60" s="3"/>
      <c r="R60" s="3"/>
    </row>
    <row r="61" spans="1:18" s="9" customFormat="1" x14ac:dyDescent="0.25">
      <c r="A61" s="9" t="s">
        <v>41</v>
      </c>
      <c r="B61" s="9" t="s">
        <v>21</v>
      </c>
      <c r="C61" s="10">
        <v>695</v>
      </c>
      <c r="D61" s="10">
        <v>6443</v>
      </c>
      <c r="E61" s="10">
        <v>1152</v>
      </c>
      <c r="F61" s="10">
        <v>6828</v>
      </c>
      <c r="G61" s="13">
        <f t="shared" ref="G61:G67" si="3">C61/E61</f>
        <v>0.6</v>
      </c>
      <c r="H61" s="13">
        <f t="shared" si="2"/>
        <v>0.94</v>
      </c>
      <c r="I61" s="4" t="s">
        <v>82</v>
      </c>
      <c r="J61" s="3">
        <f>MIN(E56:E77)</f>
        <v>680</v>
      </c>
      <c r="K61" s="8"/>
      <c r="M61" s="48" t="s">
        <v>76</v>
      </c>
      <c r="O61" s="4"/>
      <c r="P61" s="3"/>
      <c r="Q61" s="3"/>
      <c r="R61" s="3"/>
    </row>
    <row r="62" spans="1:18" s="9" customFormat="1" x14ac:dyDescent="0.25">
      <c r="A62" s="9" t="s">
        <v>42</v>
      </c>
      <c r="B62" s="9" t="s">
        <v>21</v>
      </c>
      <c r="C62" s="10">
        <v>684</v>
      </c>
      <c r="D62" s="10">
        <v>6427</v>
      </c>
      <c r="E62" s="10">
        <v>1185</v>
      </c>
      <c r="F62" s="10">
        <v>4352</v>
      </c>
      <c r="G62" s="13">
        <f t="shared" si="3"/>
        <v>0.57999999999999996</v>
      </c>
      <c r="H62" s="13">
        <f t="shared" si="2"/>
        <v>1.48</v>
      </c>
      <c r="I62" s="4" t="s">
        <v>83</v>
      </c>
      <c r="J62" s="3">
        <f>MAX(E56:E77)</f>
        <v>1984</v>
      </c>
      <c r="K62" s="8"/>
      <c r="M62" s="23" t="s">
        <v>77</v>
      </c>
      <c r="O62" s="4"/>
      <c r="P62" s="3"/>
      <c r="Q62" s="3"/>
      <c r="R62" s="3"/>
    </row>
    <row r="63" spans="1:18" s="9" customFormat="1" x14ac:dyDescent="0.25">
      <c r="A63" s="9" t="s">
        <v>43</v>
      </c>
      <c r="B63" s="9" t="s">
        <v>21</v>
      </c>
      <c r="C63" s="10">
        <v>684</v>
      </c>
      <c r="D63" s="10">
        <v>6427</v>
      </c>
      <c r="E63" s="10">
        <v>889</v>
      </c>
      <c r="F63" s="10">
        <v>3284</v>
      </c>
      <c r="G63" s="13">
        <f t="shared" si="3"/>
        <v>0.77</v>
      </c>
      <c r="H63" s="13">
        <f t="shared" si="2"/>
        <v>1.96</v>
      </c>
      <c r="I63" s="4"/>
      <c r="J63" s="4"/>
      <c r="K63" s="8"/>
      <c r="M63" s="23" t="s">
        <v>77</v>
      </c>
      <c r="O63" s="4"/>
      <c r="P63" s="3"/>
      <c r="Q63" s="3"/>
      <c r="R63" s="3"/>
    </row>
    <row r="64" spans="1:18" s="9" customFormat="1" x14ac:dyDescent="0.25">
      <c r="A64" s="9" t="s">
        <v>44</v>
      </c>
      <c r="B64" s="9" t="s">
        <v>21</v>
      </c>
      <c r="C64" s="10">
        <v>695</v>
      </c>
      <c r="D64" s="10">
        <v>6443</v>
      </c>
      <c r="E64" s="10">
        <v>1050</v>
      </c>
      <c r="F64" s="10">
        <v>4659</v>
      </c>
      <c r="G64" s="13">
        <f t="shared" si="3"/>
        <v>0.66</v>
      </c>
      <c r="H64" s="13">
        <f t="shared" si="2"/>
        <v>1.38</v>
      </c>
      <c r="I64" s="4" t="s">
        <v>90</v>
      </c>
      <c r="J64" s="26">
        <f>MEDIAN(F56:F77)</f>
        <v>4623</v>
      </c>
      <c r="K64" s="8"/>
      <c r="M64" s="41" t="s">
        <v>78</v>
      </c>
      <c r="O64" s="4"/>
      <c r="P64" s="3"/>
      <c r="Q64" s="3"/>
      <c r="R64" s="3"/>
    </row>
    <row r="65" spans="1:18" s="9" customFormat="1" x14ac:dyDescent="0.25">
      <c r="A65" s="9" t="s">
        <v>60</v>
      </c>
      <c r="B65" s="9" t="s">
        <v>21</v>
      </c>
      <c r="C65" s="10">
        <v>481</v>
      </c>
      <c r="D65" s="10">
        <v>4134</v>
      </c>
      <c r="E65" s="10" t="s">
        <v>33</v>
      </c>
      <c r="F65" s="10">
        <v>3581</v>
      </c>
      <c r="G65" s="13" t="s">
        <v>33</v>
      </c>
      <c r="H65" s="13">
        <f t="shared" si="2"/>
        <v>1.1499999999999999</v>
      </c>
      <c r="I65" s="4" t="s">
        <v>82</v>
      </c>
      <c r="J65" s="26">
        <f>MIN(F56:F77)</f>
        <v>1960</v>
      </c>
      <c r="K65" s="8"/>
      <c r="M65" s="42" t="s">
        <v>75</v>
      </c>
      <c r="O65" s="4"/>
      <c r="P65" s="3"/>
      <c r="Q65" s="3"/>
      <c r="R65" s="3"/>
    </row>
    <row r="66" spans="1:18" s="9" customFormat="1" x14ac:dyDescent="0.25">
      <c r="A66" s="9" t="s">
        <v>45</v>
      </c>
      <c r="B66" s="9" t="s">
        <v>21</v>
      </c>
      <c r="C66" s="10">
        <v>481</v>
      </c>
      <c r="D66" s="10">
        <v>4134</v>
      </c>
      <c r="E66" s="10">
        <v>1750</v>
      </c>
      <c r="F66" s="10">
        <v>4500</v>
      </c>
      <c r="G66" s="11">
        <f t="shared" si="3"/>
        <v>0.27</v>
      </c>
      <c r="H66" s="13">
        <f t="shared" si="2"/>
        <v>0.92</v>
      </c>
      <c r="I66" s="4" t="s">
        <v>83</v>
      </c>
      <c r="J66" s="26">
        <f>MAX(F56:F77)</f>
        <v>7130</v>
      </c>
      <c r="K66" s="11"/>
      <c r="M66" s="27" t="s">
        <v>79</v>
      </c>
      <c r="O66" s="4"/>
      <c r="P66" s="3"/>
      <c r="Q66" s="3"/>
      <c r="R66" s="3"/>
    </row>
    <row r="67" spans="1:18" s="9" customFormat="1" x14ac:dyDescent="0.25">
      <c r="A67" s="9" t="s">
        <v>46</v>
      </c>
      <c r="B67" s="9" t="s">
        <v>21</v>
      </c>
      <c r="C67" s="10">
        <v>481</v>
      </c>
      <c r="D67" s="10">
        <v>4134</v>
      </c>
      <c r="E67" s="10">
        <v>1984</v>
      </c>
      <c r="F67" s="10">
        <v>4850</v>
      </c>
      <c r="G67" s="11">
        <f t="shared" si="3"/>
        <v>0.24</v>
      </c>
      <c r="H67" s="13">
        <f t="shared" si="2"/>
        <v>0.85</v>
      </c>
      <c r="I67" s="4"/>
      <c r="J67" s="4"/>
      <c r="K67" s="8"/>
      <c r="M67" s="27" t="s">
        <v>79</v>
      </c>
    </row>
    <row r="68" spans="1:18" s="9" customFormat="1" x14ac:dyDescent="0.25">
      <c r="A68" s="9" t="s">
        <v>47</v>
      </c>
      <c r="B68" s="9" t="s">
        <v>21</v>
      </c>
      <c r="C68" s="10">
        <v>695</v>
      </c>
      <c r="D68" s="10">
        <v>6443</v>
      </c>
      <c r="E68" s="10" t="s">
        <v>33</v>
      </c>
      <c r="F68" s="10">
        <v>3652</v>
      </c>
      <c r="G68" s="13" t="s">
        <v>33</v>
      </c>
      <c r="H68" s="13">
        <f t="shared" si="2"/>
        <v>1.76</v>
      </c>
      <c r="I68" s="4"/>
      <c r="J68" s="4"/>
      <c r="K68" s="8"/>
      <c r="M68" s="41" t="s">
        <v>78</v>
      </c>
    </row>
    <row r="69" spans="1:18" s="9" customFormat="1" x14ac:dyDescent="0.25">
      <c r="A69" s="9" t="s">
        <v>13</v>
      </c>
      <c r="B69" s="9" t="s">
        <v>21</v>
      </c>
      <c r="C69" s="10">
        <v>695</v>
      </c>
      <c r="D69" s="10">
        <v>6443</v>
      </c>
      <c r="E69" s="10">
        <v>821</v>
      </c>
      <c r="F69" s="10">
        <v>4103</v>
      </c>
      <c r="G69" s="13">
        <f>C69/E69</f>
        <v>0.85</v>
      </c>
      <c r="H69" s="13">
        <f t="shared" si="2"/>
        <v>1.57</v>
      </c>
      <c r="I69" s="4" t="s">
        <v>91</v>
      </c>
      <c r="J69" s="4" t="s">
        <v>21</v>
      </c>
      <c r="K69" s="8"/>
      <c r="M69" s="48" t="s">
        <v>76</v>
      </c>
    </row>
    <row r="70" spans="1:18" s="9" customFormat="1" x14ac:dyDescent="0.25">
      <c r="A70" s="9" t="s">
        <v>48</v>
      </c>
      <c r="B70" s="9" t="s">
        <v>21</v>
      </c>
      <c r="C70" s="10">
        <v>481</v>
      </c>
      <c r="D70" s="10">
        <v>4134</v>
      </c>
      <c r="E70" s="10">
        <v>739</v>
      </c>
      <c r="F70" s="10">
        <v>4566</v>
      </c>
      <c r="G70" s="13">
        <f>C70/E70</f>
        <v>0.65</v>
      </c>
      <c r="H70" s="13">
        <f t="shared" si="2"/>
        <v>0.91</v>
      </c>
      <c r="I70" s="4" t="s">
        <v>90</v>
      </c>
      <c r="J70" s="26">
        <f>MEDIAN(F78:F81)</f>
        <v>6557</v>
      </c>
      <c r="K70" s="8"/>
      <c r="M70" s="42" t="s">
        <v>75</v>
      </c>
    </row>
    <row r="71" spans="1:18" s="9" customFormat="1" x14ac:dyDescent="0.25">
      <c r="A71" s="9" t="s">
        <v>15</v>
      </c>
      <c r="B71" s="9" t="s">
        <v>21</v>
      </c>
      <c r="C71" s="10">
        <v>684</v>
      </c>
      <c r="D71" s="10">
        <v>6427</v>
      </c>
      <c r="E71" s="10">
        <v>1070</v>
      </c>
      <c r="F71" s="10">
        <v>4587</v>
      </c>
      <c r="G71" s="13">
        <f>C71/E71</f>
        <v>0.64</v>
      </c>
      <c r="H71" s="13">
        <f t="shared" si="2"/>
        <v>1.4</v>
      </c>
      <c r="I71" s="4" t="s">
        <v>82</v>
      </c>
      <c r="J71" s="26">
        <f>MIN(F78:F81)</f>
        <v>5975</v>
      </c>
      <c r="K71" s="8"/>
      <c r="M71" s="23" t="s">
        <v>77</v>
      </c>
    </row>
    <row r="72" spans="1:18" s="9" customFormat="1" x14ac:dyDescent="0.25">
      <c r="A72" s="9" t="s">
        <v>49</v>
      </c>
      <c r="B72" s="9" t="s">
        <v>21</v>
      </c>
      <c r="C72" s="10">
        <v>684</v>
      </c>
      <c r="D72" s="10">
        <v>6427</v>
      </c>
      <c r="E72" s="10">
        <v>1144</v>
      </c>
      <c r="F72" s="10">
        <v>4309</v>
      </c>
      <c r="G72" s="13">
        <f>C72/E72</f>
        <v>0.6</v>
      </c>
      <c r="H72" s="13">
        <f t="shared" si="2"/>
        <v>1.49</v>
      </c>
      <c r="I72" s="4" t="s">
        <v>83</v>
      </c>
      <c r="J72" s="26">
        <f>MAX(F78:F81)</f>
        <v>7808</v>
      </c>
      <c r="K72" s="8"/>
      <c r="M72" s="23" t="s">
        <v>77</v>
      </c>
    </row>
    <row r="73" spans="1:18" s="9" customFormat="1" x14ac:dyDescent="0.25">
      <c r="A73" s="9" t="s">
        <v>50</v>
      </c>
      <c r="B73" s="9" t="s">
        <v>21</v>
      </c>
      <c r="C73" s="10">
        <v>684</v>
      </c>
      <c r="D73" s="10">
        <v>6427</v>
      </c>
      <c r="E73" s="10" t="s">
        <v>33</v>
      </c>
      <c r="F73" s="10">
        <v>5607</v>
      </c>
      <c r="G73" s="13" t="s">
        <v>33</v>
      </c>
      <c r="H73" s="13">
        <f t="shared" si="2"/>
        <v>1.1499999999999999</v>
      </c>
      <c r="M73" s="23" t="s">
        <v>77</v>
      </c>
    </row>
    <row r="74" spans="1:18" s="9" customFormat="1" x14ac:dyDescent="0.25">
      <c r="A74" s="9" t="s">
        <v>51</v>
      </c>
      <c r="B74" s="9" t="s">
        <v>21</v>
      </c>
      <c r="C74" s="10">
        <v>695</v>
      </c>
      <c r="D74" s="10">
        <v>6443</v>
      </c>
      <c r="E74" s="10">
        <v>680</v>
      </c>
      <c r="F74" s="10">
        <v>1960</v>
      </c>
      <c r="G74" s="13">
        <f>C74/E74</f>
        <v>1.02</v>
      </c>
      <c r="H74" s="11">
        <f t="shared" si="2"/>
        <v>3.29</v>
      </c>
      <c r="I74" s="21"/>
      <c r="J74" s="21"/>
      <c r="K74" s="21"/>
      <c r="M74" s="48" t="s">
        <v>76</v>
      </c>
    </row>
    <row r="75" spans="1:18" s="9" customFormat="1" x14ac:dyDescent="0.25">
      <c r="A75" s="9" t="s">
        <v>52</v>
      </c>
      <c r="B75" s="9" t="s">
        <v>21</v>
      </c>
      <c r="C75" s="10">
        <v>684</v>
      </c>
      <c r="D75" s="10">
        <v>6427</v>
      </c>
      <c r="E75" s="10">
        <v>1391</v>
      </c>
      <c r="F75" s="10">
        <v>5256</v>
      </c>
      <c r="G75" s="11">
        <f>C75/E75</f>
        <v>0.49</v>
      </c>
      <c r="H75" s="13">
        <f t="shared" ref="H75:H86" si="4">D75/F75</f>
        <v>1.22</v>
      </c>
      <c r="M75" s="23" t="s">
        <v>77</v>
      </c>
    </row>
    <row r="76" spans="1:18" s="9" customFormat="1" x14ac:dyDescent="0.25">
      <c r="A76" s="9" t="s">
        <v>53</v>
      </c>
      <c r="B76" s="9" t="s">
        <v>21</v>
      </c>
      <c r="C76" s="10">
        <v>695</v>
      </c>
      <c r="D76" s="10">
        <v>6443</v>
      </c>
      <c r="E76" s="10">
        <v>1590</v>
      </c>
      <c r="F76" s="10">
        <v>7130</v>
      </c>
      <c r="G76" s="11">
        <f>C76/E76</f>
        <v>0.44</v>
      </c>
      <c r="H76" s="13">
        <f t="shared" si="4"/>
        <v>0.9</v>
      </c>
      <c r="M76" s="48" t="s">
        <v>76</v>
      </c>
    </row>
    <row r="77" spans="1:18" s="9" customFormat="1" x14ac:dyDescent="0.25">
      <c r="A77" s="9" t="s">
        <v>54</v>
      </c>
      <c r="B77" s="9" t="s">
        <v>21</v>
      </c>
      <c r="C77" s="10">
        <v>695</v>
      </c>
      <c r="D77" s="10">
        <v>6443</v>
      </c>
      <c r="E77" s="10">
        <v>1117</v>
      </c>
      <c r="F77" s="10">
        <v>3987</v>
      </c>
      <c r="G77" s="13">
        <f>C77/E77</f>
        <v>0.62</v>
      </c>
      <c r="H77" s="13">
        <f t="shared" si="4"/>
        <v>1.62</v>
      </c>
      <c r="M77" s="48" t="s">
        <v>76</v>
      </c>
    </row>
    <row r="78" spans="1:18" s="9" customFormat="1" x14ac:dyDescent="0.25">
      <c r="A78" s="9" t="s">
        <v>56</v>
      </c>
      <c r="B78" s="9" t="s">
        <v>21</v>
      </c>
      <c r="C78" s="10" t="s">
        <v>33</v>
      </c>
      <c r="D78" s="10">
        <v>7193</v>
      </c>
      <c r="E78" s="10" t="s">
        <v>33</v>
      </c>
      <c r="F78" s="10">
        <v>6892</v>
      </c>
      <c r="G78" s="13" t="s">
        <v>33</v>
      </c>
      <c r="H78" s="13">
        <f t="shared" si="4"/>
        <v>1.04</v>
      </c>
      <c r="M78" s="23" t="s">
        <v>77</v>
      </c>
    </row>
    <row r="79" spans="1:18" s="9" customFormat="1" x14ac:dyDescent="0.25">
      <c r="A79" s="9" t="s">
        <v>57</v>
      </c>
      <c r="B79" s="9" t="s">
        <v>21</v>
      </c>
      <c r="C79" s="10" t="s">
        <v>33</v>
      </c>
      <c r="D79" s="10">
        <v>7193</v>
      </c>
      <c r="E79" s="10" t="s">
        <v>33</v>
      </c>
      <c r="F79" s="10">
        <v>7808</v>
      </c>
      <c r="G79" s="13" t="s">
        <v>33</v>
      </c>
      <c r="H79" s="13">
        <f t="shared" si="4"/>
        <v>0.92</v>
      </c>
      <c r="M79" s="23" t="s">
        <v>77</v>
      </c>
    </row>
    <row r="80" spans="1:18" s="9" customFormat="1" x14ac:dyDescent="0.25">
      <c r="A80" s="9" t="s">
        <v>58</v>
      </c>
      <c r="B80" s="9" t="s">
        <v>21</v>
      </c>
      <c r="C80" s="10" t="s">
        <v>33</v>
      </c>
      <c r="D80" s="10">
        <v>7193</v>
      </c>
      <c r="E80" s="10" t="s">
        <v>33</v>
      </c>
      <c r="F80" s="10">
        <v>5975</v>
      </c>
      <c r="G80" s="13" t="s">
        <v>33</v>
      </c>
      <c r="H80" s="13">
        <f t="shared" si="4"/>
        <v>1.2</v>
      </c>
      <c r="M80" s="23" t="s">
        <v>77</v>
      </c>
    </row>
    <row r="81" spans="1:18" s="9" customFormat="1" x14ac:dyDescent="0.25">
      <c r="A81" s="9" t="s">
        <v>59</v>
      </c>
      <c r="B81" s="9" t="s">
        <v>21</v>
      </c>
      <c r="C81" s="10" t="s">
        <v>33</v>
      </c>
      <c r="D81" s="10">
        <v>7193</v>
      </c>
      <c r="E81" s="10" t="s">
        <v>33</v>
      </c>
      <c r="F81" s="10">
        <v>6222</v>
      </c>
      <c r="G81" s="13" t="s">
        <v>33</v>
      </c>
      <c r="H81" s="13">
        <f t="shared" si="4"/>
        <v>1.1599999999999999</v>
      </c>
      <c r="M81" s="40" t="s">
        <v>77</v>
      </c>
    </row>
    <row r="82" spans="1:18" s="9" customFormat="1" x14ac:dyDescent="0.25">
      <c r="A82" s="14" t="s">
        <v>9</v>
      </c>
      <c r="B82" s="14" t="s">
        <v>24</v>
      </c>
      <c r="C82" s="15">
        <v>140</v>
      </c>
      <c r="D82" s="15">
        <v>442</v>
      </c>
      <c r="E82" s="15" t="s">
        <v>33</v>
      </c>
      <c r="F82" s="15">
        <v>385</v>
      </c>
      <c r="G82" s="22" t="s">
        <v>33</v>
      </c>
      <c r="H82" s="22">
        <f t="shared" si="4"/>
        <v>1.1499999999999999</v>
      </c>
      <c r="I82" s="17">
        <f>COUNT(G82:G83)</f>
        <v>1</v>
      </c>
      <c r="J82" s="17">
        <f>COUNT(H82:H83)</f>
        <v>2</v>
      </c>
      <c r="K82" s="17">
        <f>COUNTIFS(G82:G83,"&gt;=0.5",G82:G83,"&lt;=2")</f>
        <v>0</v>
      </c>
      <c r="L82" s="17">
        <f>COUNTIFS(H82:H83,"&gt;=0.5",H82:H83,"&lt;=2")</f>
        <v>2</v>
      </c>
      <c r="M82" s="42" t="s">
        <v>75</v>
      </c>
      <c r="O82" s="47"/>
      <c r="P82" s="3"/>
      <c r="Q82" s="4"/>
      <c r="R82" s="1"/>
    </row>
    <row r="83" spans="1:18" s="9" customFormat="1" x14ac:dyDescent="0.25">
      <c r="A83" s="6" t="s">
        <v>48</v>
      </c>
      <c r="B83" s="6" t="s">
        <v>24</v>
      </c>
      <c r="C83" s="43">
        <v>140</v>
      </c>
      <c r="D83" s="43">
        <v>442</v>
      </c>
      <c r="E83" s="43">
        <v>362</v>
      </c>
      <c r="F83" s="43">
        <v>549</v>
      </c>
      <c r="G83" s="32">
        <f>C83/E83</f>
        <v>0.39</v>
      </c>
      <c r="H83" s="29">
        <f t="shared" si="4"/>
        <v>0.81</v>
      </c>
      <c r="I83" s="6"/>
      <c r="J83" s="6"/>
      <c r="K83" s="6"/>
      <c r="L83" s="6"/>
      <c r="M83" s="51" t="s">
        <v>75</v>
      </c>
      <c r="O83" s="4"/>
      <c r="P83" s="3"/>
      <c r="Q83" s="3"/>
      <c r="R83" s="3"/>
    </row>
    <row r="84" spans="1:18" s="9" customFormat="1" x14ac:dyDescent="0.25">
      <c r="A84" s="9" t="s">
        <v>36</v>
      </c>
      <c r="B84" s="9" t="s">
        <v>23</v>
      </c>
      <c r="C84" s="10">
        <v>102</v>
      </c>
      <c r="D84" s="10">
        <v>263</v>
      </c>
      <c r="E84" s="10">
        <v>250</v>
      </c>
      <c r="F84" s="10">
        <v>341</v>
      </c>
      <c r="G84" s="11">
        <f>C84/E84</f>
        <v>0.41</v>
      </c>
      <c r="H84" s="13">
        <f t="shared" si="4"/>
        <v>0.77</v>
      </c>
      <c r="I84" s="21">
        <f>COUNT(G84:G86)</f>
        <v>2</v>
      </c>
      <c r="J84" s="21">
        <f>COUNT(H84:H86)</f>
        <v>3</v>
      </c>
      <c r="K84" s="21">
        <f>COUNTIFS(G84:G86,"&gt;=0.5",G84:G86,"&lt;=2")</f>
        <v>1</v>
      </c>
      <c r="L84" s="21">
        <f>COUNTIFS(H84:H86,"&gt;=0.5",H84:H86,"&lt;=2")</f>
        <v>3</v>
      </c>
      <c r="M84" s="42" t="s">
        <v>75</v>
      </c>
      <c r="O84" s="4"/>
      <c r="P84" s="10"/>
      <c r="Q84" s="10"/>
      <c r="R84" s="10"/>
    </row>
    <row r="85" spans="1:18" s="1" customFormat="1" x14ac:dyDescent="0.25">
      <c r="A85" s="9" t="s">
        <v>37</v>
      </c>
      <c r="B85" s="9" t="s">
        <v>23</v>
      </c>
      <c r="C85" s="10">
        <v>102</v>
      </c>
      <c r="D85" s="10">
        <v>263</v>
      </c>
      <c r="E85" s="2">
        <v>136</v>
      </c>
      <c r="F85" s="10">
        <v>247</v>
      </c>
      <c r="G85" s="13">
        <f t="shared" ref="G85" si="5">C85/E85</f>
        <v>0.75</v>
      </c>
      <c r="H85" s="13">
        <f t="shared" si="4"/>
        <v>1.06</v>
      </c>
      <c r="M85" s="42" t="s">
        <v>75</v>
      </c>
      <c r="O85" s="9"/>
      <c r="P85" s="9"/>
      <c r="Q85" s="9"/>
      <c r="R85" s="9"/>
    </row>
    <row r="86" spans="1:18" s="1" customFormat="1" x14ac:dyDescent="0.25">
      <c r="A86" s="9" t="s">
        <v>60</v>
      </c>
      <c r="B86" s="9" t="s">
        <v>23</v>
      </c>
      <c r="C86" s="10">
        <v>102</v>
      </c>
      <c r="D86" s="10">
        <v>263</v>
      </c>
      <c r="E86" s="10" t="s">
        <v>33</v>
      </c>
      <c r="F86" s="10">
        <v>216</v>
      </c>
      <c r="G86" s="13" t="s">
        <v>33</v>
      </c>
      <c r="H86" s="13">
        <f t="shared" si="4"/>
        <v>1.22</v>
      </c>
      <c r="J86" s="2" t="s">
        <v>24</v>
      </c>
      <c r="L86" s="2" t="s">
        <v>23</v>
      </c>
      <c r="M86" s="42" t="s">
        <v>75</v>
      </c>
      <c r="O86" s="47"/>
      <c r="P86" s="3"/>
      <c r="Q86" s="4"/>
    </row>
    <row r="87" spans="1:18" s="1" customFormat="1" x14ac:dyDescent="0.25">
      <c r="A87" s="9"/>
      <c r="I87" s="4" t="s">
        <v>89</v>
      </c>
      <c r="J87" s="3">
        <f>MEDIAN(E82:E83)</f>
        <v>362</v>
      </c>
      <c r="K87" s="4" t="s">
        <v>89</v>
      </c>
      <c r="L87" s="3">
        <f>MEDIAN(E84:E86)</f>
        <v>193</v>
      </c>
      <c r="M87" s="27"/>
      <c r="O87" s="4"/>
      <c r="P87" s="3"/>
      <c r="Q87" s="3"/>
      <c r="R87" s="3"/>
    </row>
    <row r="88" spans="1:18" s="1" customFormat="1" x14ac:dyDescent="0.25">
      <c r="I88" s="4" t="s">
        <v>82</v>
      </c>
      <c r="J88" s="3">
        <f>MIN(E82:E83)</f>
        <v>362</v>
      </c>
      <c r="K88" s="4" t="s">
        <v>82</v>
      </c>
      <c r="L88" s="3">
        <f>MIN(E84:E86)</f>
        <v>136</v>
      </c>
      <c r="M88" s="27"/>
      <c r="O88" s="4"/>
      <c r="P88" s="10"/>
      <c r="Q88" s="10"/>
      <c r="R88" s="10"/>
    </row>
    <row r="89" spans="1:18" s="1" customFormat="1" x14ac:dyDescent="0.25">
      <c r="I89" s="4" t="s">
        <v>83</v>
      </c>
      <c r="J89" s="3">
        <f>MAX(E82:E83)</f>
        <v>362</v>
      </c>
      <c r="K89" s="4" t="s">
        <v>83</v>
      </c>
      <c r="L89" s="3">
        <f>MAX(E84:E86)</f>
        <v>250</v>
      </c>
      <c r="M89" s="27"/>
    </row>
    <row r="90" spans="1:18" s="1" customFormat="1" x14ac:dyDescent="0.25">
      <c r="I90" s="4"/>
      <c r="J90" s="4"/>
      <c r="K90" s="4"/>
      <c r="L90" s="4"/>
      <c r="M90" s="27"/>
    </row>
    <row r="91" spans="1:18" s="1" customFormat="1" x14ac:dyDescent="0.25">
      <c r="I91" s="4" t="s">
        <v>90</v>
      </c>
      <c r="J91" s="26">
        <f>MEDIAN(F82:F83)</f>
        <v>467</v>
      </c>
      <c r="K91" s="4" t="s">
        <v>90</v>
      </c>
      <c r="L91" s="26">
        <f>MEDIAN(F84:F86)</f>
        <v>247</v>
      </c>
      <c r="M91" s="27"/>
    </row>
    <row r="92" spans="1:18" s="1" customFormat="1" x14ac:dyDescent="0.25">
      <c r="I92" s="4" t="s">
        <v>82</v>
      </c>
      <c r="J92" s="26">
        <f>MIN(F82:F83)</f>
        <v>385</v>
      </c>
      <c r="K92" s="4" t="s">
        <v>82</v>
      </c>
      <c r="L92" s="26">
        <f>MIN(F84:F86)</f>
        <v>216</v>
      </c>
      <c r="M92" s="27"/>
    </row>
    <row r="93" spans="1:18" s="1" customFormat="1" x14ac:dyDescent="0.25">
      <c r="I93" s="4" t="s">
        <v>83</v>
      </c>
      <c r="J93" s="26">
        <f>MAX(F82:F83)</f>
        <v>549</v>
      </c>
      <c r="K93" s="4" t="s">
        <v>83</v>
      </c>
      <c r="L93" s="26">
        <f>MAX(F84:F86)</f>
        <v>341</v>
      </c>
      <c r="M93" s="27"/>
    </row>
  </sheetData>
  <sortState xmlns:xlrd2="http://schemas.microsoft.com/office/spreadsheetml/2017/richdata2" ref="A3:H84">
    <sortCondition ref="B3:B84"/>
  </sortState>
  <mergeCells count="4">
    <mergeCell ref="C1:D1"/>
    <mergeCell ref="E1:F1"/>
    <mergeCell ref="G1:H1"/>
    <mergeCell ref="I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8"/>
  <sheetViews>
    <sheetView workbookViewId="0">
      <selection activeCell="E14" sqref="E14"/>
    </sheetView>
  </sheetViews>
  <sheetFormatPr defaultRowHeight="15" x14ac:dyDescent="0.25"/>
  <cols>
    <col min="1" max="1" width="18.42578125" style="1" bestFit="1" customWidth="1"/>
    <col min="2" max="2" width="18.85546875" style="1" bestFit="1" customWidth="1"/>
    <col min="3" max="3" width="13.42578125" style="1" bestFit="1" customWidth="1"/>
    <col min="4" max="4" width="14.42578125" style="1" bestFit="1" customWidth="1"/>
    <col min="5" max="5" width="13.42578125" style="1" bestFit="1" customWidth="1"/>
    <col min="6" max="6" width="14.42578125" style="1" bestFit="1" customWidth="1"/>
    <col min="7" max="7" width="11" style="1" customWidth="1"/>
    <col min="8" max="8" width="10.85546875" style="1" customWidth="1"/>
    <col min="9" max="9" width="17" style="1" bestFit="1" customWidth="1"/>
    <col min="10" max="10" width="10.85546875" style="1" customWidth="1"/>
    <col min="11" max="11" width="18.42578125" style="1" bestFit="1" customWidth="1"/>
    <col min="12" max="12" width="17.42578125" style="1" bestFit="1" customWidth="1"/>
    <col min="13" max="13" width="12.140625" style="27" bestFit="1" customWidth="1"/>
    <col min="14" max="14" width="8.85546875" style="1"/>
    <col min="15" max="15" width="17.28515625" style="1" bestFit="1" customWidth="1"/>
    <col min="16" max="17" width="8.85546875" style="1"/>
  </cols>
  <sheetData>
    <row r="1" spans="1:18" s="1" customFormat="1" x14ac:dyDescent="0.25">
      <c r="A1" s="12"/>
      <c r="B1" s="12"/>
      <c r="C1" s="56" t="s">
        <v>2</v>
      </c>
      <c r="D1" s="56"/>
      <c r="E1" s="56" t="s">
        <v>5</v>
      </c>
      <c r="F1" s="56"/>
      <c r="G1" s="56" t="s">
        <v>6</v>
      </c>
      <c r="H1" s="56"/>
      <c r="I1" s="56" t="s">
        <v>55</v>
      </c>
      <c r="J1" s="56"/>
      <c r="K1" s="44" t="s">
        <v>61</v>
      </c>
      <c r="L1" s="44" t="s">
        <v>62</v>
      </c>
      <c r="M1" s="27"/>
    </row>
    <row r="2" spans="1:18" s="1" customFormat="1" x14ac:dyDescent="0.25">
      <c r="A2" s="12" t="s">
        <v>0</v>
      </c>
      <c r="B2" s="12" t="s">
        <v>1</v>
      </c>
      <c r="C2" s="44" t="s">
        <v>3</v>
      </c>
      <c r="D2" s="44" t="s">
        <v>4</v>
      </c>
      <c r="E2" s="44" t="s">
        <v>3</v>
      </c>
      <c r="F2" s="44" t="s">
        <v>4</v>
      </c>
      <c r="G2" s="44" t="s">
        <v>7</v>
      </c>
      <c r="H2" s="44" t="s">
        <v>8</v>
      </c>
      <c r="I2" s="44" t="s">
        <v>7</v>
      </c>
      <c r="J2" s="44" t="s">
        <v>8</v>
      </c>
      <c r="K2" s="44" t="s">
        <v>63</v>
      </c>
      <c r="L2" s="44" t="s">
        <v>63</v>
      </c>
      <c r="M2" s="45" t="s">
        <v>81</v>
      </c>
      <c r="N2" s="44"/>
    </row>
    <row r="3" spans="1:18" s="1" customFormat="1" x14ac:dyDescent="0.25">
      <c r="A3" s="1" t="s">
        <v>9</v>
      </c>
      <c r="B3" s="1" t="s">
        <v>74</v>
      </c>
      <c r="C3" s="24">
        <v>1007</v>
      </c>
      <c r="D3" s="24">
        <v>2158</v>
      </c>
      <c r="E3" s="24" t="s">
        <v>33</v>
      </c>
      <c r="F3" s="24">
        <v>2080</v>
      </c>
      <c r="G3" s="24" t="s">
        <v>33</v>
      </c>
      <c r="H3" s="25">
        <f>D3/F3</f>
        <v>1.04</v>
      </c>
      <c r="I3" s="26">
        <f>COUNT(G3:G13)</f>
        <v>10</v>
      </c>
      <c r="J3" s="26">
        <f>COUNT(H3:H13)</f>
        <v>11</v>
      </c>
      <c r="K3" s="26">
        <f>COUNTIFS(G3:G13,"&gt;=0.5",G3:G13,"&lt;=2")</f>
        <v>9</v>
      </c>
      <c r="L3" s="26">
        <f>COUNTIFS(H3:H13,"&gt;=0.5",H3:H13,"&lt;=2")</f>
        <v>11</v>
      </c>
      <c r="M3" s="42" t="s">
        <v>75</v>
      </c>
      <c r="N3" s="1" t="s">
        <v>34</v>
      </c>
    </row>
    <row r="4" spans="1:18" s="1" customFormat="1" x14ac:dyDescent="0.25">
      <c r="A4" s="1" t="s">
        <v>10</v>
      </c>
      <c r="B4" s="1" t="s">
        <v>74</v>
      </c>
      <c r="C4" s="24">
        <v>1215</v>
      </c>
      <c r="D4" s="24">
        <v>2536</v>
      </c>
      <c r="E4" s="24">
        <v>900</v>
      </c>
      <c r="F4" s="24">
        <v>2000</v>
      </c>
      <c r="G4" s="25">
        <f>C4/E4</f>
        <v>1.35</v>
      </c>
      <c r="H4" s="25">
        <f t="shared" ref="H4:H35" si="0">D4/F4</f>
        <v>1.27</v>
      </c>
      <c r="I4" s="25"/>
      <c r="J4" s="25"/>
      <c r="K4" s="25"/>
      <c r="L4" s="25"/>
      <c r="M4" s="23" t="s">
        <v>77</v>
      </c>
      <c r="N4" s="1" t="s">
        <v>35</v>
      </c>
    </row>
    <row r="5" spans="1:18" s="1" customFormat="1" x14ac:dyDescent="0.25">
      <c r="A5" s="1" t="s">
        <v>11</v>
      </c>
      <c r="B5" s="1" t="s">
        <v>74</v>
      </c>
      <c r="C5" s="24">
        <v>1258</v>
      </c>
      <c r="D5" s="24">
        <v>3107</v>
      </c>
      <c r="E5" s="24">
        <v>783</v>
      </c>
      <c r="F5" s="24">
        <v>1961</v>
      </c>
      <c r="G5" s="25">
        <f t="shared" ref="G5:G13" si="1">C5/E5</f>
        <v>1.61</v>
      </c>
      <c r="H5" s="25">
        <f t="shared" si="0"/>
        <v>1.58</v>
      </c>
      <c r="I5" s="4"/>
      <c r="J5" s="4" t="s">
        <v>74</v>
      </c>
      <c r="M5" s="48" t="s">
        <v>76</v>
      </c>
    </row>
    <row r="6" spans="1:18" s="1" customFormat="1" x14ac:dyDescent="0.25">
      <c r="A6" s="1" t="s">
        <v>12</v>
      </c>
      <c r="B6" s="1" t="s">
        <v>74</v>
      </c>
      <c r="C6" s="24">
        <v>1215</v>
      </c>
      <c r="D6" s="24">
        <v>2536</v>
      </c>
      <c r="E6" s="24">
        <v>1147</v>
      </c>
      <c r="F6" s="24">
        <v>2767</v>
      </c>
      <c r="G6" s="25">
        <f t="shared" si="1"/>
        <v>1.06</v>
      </c>
      <c r="H6" s="25">
        <f t="shared" si="0"/>
        <v>0.92</v>
      </c>
      <c r="I6" s="4" t="s">
        <v>89</v>
      </c>
      <c r="J6" s="3">
        <f>MEDIAN(E3:E13)</f>
        <v>1069</v>
      </c>
      <c r="M6" s="23" t="s">
        <v>77</v>
      </c>
    </row>
    <row r="7" spans="1:18" s="1" customFormat="1" x14ac:dyDescent="0.25">
      <c r="A7" s="1" t="s">
        <v>13</v>
      </c>
      <c r="B7" s="1" t="s">
        <v>74</v>
      </c>
      <c r="C7" s="24">
        <v>1258</v>
      </c>
      <c r="D7" s="24">
        <v>3107</v>
      </c>
      <c r="E7" s="24">
        <v>1043</v>
      </c>
      <c r="F7" s="24">
        <v>2972</v>
      </c>
      <c r="G7" s="25">
        <f t="shared" si="1"/>
        <v>1.21</v>
      </c>
      <c r="H7" s="25">
        <f t="shared" si="0"/>
        <v>1.05</v>
      </c>
      <c r="I7" s="4" t="s">
        <v>82</v>
      </c>
      <c r="J7" s="3">
        <f>MIN(E3:E13)</f>
        <v>468</v>
      </c>
      <c r="M7" s="48" t="s">
        <v>76</v>
      </c>
      <c r="N7" s="1" t="s">
        <v>74</v>
      </c>
      <c r="O7" s="1" t="s">
        <v>20</v>
      </c>
    </row>
    <row r="8" spans="1:18" s="1" customFormat="1" x14ac:dyDescent="0.25">
      <c r="A8" s="1" t="s">
        <v>14</v>
      </c>
      <c r="B8" s="1" t="s">
        <v>74</v>
      </c>
      <c r="C8" s="24">
        <v>1215</v>
      </c>
      <c r="D8" s="24">
        <v>2536</v>
      </c>
      <c r="E8" s="24">
        <v>1095</v>
      </c>
      <c r="F8" s="24">
        <v>2326</v>
      </c>
      <c r="G8" s="25">
        <f t="shared" si="1"/>
        <v>1.1100000000000001</v>
      </c>
      <c r="H8" s="25">
        <f t="shared" si="0"/>
        <v>1.0900000000000001</v>
      </c>
      <c r="I8" s="4" t="s">
        <v>83</v>
      </c>
      <c r="J8" s="3">
        <f>MAX(E3:E13)</f>
        <v>2014</v>
      </c>
      <c r="M8" s="23" t="s">
        <v>77</v>
      </c>
      <c r="N8" s="1" t="s">
        <v>21</v>
      </c>
      <c r="O8" s="1" t="s">
        <v>26</v>
      </c>
      <c r="P8" s="1" t="s">
        <v>27</v>
      </c>
      <c r="Q8" s="1" t="s">
        <v>28</v>
      </c>
    </row>
    <row r="9" spans="1:18" s="1" customFormat="1" x14ac:dyDescent="0.25">
      <c r="A9" s="1" t="s">
        <v>15</v>
      </c>
      <c r="B9" s="1" t="s">
        <v>74</v>
      </c>
      <c r="C9" s="24">
        <v>1215</v>
      </c>
      <c r="D9" s="24">
        <v>2536</v>
      </c>
      <c r="E9" s="24">
        <v>849</v>
      </c>
      <c r="F9" s="24">
        <v>2549</v>
      </c>
      <c r="G9" s="25">
        <f t="shared" si="1"/>
        <v>1.43</v>
      </c>
      <c r="H9" s="25">
        <f t="shared" si="0"/>
        <v>0.99</v>
      </c>
      <c r="I9" s="4"/>
      <c r="J9" s="4"/>
      <c r="K9" s="25"/>
      <c r="L9" s="25"/>
      <c r="M9" s="23" t="s">
        <v>77</v>
      </c>
      <c r="N9" s="1" t="s">
        <v>22</v>
      </c>
      <c r="O9" s="1" t="s">
        <v>29</v>
      </c>
      <c r="P9" s="1" t="s">
        <v>30</v>
      </c>
      <c r="Q9" s="1" t="s">
        <v>31</v>
      </c>
    </row>
    <row r="10" spans="1:18" s="1" customFormat="1" x14ac:dyDescent="0.25">
      <c r="A10" s="1" t="s">
        <v>16</v>
      </c>
      <c r="B10" s="1" t="s">
        <v>74</v>
      </c>
      <c r="C10" s="24">
        <v>1215</v>
      </c>
      <c r="D10" s="24">
        <v>2536</v>
      </c>
      <c r="E10" s="24">
        <v>1196</v>
      </c>
      <c r="F10" s="24">
        <v>2856</v>
      </c>
      <c r="G10" s="25">
        <f t="shared" si="1"/>
        <v>1.02</v>
      </c>
      <c r="H10" s="25">
        <f t="shared" si="0"/>
        <v>0.89</v>
      </c>
      <c r="I10" s="4" t="s">
        <v>90</v>
      </c>
      <c r="J10" s="26">
        <f>MEDIAN(F3:F13)</f>
        <v>2549</v>
      </c>
      <c r="K10" s="25"/>
      <c r="L10" s="25"/>
      <c r="M10" s="23" t="s">
        <v>77</v>
      </c>
      <c r="N10" s="1" t="s">
        <v>24</v>
      </c>
      <c r="O10" s="1" t="s">
        <v>32</v>
      </c>
    </row>
    <row r="11" spans="1:18" s="1" customFormat="1" x14ac:dyDescent="0.25">
      <c r="A11" s="1" t="s">
        <v>17</v>
      </c>
      <c r="B11" s="1" t="s">
        <v>74</v>
      </c>
      <c r="C11" s="24">
        <v>1258</v>
      </c>
      <c r="D11" s="24">
        <v>3107</v>
      </c>
      <c r="E11" s="24">
        <v>1830</v>
      </c>
      <c r="F11" s="24">
        <v>4509</v>
      </c>
      <c r="G11" s="25">
        <f t="shared" si="1"/>
        <v>0.69</v>
      </c>
      <c r="H11" s="25">
        <f t="shared" si="0"/>
        <v>0.69</v>
      </c>
      <c r="I11" s="4" t="s">
        <v>82</v>
      </c>
      <c r="J11" s="26">
        <f>MIN(F3:F13)</f>
        <v>1580</v>
      </c>
      <c r="K11" s="25"/>
      <c r="L11" s="25"/>
      <c r="M11" s="48" t="s">
        <v>76</v>
      </c>
      <c r="N11" s="1" t="s">
        <v>23</v>
      </c>
      <c r="O11" s="1" t="s">
        <v>25</v>
      </c>
    </row>
    <row r="12" spans="1:18" s="1" customFormat="1" x14ac:dyDescent="0.25">
      <c r="A12" s="1" t="s">
        <v>18</v>
      </c>
      <c r="B12" s="1" t="s">
        <v>74</v>
      </c>
      <c r="C12" s="24">
        <v>1215</v>
      </c>
      <c r="D12" s="24">
        <v>2536</v>
      </c>
      <c r="E12" s="24">
        <v>2014</v>
      </c>
      <c r="F12" s="24">
        <v>4780</v>
      </c>
      <c r="G12" s="25">
        <f t="shared" si="1"/>
        <v>0.6</v>
      </c>
      <c r="H12" s="25">
        <f t="shared" si="0"/>
        <v>0.53</v>
      </c>
      <c r="I12" s="4" t="s">
        <v>83</v>
      </c>
      <c r="J12" s="26">
        <f>MAX(F3:F13)</f>
        <v>4780</v>
      </c>
      <c r="K12" s="25"/>
      <c r="L12" s="25"/>
      <c r="M12" s="23" t="s">
        <v>77</v>
      </c>
    </row>
    <row r="13" spans="1:18" s="1" customFormat="1" x14ac:dyDescent="0.25">
      <c r="A13" s="6" t="s">
        <v>19</v>
      </c>
      <c r="B13" s="6" t="s">
        <v>74</v>
      </c>
      <c r="C13" s="28">
        <v>1258</v>
      </c>
      <c r="D13" s="28">
        <v>3107</v>
      </c>
      <c r="E13" s="28">
        <v>468</v>
      </c>
      <c r="F13" s="28">
        <v>1580</v>
      </c>
      <c r="G13" s="32">
        <f t="shared" si="1"/>
        <v>2.69</v>
      </c>
      <c r="H13" s="29">
        <f t="shared" si="0"/>
        <v>1.97</v>
      </c>
      <c r="I13" s="29"/>
      <c r="J13" s="29"/>
      <c r="K13" s="29"/>
      <c r="L13" s="29"/>
      <c r="M13" s="49" t="s">
        <v>76</v>
      </c>
    </row>
    <row r="14" spans="1:18" s="1" customFormat="1" x14ac:dyDescent="0.25">
      <c r="A14" s="1" t="s">
        <v>9</v>
      </c>
      <c r="B14" s="1" t="s">
        <v>22</v>
      </c>
      <c r="C14" s="24">
        <v>1146</v>
      </c>
      <c r="D14" s="24">
        <v>2988</v>
      </c>
      <c r="E14" s="24" t="s">
        <v>33</v>
      </c>
      <c r="F14" s="24">
        <v>3140</v>
      </c>
      <c r="G14" s="24" t="s">
        <v>33</v>
      </c>
      <c r="H14" s="25">
        <f t="shared" si="0"/>
        <v>0.95</v>
      </c>
      <c r="I14" s="26">
        <f>COUNT(G14:G24)</f>
        <v>10</v>
      </c>
      <c r="J14" s="26">
        <f>COUNT(H14:H24)</f>
        <v>11</v>
      </c>
      <c r="K14" s="26">
        <f>COUNTIFS(G14:G24,"&gt;=0.5",G14:G24,"&lt;=2")</f>
        <v>9</v>
      </c>
      <c r="L14" s="26">
        <f>COUNTIFS(H14:H24,"&gt;=0.5",H14:H24,"&lt;=2")</f>
        <v>10</v>
      </c>
      <c r="M14" s="42" t="s">
        <v>75</v>
      </c>
      <c r="O14" s="47"/>
      <c r="P14" s="3"/>
      <c r="Q14" s="4"/>
    </row>
    <row r="15" spans="1:18" s="1" customFormat="1" x14ac:dyDescent="0.25">
      <c r="A15" s="1" t="s">
        <v>10</v>
      </c>
      <c r="B15" s="1" t="s">
        <v>22</v>
      </c>
      <c r="C15" s="24">
        <v>1390</v>
      </c>
      <c r="D15" s="24">
        <v>3562</v>
      </c>
      <c r="E15" s="24">
        <v>1100</v>
      </c>
      <c r="F15" s="24">
        <v>3600</v>
      </c>
      <c r="G15" s="25">
        <f t="shared" ref="G15:G24" si="2">C15/E15</f>
        <v>1.26</v>
      </c>
      <c r="H15" s="25">
        <f t="shared" si="0"/>
        <v>0.99</v>
      </c>
      <c r="I15" s="25"/>
      <c r="J15" s="25"/>
      <c r="K15" s="25"/>
      <c r="L15" s="25"/>
      <c r="M15" s="23" t="s">
        <v>77</v>
      </c>
      <c r="O15" s="4"/>
      <c r="P15" s="3"/>
      <c r="Q15" s="3"/>
      <c r="R15" s="2"/>
    </row>
    <row r="16" spans="1:18" s="1" customFormat="1" x14ac:dyDescent="0.25">
      <c r="A16" s="1" t="s">
        <v>11</v>
      </c>
      <c r="B16" s="1" t="s">
        <v>22</v>
      </c>
      <c r="C16" s="24">
        <v>1425</v>
      </c>
      <c r="D16" s="24">
        <v>4305</v>
      </c>
      <c r="E16" s="24">
        <v>1004</v>
      </c>
      <c r="F16" s="26">
        <v>3211</v>
      </c>
      <c r="G16" s="25">
        <f t="shared" si="2"/>
        <v>1.42</v>
      </c>
      <c r="H16" s="25">
        <f t="shared" si="0"/>
        <v>1.34</v>
      </c>
      <c r="I16" s="4"/>
      <c r="J16" s="4" t="s">
        <v>22</v>
      </c>
      <c r="K16" s="25"/>
      <c r="L16" s="25"/>
      <c r="M16" s="48" t="s">
        <v>76</v>
      </c>
      <c r="O16" s="4"/>
      <c r="P16" s="3"/>
      <c r="Q16" s="3"/>
      <c r="R16" s="2"/>
    </row>
    <row r="17" spans="1:18" s="1" customFormat="1" x14ac:dyDescent="0.25">
      <c r="A17" s="1" t="s">
        <v>12</v>
      </c>
      <c r="B17" s="1" t="s">
        <v>22</v>
      </c>
      <c r="C17" s="24">
        <v>1390</v>
      </c>
      <c r="D17" s="24">
        <v>3562</v>
      </c>
      <c r="E17" s="24">
        <v>1362</v>
      </c>
      <c r="F17" s="24">
        <v>4134</v>
      </c>
      <c r="G17" s="25">
        <f t="shared" si="2"/>
        <v>1.02</v>
      </c>
      <c r="H17" s="25">
        <f t="shared" si="0"/>
        <v>0.86</v>
      </c>
      <c r="I17" s="4" t="s">
        <v>89</v>
      </c>
      <c r="J17" s="3">
        <f>MEDIAN(E14:E24)</f>
        <v>1354</v>
      </c>
      <c r="K17" s="25"/>
      <c r="L17" s="25"/>
      <c r="M17" s="23" t="s">
        <v>77</v>
      </c>
      <c r="O17" s="4"/>
      <c r="P17" s="3"/>
      <c r="Q17" s="3"/>
      <c r="R17" s="2"/>
    </row>
    <row r="18" spans="1:18" s="1" customFormat="1" x14ac:dyDescent="0.25">
      <c r="A18" s="1" t="s">
        <v>13</v>
      </c>
      <c r="B18" s="1" t="s">
        <v>22</v>
      </c>
      <c r="C18" s="24">
        <v>1425</v>
      </c>
      <c r="D18" s="24">
        <v>4305</v>
      </c>
      <c r="E18" s="24">
        <v>1397</v>
      </c>
      <c r="F18" s="24">
        <v>5150</v>
      </c>
      <c r="G18" s="25">
        <f t="shared" si="2"/>
        <v>1.02</v>
      </c>
      <c r="H18" s="25">
        <f t="shared" si="0"/>
        <v>0.84</v>
      </c>
      <c r="I18" s="4" t="s">
        <v>82</v>
      </c>
      <c r="J18" s="3">
        <f>MIN(E14:E24)</f>
        <v>791</v>
      </c>
      <c r="K18" s="25"/>
      <c r="L18" s="25"/>
      <c r="M18" s="48" t="s">
        <v>76</v>
      </c>
      <c r="O18" s="4"/>
      <c r="P18" s="3"/>
      <c r="Q18" s="3"/>
      <c r="R18" s="2"/>
    </row>
    <row r="19" spans="1:18" s="1" customFormat="1" x14ac:dyDescent="0.25">
      <c r="A19" s="1" t="s">
        <v>14</v>
      </c>
      <c r="B19" s="1" t="s">
        <v>22</v>
      </c>
      <c r="C19" s="24">
        <v>1390</v>
      </c>
      <c r="D19" s="24">
        <v>3562</v>
      </c>
      <c r="E19" s="24">
        <v>1345</v>
      </c>
      <c r="F19" s="24">
        <v>4150</v>
      </c>
      <c r="G19" s="25">
        <f t="shared" si="2"/>
        <v>1.03</v>
      </c>
      <c r="H19" s="25">
        <f t="shared" si="0"/>
        <v>0.86</v>
      </c>
      <c r="I19" s="4" t="s">
        <v>83</v>
      </c>
      <c r="J19" s="3">
        <f>MAX(E14:E24)</f>
        <v>2943</v>
      </c>
      <c r="K19" s="25"/>
      <c r="L19" s="25"/>
      <c r="M19" s="23" t="s">
        <v>77</v>
      </c>
      <c r="O19" s="4"/>
      <c r="P19" s="3"/>
      <c r="Q19" s="3"/>
      <c r="R19" s="2"/>
    </row>
    <row r="20" spans="1:18" s="1" customFormat="1" x14ac:dyDescent="0.25">
      <c r="A20" s="1" t="s">
        <v>15</v>
      </c>
      <c r="B20" s="1" t="s">
        <v>22</v>
      </c>
      <c r="C20" s="24">
        <v>1390</v>
      </c>
      <c r="D20" s="24">
        <v>3562</v>
      </c>
      <c r="E20" s="24">
        <v>955</v>
      </c>
      <c r="F20" s="24">
        <v>3484</v>
      </c>
      <c r="G20" s="25">
        <f t="shared" si="2"/>
        <v>1.46</v>
      </c>
      <c r="H20" s="25">
        <f t="shared" si="0"/>
        <v>1.02</v>
      </c>
      <c r="I20" s="4"/>
      <c r="J20" s="4"/>
      <c r="K20" s="25"/>
      <c r="L20" s="25"/>
      <c r="M20" s="23" t="s">
        <v>77</v>
      </c>
      <c r="O20" s="4"/>
      <c r="P20" s="3"/>
      <c r="Q20" s="3"/>
      <c r="R20" s="2"/>
    </row>
    <row r="21" spans="1:18" s="1" customFormat="1" x14ac:dyDescent="0.25">
      <c r="A21" s="1" t="s">
        <v>16</v>
      </c>
      <c r="B21" s="1" t="s">
        <v>22</v>
      </c>
      <c r="C21" s="24">
        <v>1390</v>
      </c>
      <c r="D21" s="24">
        <v>3562</v>
      </c>
      <c r="E21" s="24">
        <v>1424</v>
      </c>
      <c r="F21" s="24">
        <v>4250</v>
      </c>
      <c r="G21" s="25">
        <f t="shared" si="2"/>
        <v>0.98</v>
      </c>
      <c r="H21" s="25">
        <f t="shared" si="0"/>
        <v>0.84</v>
      </c>
      <c r="I21" s="4" t="s">
        <v>90</v>
      </c>
      <c r="J21" s="26">
        <f>MEDIAN(F14:F24)</f>
        <v>4134</v>
      </c>
      <c r="K21" s="25"/>
      <c r="L21" s="25"/>
      <c r="M21" s="23" t="s">
        <v>77</v>
      </c>
      <c r="O21" s="4"/>
    </row>
    <row r="22" spans="1:18" s="1" customFormat="1" x14ac:dyDescent="0.25">
      <c r="A22" s="1" t="s">
        <v>17</v>
      </c>
      <c r="B22" s="1" t="s">
        <v>22</v>
      </c>
      <c r="C22" s="24">
        <v>1425</v>
      </c>
      <c r="D22" s="24">
        <v>4305</v>
      </c>
      <c r="E22" s="24">
        <v>2943</v>
      </c>
      <c r="F22" s="24">
        <v>9289</v>
      </c>
      <c r="G22" s="5">
        <f t="shared" si="2"/>
        <v>0.48</v>
      </c>
      <c r="H22" s="5">
        <f t="shared" si="0"/>
        <v>0.46</v>
      </c>
      <c r="I22" s="4" t="s">
        <v>82</v>
      </c>
      <c r="J22" s="26">
        <f>MIN(F14:F24)</f>
        <v>2553</v>
      </c>
      <c r="K22" s="25"/>
      <c r="L22" s="25"/>
      <c r="M22" s="48" t="s">
        <v>76</v>
      </c>
      <c r="O22" s="47"/>
      <c r="P22" s="3"/>
      <c r="Q22" s="4"/>
    </row>
    <row r="23" spans="1:18" s="1" customFormat="1" x14ac:dyDescent="0.25">
      <c r="A23" s="1" t="s">
        <v>18</v>
      </c>
      <c r="B23" s="1" t="s">
        <v>22</v>
      </c>
      <c r="C23" s="24">
        <v>1390</v>
      </c>
      <c r="D23" s="24">
        <v>3562</v>
      </c>
      <c r="E23" s="24">
        <v>2193</v>
      </c>
      <c r="F23" s="24">
        <v>6680</v>
      </c>
      <c r="G23" s="25">
        <f t="shared" si="2"/>
        <v>0.63</v>
      </c>
      <c r="H23" s="25">
        <f t="shared" si="0"/>
        <v>0.53</v>
      </c>
      <c r="I23" s="4" t="s">
        <v>83</v>
      </c>
      <c r="J23" s="26">
        <f>MAX(F14:F24)</f>
        <v>9289</v>
      </c>
      <c r="K23" s="25"/>
      <c r="L23" s="25"/>
      <c r="M23" s="23" t="s">
        <v>77</v>
      </c>
      <c r="O23" s="4"/>
      <c r="P23" s="3"/>
      <c r="Q23" s="3"/>
      <c r="R23" s="2"/>
    </row>
    <row r="24" spans="1:18" s="1" customFormat="1" x14ac:dyDescent="0.25">
      <c r="A24" s="6" t="s">
        <v>19</v>
      </c>
      <c r="B24" s="6" t="s">
        <v>22</v>
      </c>
      <c r="C24" s="28">
        <v>1425</v>
      </c>
      <c r="D24" s="28">
        <v>4305</v>
      </c>
      <c r="E24" s="28">
        <v>791</v>
      </c>
      <c r="F24" s="28">
        <v>2553</v>
      </c>
      <c r="G24" s="29">
        <f t="shared" si="2"/>
        <v>1.8</v>
      </c>
      <c r="H24" s="29">
        <f t="shared" si="0"/>
        <v>1.69</v>
      </c>
      <c r="I24" s="29"/>
      <c r="J24" s="29"/>
      <c r="K24" s="29"/>
      <c r="L24" s="29"/>
      <c r="M24" s="49" t="s">
        <v>76</v>
      </c>
      <c r="O24" s="4"/>
      <c r="P24" s="3"/>
      <c r="Q24" s="3"/>
      <c r="R24" s="2"/>
    </row>
    <row r="25" spans="1:18" s="1" customFormat="1" x14ac:dyDescent="0.25">
      <c r="A25" s="1" t="s">
        <v>10</v>
      </c>
      <c r="B25" s="1" t="s">
        <v>21</v>
      </c>
      <c r="C25" s="24">
        <v>1999</v>
      </c>
      <c r="D25" s="24">
        <v>14848</v>
      </c>
      <c r="E25" s="24">
        <v>1800</v>
      </c>
      <c r="F25" s="24">
        <v>11100</v>
      </c>
      <c r="G25" s="25">
        <f t="shared" ref="G25:G34" si="3">C25/E25</f>
        <v>1.1100000000000001</v>
      </c>
      <c r="H25" s="25">
        <f t="shared" si="0"/>
        <v>1.34</v>
      </c>
      <c r="I25" s="26">
        <f>COUNT(G25:G34)</f>
        <v>10</v>
      </c>
      <c r="J25" s="26">
        <f>COUNT(H25:H34)</f>
        <v>10</v>
      </c>
      <c r="K25" s="26">
        <f>COUNTIFS(G25:G34,"&gt;=0.5",G25:G34,"&lt;=2")</f>
        <v>9</v>
      </c>
      <c r="L25" s="26">
        <f>COUNTIFS(H25:H34,"&gt;=0.5",H25:H34,"&lt;=2")</f>
        <v>7</v>
      </c>
      <c r="M25" s="23" t="s">
        <v>77</v>
      </c>
      <c r="O25" s="4"/>
      <c r="P25" s="3"/>
      <c r="Q25" s="3"/>
      <c r="R25" s="3"/>
    </row>
    <row r="26" spans="1:18" s="1" customFormat="1" x14ac:dyDescent="0.25">
      <c r="A26" s="1" t="s">
        <v>11</v>
      </c>
      <c r="B26" s="1" t="s">
        <v>21</v>
      </c>
      <c r="C26" s="24">
        <v>2063</v>
      </c>
      <c r="D26" s="24">
        <v>16691</v>
      </c>
      <c r="E26" s="24">
        <v>1166</v>
      </c>
      <c r="F26" s="24">
        <v>6188</v>
      </c>
      <c r="G26" s="25">
        <f t="shared" si="3"/>
        <v>1.77</v>
      </c>
      <c r="H26" s="5">
        <f t="shared" si="0"/>
        <v>2.7</v>
      </c>
      <c r="I26" s="25"/>
      <c r="J26" s="25"/>
      <c r="K26" s="25"/>
      <c r="L26" s="25"/>
      <c r="M26" s="48" t="s">
        <v>76</v>
      </c>
      <c r="O26" s="4"/>
      <c r="P26" s="3"/>
      <c r="Q26" s="3"/>
      <c r="R26" s="2"/>
    </row>
    <row r="27" spans="1:18" s="1" customFormat="1" x14ac:dyDescent="0.25">
      <c r="A27" s="1" t="s">
        <v>12</v>
      </c>
      <c r="B27" s="1" t="s">
        <v>21</v>
      </c>
      <c r="C27" s="24">
        <v>1999</v>
      </c>
      <c r="D27" s="24">
        <v>14848</v>
      </c>
      <c r="E27" s="24">
        <v>1836</v>
      </c>
      <c r="F27" s="24">
        <v>12012</v>
      </c>
      <c r="G27" s="25">
        <f t="shared" si="3"/>
        <v>1.0900000000000001</v>
      </c>
      <c r="H27" s="25">
        <f t="shared" si="0"/>
        <v>1.24</v>
      </c>
      <c r="I27" s="4"/>
      <c r="J27" s="4" t="s">
        <v>21</v>
      </c>
      <c r="K27" s="25"/>
      <c r="L27" s="25"/>
      <c r="M27" s="23" t="s">
        <v>77</v>
      </c>
      <c r="O27" s="4"/>
      <c r="P27" s="3"/>
      <c r="Q27" s="3"/>
      <c r="R27" s="2"/>
    </row>
    <row r="28" spans="1:18" s="1" customFormat="1" x14ac:dyDescent="0.25">
      <c r="A28" s="1" t="s">
        <v>13</v>
      </c>
      <c r="B28" s="1" t="s">
        <v>21</v>
      </c>
      <c r="C28" s="24">
        <v>2063</v>
      </c>
      <c r="D28" s="24">
        <v>16691</v>
      </c>
      <c r="E28" s="24">
        <v>1792</v>
      </c>
      <c r="F28" s="24">
        <v>11937</v>
      </c>
      <c r="G28" s="25">
        <f t="shared" si="3"/>
        <v>1.1499999999999999</v>
      </c>
      <c r="H28" s="25">
        <f t="shared" si="0"/>
        <v>1.4</v>
      </c>
      <c r="I28" s="4" t="s">
        <v>89</v>
      </c>
      <c r="J28" s="3">
        <f>MEDIAN(E25:E34)</f>
        <v>1813</v>
      </c>
      <c r="K28" s="25"/>
      <c r="L28" s="25"/>
      <c r="M28" s="48" t="s">
        <v>76</v>
      </c>
      <c r="O28" s="4"/>
      <c r="P28" s="3"/>
      <c r="Q28" s="3"/>
      <c r="R28" s="3"/>
    </row>
    <row r="29" spans="1:18" s="1" customFormat="1" x14ac:dyDescent="0.25">
      <c r="A29" s="1" t="s">
        <v>14</v>
      </c>
      <c r="B29" s="1" t="s">
        <v>21</v>
      </c>
      <c r="C29" s="24">
        <v>1999</v>
      </c>
      <c r="D29" s="24">
        <v>14848</v>
      </c>
      <c r="E29" s="24">
        <v>1825</v>
      </c>
      <c r="F29" s="24">
        <v>12647</v>
      </c>
      <c r="G29" s="25">
        <f t="shared" si="3"/>
        <v>1.1000000000000001</v>
      </c>
      <c r="H29" s="25">
        <f t="shared" si="0"/>
        <v>1.17</v>
      </c>
      <c r="I29" s="4" t="s">
        <v>82</v>
      </c>
      <c r="J29" s="3">
        <f>MIN(E25:E34)</f>
        <v>1166</v>
      </c>
      <c r="K29" s="25"/>
      <c r="L29" s="25"/>
      <c r="M29" s="23" t="s">
        <v>77</v>
      </c>
    </row>
    <row r="30" spans="1:18" s="1" customFormat="1" x14ac:dyDescent="0.25">
      <c r="A30" s="1" t="s">
        <v>15</v>
      </c>
      <c r="B30" s="1" t="s">
        <v>21</v>
      </c>
      <c r="C30" s="24">
        <v>1999</v>
      </c>
      <c r="D30" s="24">
        <v>14848</v>
      </c>
      <c r="E30" s="24">
        <v>1550</v>
      </c>
      <c r="F30" s="24">
        <v>9380</v>
      </c>
      <c r="G30" s="25">
        <f t="shared" si="3"/>
        <v>1.29</v>
      </c>
      <c r="H30" s="25">
        <f t="shared" si="0"/>
        <v>1.58</v>
      </c>
      <c r="I30" s="4" t="s">
        <v>83</v>
      </c>
      <c r="J30" s="3">
        <f>MAX(E25:E34)</f>
        <v>4956</v>
      </c>
      <c r="K30" s="25"/>
      <c r="L30" s="25"/>
      <c r="M30" s="23" t="s">
        <v>77</v>
      </c>
      <c r="O30" s="47"/>
      <c r="P30" s="3"/>
      <c r="Q30" s="4"/>
    </row>
    <row r="31" spans="1:18" s="1" customFormat="1" x14ac:dyDescent="0.25">
      <c r="A31" s="1" t="s">
        <v>16</v>
      </c>
      <c r="B31" s="1" t="s">
        <v>21</v>
      </c>
      <c r="C31" s="24">
        <v>1999</v>
      </c>
      <c r="D31" s="24">
        <v>14848</v>
      </c>
      <c r="E31" s="24">
        <v>2054</v>
      </c>
      <c r="F31" s="24">
        <v>12962</v>
      </c>
      <c r="G31" s="25">
        <f t="shared" si="3"/>
        <v>0.97</v>
      </c>
      <c r="H31" s="25">
        <f t="shared" si="0"/>
        <v>1.1499999999999999</v>
      </c>
      <c r="I31" s="4"/>
      <c r="J31" s="4"/>
      <c r="K31" s="25"/>
      <c r="L31" s="25"/>
      <c r="M31" s="23" t="s">
        <v>77</v>
      </c>
      <c r="O31" s="4"/>
      <c r="P31" s="3"/>
      <c r="Q31" s="3"/>
      <c r="R31" s="2"/>
    </row>
    <row r="32" spans="1:18" s="1" customFormat="1" x14ac:dyDescent="0.25">
      <c r="A32" s="1" t="s">
        <v>17</v>
      </c>
      <c r="B32" s="1" t="s">
        <v>21</v>
      </c>
      <c r="C32" s="24">
        <v>2063</v>
      </c>
      <c r="D32" s="24">
        <v>16691</v>
      </c>
      <c r="E32" s="24">
        <v>4956</v>
      </c>
      <c r="F32" s="24">
        <v>36100</v>
      </c>
      <c r="G32" s="5">
        <f t="shared" si="3"/>
        <v>0.42</v>
      </c>
      <c r="H32" s="5">
        <f t="shared" si="0"/>
        <v>0.46</v>
      </c>
      <c r="I32" s="4" t="s">
        <v>90</v>
      </c>
      <c r="J32" s="26">
        <f>MEDIAN(F25:F34)</f>
        <v>11975</v>
      </c>
      <c r="K32" s="25"/>
      <c r="L32" s="25"/>
      <c r="M32" s="48" t="s">
        <v>76</v>
      </c>
      <c r="O32" s="4"/>
      <c r="P32" s="3"/>
      <c r="Q32" s="3"/>
      <c r="R32" s="3"/>
    </row>
    <row r="33" spans="1:18" s="1" customFormat="1" x14ac:dyDescent="0.25">
      <c r="A33" s="1" t="s">
        <v>18</v>
      </c>
      <c r="B33" s="1" t="s">
        <v>21</v>
      </c>
      <c r="C33" s="24">
        <v>1999</v>
      </c>
      <c r="D33" s="24">
        <v>14848</v>
      </c>
      <c r="E33" s="24">
        <v>3173</v>
      </c>
      <c r="F33" s="24">
        <v>20000</v>
      </c>
      <c r="G33" s="25">
        <f t="shared" si="3"/>
        <v>0.63</v>
      </c>
      <c r="H33" s="25">
        <f t="shared" si="0"/>
        <v>0.74</v>
      </c>
      <c r="I33" s="4" t="s">
        <v>82</v>
      </c>
      <c r="J33" s="26">
        <f>MIN(F25:F34)</f>
        <v>6188</v>
      </c>
      <c r="K33" s="25"/>
      <c r="L33" s="25"/>
      <c r="M33" s="23" t="s">
        <v>77</v>
      </c>
      <c r="O33" s="4"/>
      <c r="P33" s="3"/>
      <c r="Q33" s="3"/>
      <c r="R33" s="2"/>
    </row>
    <row r="34" spans="1:18" s="1" customFormat="1" x14ac:dyDescent="0.25">
      <c r="A34" s="1" t="s">
        <v>19</v>
      </c>
      <c r="B34" s="1" t="s">
        <v>21</v>
      </c>
      <c r="C34" s="24">
        <v>2063</v>
      </c>
      <c r="D34" s="24">
        <v>16691</v>
      </c>
      <c r="E34" s="24">
        <v>1320</v>
      </c>
      <c r="F34" s="24">
        <v>6461</v>
      </c>
      <c r="G34" s="25">
        <f t="shared" si="3"/>
        <v>1.56</v>
      </c>
      <c r="H34" s="5">
        <f t="shared" si="0"/>
        <v>2.58</v>
      </c>
      <c r="I34" s="4" t="s">
        <v>83</v>
      </c>
      <c r="J34" s="26">
        <f>MAX(F25:F34)</f>
        <v>36100</v>
      </c>
      <c r="K34" s="25"/>
      <c r="L34" s="25"/>
      <c r="M34" s="49" t="s">
        <v>76</v>
      </c>
      <c r="O34" s="4"/>
      <c r="P34" s="3"/>
      <c r="Q34" s="3"/>
      <c r="R34" s="3"/>
    </row>
    <row r="35" spans="1:18" s="1" customFormat="1" x14ac:dyDescent="0.25">
      <c r="A35" s="14" t="s">
        <v>9</v>
      </c>
      <c r="B35" s="14" t="s">
        <v>24</v>
      </c>
      <c r="C35" s="30">
        <v>891</v>
      </c>
      <c r="D35" s="30">
        <v>1871</v>
      </c>
      <c r="E35" s="30" t="s">
        <v>33</v>
      </c>
      <c r="F35" s="30">
        <v>940</v>
      </c>
      <c r="G35" s="30" t="s">
        <v>33</v>
      </c>
      <c r="H35" s="22">
        <f t="shared" si="0"/>
        <v>1.99</v>
      </c>
      <c r="I35" s="31">
        <f>COUNT(G35)</f>
        <v>0</v>
      </c>
      <c r="J35" s="31">
        <f>COUNT(H35)</f>
        <v>1</v>
      </c>
      <c r="K35" s="31">
        <f>COUNTIFS(G35,"&gt;=0.5",G35,"&lt;=2")</f>
        <v>0</v>
      </c>
      <c r="L35" s="31">
        <f>COUNTIFS(H35,"&gt;=0.5",H35,"&lt;=2")</f>
        <v>1</v>
      </c>
      <c r="M35" s="42" t="s">
        <v>75</v>
      </c>
    </row>
    <row r="36" spans="1:18" s="1" customFormat="1" x14ac:dyDescent="0.25">
      <c r="M36" s="27"/>
    </row>
    <row r="37" spans="1:18" s="1" customFormat="1" x14ac:dyDescent="0.25">
      <c r="M37" s="27"/>
    </row>
    <row r="38" spans="1:18" s="1" customFormat="1" x14ac:dyDescent="0.25">
      <c r="M38" s="27"/>
    </row>
  </sheetData>
  <sortState xmlns:xlrd2="http://schemas.microsoft.com/office/spreadsheetml/2017/richdata2" ref="A3:H35">
    <sortCondition ref="B3:B35"/>
  </sortState>
  <mergeCells count="4">
    <mergeCell ref="C1:D1"/>
    <mergeCell ref="E1:F1"/>
    <mergeCell ref="G1:H1"/>
    <mergeCell ref="I1:J1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C65EA-D07F-46D5-909B-31E38E22622F}">
  <dimension ref="A1:N53"/>
  <sheetViews>
    <sheetView workbookViewId="0">
      <pane xSplit="2" ySplit="2" topLeftCell="C3" activePane="bottomRight" state="frozenSplit"/>
      <selection pane="topRight" activeCell="H1" sqref="H1"/>
      <selection pane="bottomLeft" activeCell="A20" sqref="A20"/>
      <selection pane="bottomRight" activeCell="C31" sqref="C31"/>
    </sheetView>
  </sheetViews>
  <sheetFormatPr defaultRowHeight="15" x14ac:dyDescent="0.25"/>
  <cols>
    <col min="1" max="1" width="20.42578125" style="1" bestFit="1" customWidth="1"/>
    <col min="2" max="2" width="20.42578125" style="1" customWidth="1"/>
    <col min="3" max="3" width="19" style="1" bestFit="1" customWidth="1"/>
    <col min="4" max="4" width="13.42578125" style="1" bestFit="1" customWidth="1"/>
    <col min="5" max="5" width="14.5703125" style="1" bestFit="1" customWidth="1"/>
    <col min="6" max="6" width="13.42578125" style="1" bestFit="1" customWidth="1"/>
    <col min="7" max="7" width="14.5703125" style="1" bestFit="1" customWidth="1"/>
    <col min="8" max="8" width="10" style="27" customWidth="1"/>
    <col min="9" max="9" width="10.7109375" style="27" customWidth="1"/>
    <col min="10" max="10" width="9.28515625" customWidth="1"/>
  </cols>
  <sheetData>
    <row r="1" spans="1:14" s="1" customFormat="1" x14ac:dyDescent="0.25">
      <c r="A1" s="12"/>
      <c r="B1" s="12"/>
      <c r="C1" s="12"/>
      <c r="D1" s="56" t="s">
        <v>2</v>
      </c>
      <c r="E1" s="56"/>
      <c r="F1" s="56" t="s">
        <v>5</v>
      </c>
      <c r="G1" s="56"/>
      <c r="H1" s="57" t="s">
        <v>6</v>
      </c>
      <c r="I1" s="57"/>
    </row>
    <row r="2" spans="1:14" s="1" customFormat="1" x14ac:dyDescent="0.25">
      <c r="A2" s="12" t="s">
        <v>0</v>
      </c>
      <c r="B2" s="12" t="s">
        <v>64</v>
      </c>
      <c r="C2" s="12" t="s">
        <v>1</v>
      </c>
      <c r="D2" s="46" t="s">
        <v>3</v>
      </c>
      <c r="E2" s="46" t="s">
        <v>4</v>
      </c>
      <c r="F2" s="46" t="s">
        <v>3</v>
      </c>
      <c r="G2" s="46" t="s">
        <v>4</v>
      </c>
      <c r="H2" s="45" t="s">
        <v>7</v>
      </c>
      <c r="I2" s="45" t="s">
        <v>8</v>
      </c>
      <c r="K2" s="46"/>
    </row>
    <row r="3" spans="1:14" s="1" customFormat="1" x14ac:dyDescent="0.25">
      <c r="A3" s="9" t="s">
        <v>36</v>
      </c>
      <c r="B3" s="9" t="s">
        <v>65</v>
      </c>
      <c r="C3" s="9" t="s">
        <v>74</v>
      </c>
      <c r="D3" s="2">
        <v>368</v>
      </c>
      <c r="E3" s="2">
        <v>1449</v>
      </c>
      <c r="F3" s="10">
        <v>728</v>
      </c>
      <c r="G3" s="10">
        <v>1434</v>
      </c>
      <c r="H3" s="13"/>
      <c r="I3" s="13"/>
      <c r="K3" s="1" t="s">
        <v>34</v>
      </c>
    </row>
    <row r="4" spans="1:14" s="1" customFormat="1" x14ac:dyDescent="0.25">
      <c r="A4" s="9"/>
      <c r="B4" s="9" t="s">
        <v>65</v>
      </c>
      <c r="C4" s="9" t="s">
        <v>23</v>
      </c>
      <c r="D4" s="10">
        <v>195</v>
      </c>
      <c r="E4" s="10">
        <v>532</v>
      </c>
      <c r="F4" s="10">
        <v>500</v>
      </c>
      <c r="G4" s="10">
        <v>681</v>
      </c>
      <c r="H4" s="13"/>
      <c r="I4" s="13"/>
      <c r="K4" s="1" t="s">
        <v>35</v>
      </c>
    </row>
    <row r="5" spans="1:14" s="1" customFormat="1" x14ac:dyDescent="0.25">
      <c r="A5" s="9"/>
      <c r="B5" s="9" t="s">
        <v>65</v>
      </c>
      <c r="C5" s="53" t="s">
        <v>87</v>
      </c>
      <c r="D5" s="52">
        <f>D4/D3</f>
        <v>0.53</v>
      </c>
      <c r="E5" s="52">
        <f>E4/E3</f>
        <v>0.37</v>
      </c>
      <c r="F5" s="52">
        <f>F4/F3</f>
        <v>0.69</v>
      </c>
      <c r="G5" s="52">
        <f>G4/G3</f>
        <v>0.47</v>
      </c>
      <c r="H5" s="54">
        <f>D5/F5</f>
        <v>0.77</v>
      </c>
      <c r="I5" s="55">
        <f>E5/G5</f>
        <v>0.79</v>
      </c>
    </row>
    <row r="6" spans="1:14" s="1" customFormat="1" x14ac:dyDescent="0.25">
      <c r="A6" s="9"/>
      <c r="B6" s="9"/>
      <c r="C6" s="9"/>
      <c r="D6" s="10"/>
      <c r="E6" s="10"/>
      <c r="F6" s="10"/>
      <c r="G6" s="10"/>
      <c r="H6" s="13"/>
      <c r="I6" s="13"/>
      <c r="K6" s="1" t="s">
        <v>74</v>
      </c>
      <c r="L6" s="1" t="s">
        <v>20</v>
      </c>
    </row>
    <row r="7" spans="1:14" x14ac:dyDescent="0.25">
      <c r="A7" s="9" t="s">
        <v>37</v>
      </c>
      <c r="B7" s="9" t="s">
        <v>65</v>
      </c>
      <c r="C7" s="9" t="s">
        <v>23</v>
      </c>
      <c r="D7" s="10">
        <v>133</v>
      </c>
      <c r="E7" s="10">
        <v>433</v>
      </c>
      <c r="F7" s="10">
        <v>136</v>
      </c>
      <c r="G7" s="10">
        <v>247</v>
      </c>
      <c r="H7" s="13"/>
      <c r="I7" s="13"/>
      <c r="K7" t="s">
        <v>21</v>
      </c>
      <c r="L7" t="s">
        <v>26</v>
      </c>
      <c r="M7" t="s">
        <v>27</v>
      </c>
      <c r="N7" t="s">
        <v>28</v>
      </c>
    </row>
    <row r="8" spans="1:14" x14ac:dyDescent="0.25">
      <c r="A8" s="9"/>
      <c r="B8" s="9" t="s">
        <v>65</v>
      </c>
      <c r="C8" s="9" t="s">
        <v>22</v>
      </c>
      <c r="D8" s="10">
        <v>245</v>
      </c>
      <c r="E8" s="10">
        <v>1108</v>
      </c>
      <c r="F8" s="10">
        <v>347</v>
      </c>
      <c r="G8" s="10">
        <v>908</v>
      </c>
      <c r="H8" s="13"/>
      <c r="I8" s="13"/>
      <c r="K8" t="s">
        <v>22</v>
      </c>
      <c r="L8" t="s">
        <v>29</v>
      </c>
      <c r="M8" t="s">
        <v>30</v>
      </c>
      <c r="N8" t="s">
        <v>31</v>
      </c>
    </row>
    <row r="9" spans="1:14" x14ac:dyDescent="0.25">
      <c r="A9" s="9"/>
      <c r="B9" s="9" t="s">
        <v>65</v>
      </c>
      <c r="C9" s="9" t="s">
        <v>21</v>
      </c>
      <c r="D9" s="10">
        <v>508</v>
      </c>
      <c r="E9" s="10">
        <v>4351</v>
      </c>
      <c r="F9" s="10">
        <v>1036</v>
      </c>
      <c r="G9" s="10">
        <v>4930</v>
      </c>
      <c r="H9" s="13"/>
      <c r="I9" s="13"/>
      <c r="K9" s="1" t="s">
        <v>24</v>
      </c>
      <c r="L9" s="1" t="s">
        <v>32</v>
      </c>
      <c r="M9" s="1"/>
      <c r="N9" s="1"/>
    </row>
    <row r="10" spans="1:14" x14ac:dyDescent="0.25">
      <c r="A10" s="9"/>
      <c r="B10" s="9"/>
      <c r="C10" s="18" t="s">
        <v>67</v>
      </c>
      <c r="D10" s="16">
        <f>D7/D8</f>
        <v>0.54</v>
      </c>
      <c r="E10" s="16">
        <f>E7/E8</f>
        <v>0.39</v>
      </c>
      <c r="F10" s="16">
        <f>F7/F8</f>
        <v>0.39</v>
      </c>
      <c r="G10" s="16">
        <f>G7/G8</f>
        <v>0.27</v>
      </c>
      <c r="H10" s="22">
        <f>D10/F10</f>
        <v>1.38</v>
      </c>
      <c r="I10" s="36">
        <f>E10/G10</f>
        <v>1.44</v>
      </c>
      <c r="K10" t="s">
        <v>23</v>
      </c>
      <c r="L10" t="s">
        <v>25</v>
      </c>
    </row>
    <row r="11" spans="1:14" x14ac:dyDescent="0.25">
      <c r="C11" s="19" t="s">
        <v>68</v>
      </c>
      <c r="D11" s="7">
        <f>D9/D8</f>
        <v>2.0699999999999998</v>
      </c>
      <c r="E11" s="7">
        <f>E9/E8</f>
        <v>3.93</v>
      </c>
      <c r="F11" s="7">
        <f>F9/F8</f>
        <v>2.99</v>
      </c>
      <c r="G11" s="7">
        <f>G9/G8</f>
        <v>5.43</v>
      </c>
      <c r="H11" s="29">
        <f>D11/F11</f>
        <v>0.69</v>
      </c>
      <c r="I11" s="37">
        <f>E11/G11</f>
        <v>0.72</v>
      </c>
    </row>
    <row r="12" spans="1:14" s="1" customFormat="1" x14ac:dyDescent="0.25">
      <c r="D12" s="2"/>
      <c r="E12" s="2"/>
      <c r="F12" s="2"/>
      <c r="G12" s="2"/>
      <c r="H12" s="24"/>
      <c r="I12" s="27"/>
    </row>
    <row r="13" spans="1:14" x14ac:dyDescent="0.25">
      <c r="A13" s="1" t="s">
        <v>69</v>
      </c>
      <c r="B13" s="1" t="s">
        <v>66</v>
      </c>
      <c r="C13" s="1" t="s">
        <v>74</v>
      </c>
      <c r="D13" s="4" t="s">
        <v>33</v>
      </c>
      <c r="E13" s="2">
        <v>965</v>
      </c>
      <c r="F13" s="4" t="s">
        <v>33</v>
      </c>
      <c r="G13" s="3">
        <v>1040</v>
      </c>
      <c r="H13" s="24"/>
      <c r="I13" s="24"/>
    </row>
    <row r="14" spans="1:14" x14ac:dyDescent="0.25">
      <c r="B14" s="1" t="s">
        <v>66</v>
      </c>
      <c r="C14" s="1" t="s">
        <v>22</v>
      </c>
      <c r="D14" s="4" t="s">
        <v>33</v>
      </c>
      <c r="E14" s="2">
        <v>1511</v>
      </c>
      <c r="F14" s="4" t="s">
        <v>33</v>
      </c>
      <c r="G14" s="3">
        <v>1570</v>
      </c>
      <c r="H14" s="24"/>
      <c r="I14" s="24"/>
    </row>
    <row r="15" spans="1:14" x14ac:dyDescent="0.25">
      <c r="B15" s="1" t="s">
        <v>66</v>
      </c>
      <c r="C15" s="1" t="s">
        <v>24</v>
      </c>
      <c r="D15" s="4" t="s">
        <v>33</v>
      </c>
      <c r="E15" s="2">
        <v>953</v>
      </c>
      <c r="F15" s="4" t="s">
        <v>33</v>
      </c>
      <c r="G15" s="2">
        <v>470</v>
      </c>
      <c r="H15" s="24"/>
    </row>
    <row r="16" spans="1:14" x14ac:dyDescent="0.25">
      <c r="C16" s="18" t="s">
        <v>84</v>
      </c>
      <c r="D16" s="14"/>
      <c r="E16" s="16">
        <f>E14/E13</f>
        <v>1.57</v>
      </c>
      <c r="F16" s="14"/>
      <c r="G16" s="16">
        <f>G14/G13</f>
        <v>1.51</v>
      </c>
      <c r="H16" s="38"/>
      <c r="I16" s="36">
        <f>E16/G16</f>
        <v>1.04</v>
      </c>
    </row>
    <row r="17" spans="1:9" x14ac:dyDescent="0.25">
      <c r="C17" s="19" t="s">
        <v>85</v>
      </c>
      <c r="D17" s="6"/>
      <c r="E17" s="7">
        <f>E15/E13</f>
        <v>0.99</v>
      </c>
      <c r="F17" s="6"/>
      <c r="G17" s="7">
        <f>G15/G13</f>
        <v>0.45</v>
      </c>
      <c r="H17" s="28"/>
      <c r="I17" s="37">
        <f>E17/G17</f>
        <v>2.2000000000000002</v>
      </c>
    </row>
    <row r="18" spans="1:9" x14ac:dyDescent="0.25">
      <c r="B18" s="1" t="s">
        <v>65</v>
      </c>
      <c r="C18" s="1" t="s">
        <v>74</v>
      </c>
      <c r="D18" s="4" t="s">
        <v>33</v>
      </c>
      <c r="E18" s="2">
        <v>199</v>
      </c>
      <c r="F18" s="4" t="s">
        <v>33</v>
      </c>
      <c r="G18" s="3">
        <v>250</v>
      </c>
      <c r="H18" s="24"/>
    </row>
    <row r="19" spans="1:9" x14ac:dyDescent="0.25">
      <c r="B19" s="1" t="s">
        <v>65</v>
      </c>
      <c r="C19" s="1" t="s">
        <v>22</v>
      </c>
      <c r="D19" s="4" t="s">
        <v>33</v>
      </c>
      <c r="E19" s="2">
        <v>349</v>
      </c>
      <c r="F19" s="4" t="s">
        <v>33</v>
      </c>
      <c r="G19" s="3">
        <v>465</v>
      </c>
      <c r="H19" s="24"/>
    </row>
    <row r="20" spans="1:9" x14ac:dyDescent="0.25">
      <c r="B20" s="1" t="s">
        <v>65</v>
      </c>
      <c r="C20" s="1" t="s">
        <v>24</v>
      </c>
      <c r="D20" s="4" t="s">
        <v>33</v>
      </c>
      <c r="E20" s="2">
        <v>200</v>
      </c>
      <c r="F20" s="4" t="s">
        <v>33</v>
      </c>
      <c r="G20" s="2">
        <v>140</v>
      </c>
      <c r="H20" s="24"/>
    </row>
    <row r="21" spans="1:9" x14ac:dyDescent="0.25">
      <c r="C21" s="18" t="s">
        <v>84</v>
      </c>
      <c r="D21" s="14"/>
      <c r="E21" s="16">
        <f>E19/E18</f>
        <v>1.75</v>
      </c>
      <c r="F21" s="14"/>
      <c r="G21" s="16">
        <f>G19/G18</f>
        <v>1.86</v>
      </c>
      <c r="H21" s="38"/>
      <c r="I21" s="36">
        <f>E21/G21</f>
        <v>0.94</v>
      </c>
    </row>
    <row r="22" spans="1:9" x14ac:dyDescent="0.25">
      <c r="C22" s="19" t="s">
        <v>85</v>
      </c>
      <c r="D22" s="6"/>
      <c r="E22" s="7">
        <f>E20/E18</f>
        <v>1.01</v>
      </c>
      <c r="F22" s="6"/>
      <c r="G22" s="7">
        <f>G20/G18</f>
        <v>0.56000000000000005</v>
      </c>
      <c r="H22" s="28"/>
      <c r="I22" s="37">
        <f>E22/G22</f>
        <v>1.8</v>
      </c>
    </row>
    <row r="23" spans="1:9" s="1" customFormat="1" x14ac:dyDescent="0.25">
      <c r="H23" s="27"/>
      <c r="I23" s="27"/>
    </row>
    <row r="24" spans="1:9" s="1" customFormat="1" x14ac:dyDescent="0.25">
      <c r="A24" s="1" t="s">
        <v>70</v>
      </c>
      <c r="B24" s="1" t="s">
        <v>71</v>
      </c>
      <c r="C24" s="1" t="s">
        <v>74</v>
      </c>
      <c r="D24" s="4" t="s">
        <v>33</v>
      </c>
      <c r="E24" s="2">
        <v>517</v>
      </c>
      <c r="F24" s="4" t="s">
        <v>33</v>
      </c>
      <c r="G24" s="3">
        <v>640</v>
      </c>
      <c r="H24" s="24"/>
      <c r="I24" s="27"/>
    </row>
    <row r="25" spans="1:9" s="1" customFormat="1" x14ac:dyDescent="0.25">
      <c r="B25" s="1" t="s">
        <v>71</v>
      </c>
      <c r="C25" s="1" t="s">
        <v>21</v>
      </c>
      <c r="D25" s="4" t="s">
        <v>33</v>
      </c>
      <c r="E25" s="2">
        <v>3861</v>
      </c>
      <c r="F25" s="4" t="s">
        <v>33</v>
      </c>
      <c r="G25" s="3">
        <v>3440</v>
      </c>
      <c r="H25" s="24"/>
      <c r="I25" s="27"/>
    </row>
    <row r="26" spans="1:9" s="1" customFormat="1" x14ac:dyDescent="0.25">
      <c r="B26" s="1" t="s">
        <v>71</v>
      </c>
      <c r="C26" s="1" t="s">
        <v>22</v>
      </c>
      <c r="D26" s="4" t="s">
        <v>33</v>
      </c>
      <c r="E26" s="2">
        <v>732</v>
      </c>
      <c r="F26" s="4" t="s">
        <v>33</v>
      </c>
      <c r="G26" s="3">
        <v>2240</v>
      </c>
      <c r="H26" s="24"/>
      <c r="I26" s="27"/>
    </row>
    <row r="27" spans="1:9" s="1" customFormat="1" x14ac:dyDescent="0.25">
      <c r="B27" s="1" t="s">
        <v>71</v>
      </c>
      <c r="C27" s="1" t="s">
        <v>24</v>
      </c>
      <c r="D27" s="4" t="s">
        <v>33</v>
      </c>
      <c r="E27" s="2">
        <v>340</v>
      </c>
      <c r="F27" s="4" t="s">
        <v>33</v>
      </c>
      <c r="G27" s="2">
        <v>490</v>
      </c>
      <c r="H27" s="24"/>
      <c r="I27" s="27"/>
    </row>
    <row r="28" spans="1:9" s="1" customFormat="1" x14ac:dyDescent="0.25">
      <c r="C28" s="18" t="s">
        <v>84</v>
      </c>
      <c r="D28" s="14"/>
      <c r="E28" s="16">
        <f>E26/E24</f>
        <v>1.42</v>
      </c>
      <c r="F28" s="14"/>
      <c r="G28" s="16">
        <f>G26/G24</f>
        <v>3.5</v>
      </c>
      <c r="H28" s="22"/>
      <c r="I28" s="36">
        <f>E28/G28</f>
        <v>0.41</v>
      </c>
    </row>
    <row r="29" spans="1:9" s="1" customFormat="1" x14ac:dyDescent="0.25">
      <c r="C29" s="20" t="s">
        <v>86</v>
      </c>
      <c r="D29" s="9"/>
      <c r="E29" s="8">
        <f>E25/E24</f>
        <v>7.47</v>
      </c>
      <c r="F29" s="9"/>
      <c r="G29" s="8">
        <f>G25/G24</f>
        <v>5.38</v>
      </c>
      <c r="H29" s="13"/>
      <c r="I29" s="39">
        <f>E29/G29</f>
        <v>1.39</v>
      </c>
    </row>
    <row r="30" spans="1:9" s="1" customFormat="1" x14ac:dyDescent="0.25">
      <c r="C30" s="19" t="s">
        <v>85</v>
      </c>
      <c r="D30" s="6"/>
      <c r="E30" s="7">
        <f>E27/E24</f>
        <v>0.66</v>
      </c>
      <c r="F30" s="6"/>
      <c r="G30" s="7">
        <f>G27/G24</f>
        <v>0.77</v>
      </c>
      <c r="H30" s="29"/>
      <c r="I30" s="37">
        <f>E30/G30</f>
        <v>0.86</v>
      </c>
    </row>
    <row r="31" spans="1:9" s="1" customFormat="1" x14ac:dyDescent="0.25">
      <c r="B31" s="1" t="s">
        <v>72</v>
      </c>
      <c r="C31" s="1" t="s">
        <v>74</v>
      </c>
      <c r="D31" s="4" t="s">
        <v>33</v>
      </c>
      <c r="E31" s="2">
        <v>877</v>
      </c>
      <c r="F31" s="4" t="s">
        <v>33</v>
      </c>
      <c r="G31" s="3">
        <v>1110</v>
      </c>
      <c r="H31" s="24"/>
      <c r="I31" s="27"/>
    </row>
    <row r="32" spans="1:9" s="1" customFormat="1" x14ac:dyDescent="0.25">
      <c r="B32" s="1" t="s">
        <v>72</v>
      </c>
      <c r="C32" s="1" t="s">
        <v>21</v>
      </c>
      <c r="D32" s="4" t="s">
        <v>33</v>
      </c>
      <c r="E32" s="2">
        <v>4249</v>
      </c>
      <c r="F32" s="4" t="s">
        <v>33</v>
      </c>
      <c r="G32" s="3">
        <v>4220</v>
      </c>
      <c r="H32" s="24"/>
      <c r="I32" s="27"/>
    </row>
    <row r="33" spans="1:9" s="1" customFormat="1" x14ac:dyDescent="0.25">
      <c r="B33" s="1" t="s">
        <v>72</v>
      </c>
      <c r="C33" s="1" t="s">
        <v>22</v>
      </c>
      <c r="D33" s="4" t="s">
        <v>33</v>
      </c>
      <c r="E33" s="2">
        <v>1327</v>
      </c>
      <c r="F33" s="4" t="s">
        <v>33</v>
      </c>
      <c r="G33" s="3">
        <v>3535</v>
      </c>
      <c r="H33" s="24"/>
      <c r="I33" s="27"/>
    </row>
    <row r="34" spans="1:9" s="1" customFormat="1" x14ac:dyDescent="0.25">
      <c r="B34" s="1" t="s">
        <v>72</v>
      </c>
      <c r="C34" s="1" t="s">
        <v>24</v>
      </c>
      <c r="D34" s="4" t="s">
        <v>33</v>
      </c>
      <c r="E34" s="2">
        <v>536</v>
      </c>
      <c r="F34" s="4" t="s">
        <v>33</v>
      </c>
      <c r="G34" s="2">
        <v>860</v>
      </c>
      <c r="H34" s="24"/>
      <c r="I34" s="27"/>
    </row>
    <row r="35" spans="1:9" s="1" customFormat="1" x14ac:dyDescent="0.25">
      <c r="C35" s="18" t="s">
        <v>84</v>
      </c>
      <c r="D35" s="14"/>
      <c r="E35" s="16">
        <f>E33/E31</f>
        <v>1.51</v>
      </c>
      <c r="F35" s="14"/>
      <c r="G35" s="16">
        <f>G33/G31</f>
        <v>3.18</v>
      </c>
      <c r="H35" s="38"/>
      <c r="I35" s="36">
        <f>E35/G35</f>
        <v>0.47</v>
      </c>
    </row>
    <row r="36" spans="1:9" s="1" customFormat="1" x14ac:dyDescent="0.25">
      <c r="C36" s="20" t="s">
        <v>86</v>
      </c>
      <c r="D36" s="9"/>
      <c r="E36" s="8">
        <f>E32/E31</f>
        <v>4.84</v>
      </c>
      <c r="F36" s="9"/>
      <c r="G36" s="8">
        <f>G32/G31</f>
        <v>3.8</v>
      </c>
      <c r="H36" s="34"/>
      <c r="I36" s="39">
        <f>E36/G36</f>
        <v>1.27</v>
      </c>
    </row>
    <row r="37" spans="1:9" s="1" customFormat="1" x14ac:dyDescent="0.25">
      <c r="C37" s="19" t="s">
        <v>85</v>
      </c>
      <c r="D37" s="6"/>
      <c r="E37" s="7">
        <f>E34/E31</f>
        <v>0.61</v>
      </c>
      <c r="F37" s="6"/>
      <c r="G37" s="7">
        <f>G34/G31</f>
        <v>0.77</v>
      </c>
      <c r="H37" s="28"/>
      <c r="I37" s="37">
        <f>E37/G37</f>
        <v>0.79</v>
      </c>
    </row>
    <row r="38" spans="1:9" s="1" customFormat="1" x14ac:dyDescent="0.25">
      <c r="H38" s="27"/>
      <c r="I38" s="27"/>
    </row>
    <row r="39" spans="1:9" x14ac:dyDescent="0.25">
      <c r="A39" s="1" t="s">
        <v>60</v>
      </c>
      <c r="B39" s="1" t="s">
        <v>65</v>
      </c>
      <c r="C39" s="1" t="s">
        <v>74</v>
      </c>
      <c r="D39" s="2" t="s">
        <v>33</v>
      </c>
      <c r="E39" s="2">
        <v>511</v>
      </c>
      <c r="F39" s="2" t="s">
        <v>33</v>
      </c>
      <c r="G39" s="2">
        <v>443</v>
      </c>
    </row>
    <row r="40" spans="1:9" x14ac:dyDescent="0.25">
      <c r="B40" s="1" t="s">
        <v>65</v>
      </c>
      <c r="C40" s="1" t="s">
        <v>21</v>
      </c>
      <c r="D40" s="2" t="s">
        <v>33</v>
      </c>
      <c r="E40" s="2">
        <v>3949</v>
      </c>
      <c r="F40" s="2" t="s">
        <v>33</v>
      </c>
      <c r="G40" s="2">
        <v>3581</v>
      </c>
    </row>
    <row r="41" spans="1:9" x14ac:dyDescent="0.25">
      <c r="B41" s="1" t="s">
        <v>65</v>
      </c>
      <c r="C41" s="1" t="s">
        <v>22</v>
      </c>
      <c r="D41" s="2" t="s">
        <v>33</v>
      </c>
      <c r="E41" s="2">
        <v>656</v>
      </c>
      <c r="F41" s="2" t="s">
        <v>33</v>
      </c>
      <c r="G41" s="2">
        <v>895</v>
      </c>
    </row>
    <row r="42" spans="1:9" x14ac:dyDescent="0.25">
      <c r="B42" s="1" t="s">
        <v>65</v>
      </c>
      <c r="C42" s="1" t="s">
        <v>23</v>
      </c>
      <c r="D42" s="2" t="s">
        <v>33</v>
      </c>
      <c r="E42" s="2">
        <v>216</v>
      </c>
      <c r="F42" s="2" t="s">
        <v>33</v>
      </c>
      <c r="G42" s="2">
        <v>216</v>
      </c>
    </row>
    <row r="43" spans="1:9" x14ac:dyDescent="0.25">
      <c r="C43" s="18" t="s">
        <v>84</v>
      </c>
      <c r="D43" s="14"/>
      <c r="E43" s="16">
        <f>E41/E39</f>
        <v>1.28</v>
      </c>
      <c r="F43" s="14"/>
      <c r="G43" s="16">
        <f>G41/G39</f>
        <v>2.02</v>
      </c>
      <c r="H43" s="38"/>
      <c r="I43" s="36">
        <f>E43/G43</f>
        <v>0.63</v>
      </c>
    </row>
    <row r="44" spans="1:9" x14ac:dyDescent="0.25">
      <c r="C44" s="20" t="s">
        <v>86</v>
      </c>
      <c r="D44" s="9"/>
      <c r="E44" s="8">
        <f>E40/E39</f>
        <v>7.73</v>
      </c>
      <c r="F44" s="9"/>
      <c r="G44" s="8">
        <f>G40/G39</f>
        <v>8.08</v>
      </c>
      <c r="H44" s="34"/>
      <c r="I44" s="39">
        <f>E44/G44</f>
        <v>0.96</v>
      </c>
    </row>
    <row r="45" spans="1:9" x14ac:dyDescent="0.25">
      <c r="C45" s="19" t="s">
        <v>87</v>
      </c>
      <c r="D45" s="6"/>
      <c r="E45" s="7">
        <f>E42/E39</f>
        <v>0.42</v>
      </c>
      <c r="F45" s="6"/>
      <c r="G45" s="7">
        <f>G42/G39</f>
        <v>0.49</v>
      </c>
      <c r="H45" s="28"/>
      <c r="I45" s="37">
        <f>E45/G45</f>
        <v>0.86</v>
      </c>
    </row>
    <row r="46" spans="1:9" s="1" customFormat="1" x14ac:dyDescent="0.25">
      <c r="H46" s="27"/>
      <c r="I46" s="27"/>
    </row>
    <row r="47" spans="1:9" x14ac:dyDescent="0.25">
      <c r="A47" s="1" t="s">
        <v>48</v>
      </c>
      <c r="B47" s="1" t="s">
        <v>65</v>
      </c>
      <c r="C47" s="1" t="s">
        <v>74</v>
      </c>
      <c r="D47" s="2">
        <v>360</v>
      </c>
      <c r="E47" s="2">
        <v>1268</v>
      </c>
      <c r="F47" s="2">
        <v>834</v>
      </c>
      <c r="G47" s="2">
        <v>1659</v>
      </c>
    </row>
    <row r="48" spans="1:9" x14ac:dyDescent="0.25">
      <c r="B48" s="1" t="s">
        <v>65</v>
      </c>
      <c r="C48" s="1" t="s">
        <v>22</v>
      </c>
      <c r="D48" s="2">
        <v>409</v>
      </c>
      <c r="E48" s="2">
        <v>1614</v>
      </c>
      <c r="F48" s="2">
        <v>1307</v>
      </c>
      <c r="G48" s="2">
        <v>2920</v>
      </c>
    </row>
    <row r="49" spans="2:9" x14ac:dyDescent="0.25">
      <c r="B49" s="1" t="s">
        <v>65</v>
      </c>
      <c r="C49" s="1" t="s">
        <v>21</v>
      </c>
      <c r="D49" s="2">
        <v>948</v>
      </c>
      <c r="E49" s="2">
        <v>7976</v>
      </c>
      <c r="F49" s="2">
        <v>1478</v>
      </c>
      <c r="G49" s="2">
        <v>9131</v>
      </c>
    </row>
    <row r="50" spans="2:9" x14ac:dyDescent="0.25">
      <c r="B50" s="1" t="s">
        <v>65</v>
      </c>
      <c r="C50" s="1" t="s">
        <v>24</v>
      </c>
      <c r="D50" s="2">
        <v>267</v>
      </c>
      <c r="E50" s="2">
        <v>792</v>
      </c>
      <c r="F50" s="2">
        <v>723</v>
      </c>
      <c r="G50" s="2">
        <v>1097</v>
      </c>
    </row>
    <row r="51" spans="2:9" x14ac:dyDescent="0.25">
      <c r="C51" s="18" t="s">
        <v>84</v>
      </c>
      <c r="D51" s="16">
        <f>D48/D47</f>
        <v>1.1399999999999999</v>
      </c>
      <c r="E51" s="16">
        <f>E48/E47</f>
        <v>1.27</v>
      </c>
      <c r="F51" s="16">
        <f>F48/F47</f>
        <v>1.57</v>
      </c>
      <c r="G51" s="16">
        <f>G48/G47</f>
        <v>1.76</v>
      </c>
      <c r="H51" s="22">
        <f t="shared" ref="H51:I53" si="0">D51/F51</f>
        <v>0.73</v>
      </c>
      <c r="I51" s="36">
        <f t="shared" si="0"/>
        <v>0.72</v>
      </c>
    </row>
    <row r="52" spans="2:9" x14ac:dyDescent="0.25">
      <c r="C52" s="20" t="s">
        <v>86</v>
      </c>
      <c r="D52" s="8">
        <f>D49/D47</f>
        <v>2.63</v>
      </c>
      <c r="E52" s="8">
        <f>E49/E47</f>
        <v>6.29</v>
      </c>
      <c r="F52" s="8">
        <f>F49/F47</f>
        <v>1.77</v>
      </c>
      <c r="G52" s="8">
        <f>G49/G47</f>
        <v>5.5</v>
      </c>
      <c r="H52" s="13">
        <f t="shared" si="0"/>
        <v>1.49</v>
      </c>
      <c r="I52" s="39">
        <f t="shared" si="0"/>
        <v>1.1399999999999999</v>
      </c>
    </row>
    <row r="53" spans="2:9" x14ac:dyDescent="0.25">
      <c r="C53" s="19" t="s">
        <v>85</v>
      </c>
      <c r="D53" s="7">
        <f>D50/D47</f>
        <v>0.74</v>
      </c>
      <c r="E53" s="7">
        <f>E50/E47</f>
        <v>0.62</v>
      </c>
      <c r="F53" s="7">
        <f>F50/F47</f>
        <v>0.87</v>
      </c>
      <c r="G53" s="7">
        <f>G50/G47</f>
        <v>0.66</v>
      </c>
      <c r="H53" s="29">
        <f t="shared" si="0"/>
        <v>0.85</v>
      </c>
      <c r="I53" s="37">
        <f t="shared" si="0"/>
        <v>0.94</v>
      </c>
    </row>
  </sheetData>
  <mergeCells count="3">
    <mergeCell ref="D1:E1"/>
    <mergeCell ref="F1:G1"/>
    <mergeCell ref="H1:I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A9871-4C32-4732-B23E-98EE0E9152D1}">
  <dimension ref="A1:J16"/>
  <sheetViews>
    <sheetView workbookViewId="0">
      <selection activeCell="G28" sqref="G28"/>
    </sheetView>
  </sheetViews>
  <sheetFormatPr defaultRowHeight="15" x14ac:dyDescent="0.25"/>
  <cols>
    <col min="1" max="1" width="19.140625" bestFit="1" customWidth="1"/>
    <col min="2" max="2" width="12.5703125" bestFit="1" customWidth="1"/>
    <col min="3" max="3" width="14.140625" bestFit="1" customWidth="1"/>
    <col min="4" max="4" width="8.42578125" bestFit="1" customWidth="1"/>
    <col min="5" max="5" width="13.42578125" bestFit="1" customWidth="1"/>
    <col min="6" max="6" width="12.140625" bestFit="1" customWidth="1"/>
    <col min="7" max="7" width="13.5703125" bestFit="1" customWidth="1"/>
    <col min="8" max="8" width="12.28515625" bestFit="1" customWidth="1"/>
    <col min="9" max="9" width="14.42578125" bestFit="1" customWidth="1"/>
    <col min="10" max="10" width="13.5703125" bestFit="1" customWidth="1"/>
  </cols>
  <sheetData>
    <row r="1" spans="1:10" x14ac:dyDescent="0.25">
      <c r="A1" s="58" t="s">
        <v>0</v>
      </c>
      <c r="B1" s="58" t="s">
        <v>64</v>
      </c>
      <c r="C1" s="58" t="s">
        <v>93</v>
      </c>
      <c r="D1" s="58" t="s">
        <v>94</v>
      </c>
      <c r="E1" s="58" t="s">
        <v>95</v>
      </c>
      <c r="F1" s="58" t="s">
        <v>96</v>
      </c>
      <c r="G1" s="58" t="s">
        <v>97</v>
      </c>
      <c r="H1" s="58" t="s">
        <v>98</v>
      </c>
      <c r="I1" s="58" t="s">
        <v>99</v>
      </c>
      <c r="J1" s="58" t="s">
        <v>100</v>
      </c>
    </row>
    <row r="2" spans="1:10" x14ac:dyDescent="0.25">
      <c r="A2" t="s">
        <v>12</v>
      </c>
      <c r="B2" t="s">
        <v>66</v>
      </c>
      <c r="C2" t="s">
        <v>101</v>
      </c>
      <c r="D2" t="s">
        <v>74</v>
      </c>
      <c r="E2">
        <v>1.58</v>
      </c>
      <c r="F2">
        <v>3.56</v>
      </c>
      <c r="G2">
        <v>3.51</v>
      </c>
      <c r="H2">
        <v>9.4600000000000009</v>
      </c>
      <c r="I2" s="62">
        <v>0.45</v>
      </c>
      <c r="J2" s="62">
        <v>0.38</v>
      </c>
    </row>
    <row r="3" spans="1:10" x14ac:dyDescent="0.25">
      <c r="A3" t="s">
        <v>102</v>
      </c>
      <c r="B3" t="s">
        <v>66</v>
      </c>
      <c r="C3" t="s">
        <v>101</v>
      </c>
      <c r="D3" t="s">
        <v>74</v>
      </c>
      <c r="E3">
        <v>1.58</v>
      </c>
      <c r="F3">
        <v>3.54</v>
      </c>
      <c r="G3">
        <v>1.54</v>
      </c>
      <c r="H3">
        <v>3.83</v>
      </c>
      <c r="I3" s="60">
        <v>1.03</v>
      </c>
      <c r="J3" s="60">
        <v>0.92</v>
      </c>
    </row>
    <row r="4" spans="1:10" x14ac:dyDescent="0.25">
      <c r="A4" t="s">
        <v>14</v>
      </c>
      <c r="B4" t="s">
        <v>66</v>
      </c>
      <c r="C4" t="s">
        <v>103</v>
      </c>
      <c r="D4" t="s">
        <v>74</v>
      </c>
      <c r="E4">
        <v>1.03</v>
      </c>
      <c r="F4">
        <v>1.08</v>
      </c>
      <c r="G4">
        <v>1.27</v>
      </c>
      <c r="H4">
        <v>1.38</v>
      </c>
      <c r="I4" s="60">
        <v>0.81</v>
      </c>
      <c r="J4" s="60">
        <v>0.78</v>
      </c>
    </row>
    <row r="5" spans="1:10" x14ac:dyDescent="0.25">
      <c r="A5" t="s">
        <v>12</v>
      </c>
      <c r="B5" t="s">
        <v>66</v>
      </c>
      <c r="C5" t="s">
        <v>101</v>
      </c>
      <c r="D5" t="s">
        <v>22</v>
      </c>
      <c r="E5">
        <v>1.39</v>
      </c>
      <c r="F5">
        <v>3.05</v>
      </c>
      <c r="G5">
        <v>2.38</v>
      </c>
      <c r="H5">
        <v>4.5</v>
      </c>
      <c r="I5" s="60">
        <v>0.57999999999999996</v>
      </c>
      <c r="J5" s="60">
        <v>0.68</v>
      </c>
    </row>
    <row r="6" spans="1:10" x14ac:dyDescent="0.25">
      <c r="A6" t="s">
        <v>102</v>
      </c>
      <c r="B6" t="s">
        <v>66</v>
      </c>
      <c r="C6" t="s">
        <v>101</v>
      </c>
      <c r="D6" t="s">
        <v>22</v>
      </c>
      <c r="E6">
        <v>1.39</v>
      </c>
      <c r="F6">
        <v>3.04</v>
      </c>
      <c r="G6">
        <v>1.21</v>
      </c>
      <c r="H6">
        <v>2.5</v>
      </c>
      <c r="I6" s="60">
        <v>1.1499999999999999</v>
      </c>
      <c r="J6" s="60">
        <v>1.22</v>
      </c>
    </row>
    <row r="7" spans="1:10" x14ac:dyDescent="0.25">
      <c r="A7" t="s">
        <v>14</v>
      </c>
      <c r="B7" t="s">
        <v>66</v>
      </c>
      <c r="C7" t="s">
        <v>103</v>
      </c>
      <c r="D7" t="s">
        <v>22</v>
      </c>
      <c r="E7">
        <v>1.03</v>
      </c>
      <c r="F7">
        <v>1.1000000000000001</v>
      </c>
      <c r="G7">
        <v>1.67</v>
      </c>
      <c r="H7">
        <v>1.76</v>
      </c>
      <c r="I7" s="60">
        <v>0.62</v>
      </c>
      <c r="J7" s="60">
        <v>0.63</v>
      </c>
    </row>
    <row r="8" spans="1:10" x14ac:dyDescent="0.25">
      <c r="A8" t="s">
        <v>12</v>
      </c>
      <c r="B8" t="s">
        <v>66</v>
      </c>
      <c r="C8" t="s">
        <v>101</v>
      </c>
      <c r="D8" t="s">
        <v>21</v>
      </c>
      <c r="E8">
        <v>1.01</v>
      </c>
      <c r="F8">
        <v>1.02</v>
      </c>
      <c r="G8">
        <v>1.78</v>
      </c>
      <c r="H8">
        <v>2.23</v>
      </c>
      <c r="I8" s="60">
        <v>0.56999999999999995</v>
      </c>
      <c r="J8" s="62">
        <v>0.46</v>
      </c>
    </row>
    <row r="9" spans="1:10" x14ac:dyDescent="0.25">
      <c r="A9" t="s">
        <v>102</v>
      </c>
      <c r="B9" t="s">
        <v>66</v>
      </c>
      <c r="C9" t="s">
        <v>101</v>
      </c>
      <c r="D9" t="s">
        <v>21</v>
      </c>
      <c r="E9">
        <v>1.01</v>
      </c>
      <c r="F9">
        <v>1.02</v>
      </c>
      <c r="G9">
        <v>0.89</v>
      </c>
      <c r="H9">
        <v>1.04</v>
      </c>
      <c r="I9" s="60">
        <v>1.1399999999999999</v>
      </c>
      <c r="J9" s="60">
        <v>0.98</v>
      </c>
    </row>
    <row r="10" spans="1:10" x14ac:dyDescent="0.25">
      <c r="A10" s="59" t="s">
        <v>14</v>
      </c>
      <c r="B10" s="59" t="s">
        <v>66</v>
      </c>
      <c r="C10" s="59" t="s">
        <v>103</v>
      </c>
      <c r="D10" s="59" t="s">
        <v>21</v>
      </c>
      <c r="E10" s="59">
        <v>1.06</v>
      </c>
      <c r="F10" s="59">
        <v>1.5</v>
      </c>
      <c r="G10" s="59">
        <v>1.5</v>
      </c>
      <c r="H10" s="59">
        <v>1.81</v>
      </c>
      <c r="I10" s="61">
        <v>0.71</v>
      </c>
      <c r="J10" s="61">
        <v>0.83</v>
      </c>
    </row>
    <row r="11" spans="1:10" x14ac:dyDescent="0.25">
      <c r="A11" t="s">
        <v>104</v>
      </c>
      <c r="B11" t="s">
        <v>65</v>
      </c>
      <c r="C11" t="s">
        <v>103</v>
      </c>
      <c r="D11" t="s">
        <v>74</v>
      </c>
      <c r="E11">
        <v>1.06</v>
      </c>
      <c r="F11">
        <v>1.1200000000000001</v>
      </c>
      <c r="G11">
        <v>2.61</v>
      </c>
      <c r="H11">
        <v>2.12</v>
      </c>
      <c r="I11" s="62">
        <v>0.41</v>
      </c>
      <c r="J11" s="60">
        <v>0.53</v>
      </c>
    </row>
    <row r="12" spans="1:10" x14ac:dyDescent="0.25">
      <c r="A12" t="s">
        <v>43</v>
      </c>
      <c r="B12" t="s">
        <v>65</v>
      </c>
      <c r="C12" t="s">
        <v>105</v>
      </c>
      <c r="D12" t="s">
        <v>74</v>
      </c>
      <c r="E12">
        <v>2.39</v>
      </c>
      <c r="F12">
        <v>5.61</v>
      </c>
      <c r="G12">
        <v>2.99</v>
      </c>
      <c r="H12">
        <v>6.22</v>
      </c>
      <c r="I12" s="60">
        <v>0.8</v>
      </c>
      <c r="J12" s="60">
        <v>0.9</v>
      </c>
    </row>
    <row r="13" spans="1:10" x14ac:dyDescent="0.25">
      <c r="A13" t="s">
        <v>104</v>
      </c>
      <c r="B13" t="s">
        <v>65</v>
      </c>
      <c r="C13" t="s">
        <v>103</v>
      </c>
      <c r="D13" t="s">
        <v>22</v>
      </c>
      <c r="E13">
        <v>1.08</v>
      </c>
      <c r="F13">
        <v>1.22</v>
      </c>
      <c r="G13">
        <v>2.1800000000000002</v>
      </c>
      <c r="H13">
        <v>2.11</v>
      </c>
      <c r="I13" s="60">
        <v>0.5</v>
      </c>
      <c r="J13" s="60">
        <v>0.57999999999999996</v>
      </c>
    </row>
    <row r="14" spans="1:10" x14ac:dyDescent="0.25">
      <c r="A14" t="s">
        <v>43</v>
      </c>
      <c r="B14" t="s">
        <v>65</v>
      </c>
      <c r="C14" t="s">
        <v>105</v>
      </c>
      <c r="D14" t="s">
        <v>22</v>
      </c>
      <c r="E14">
        <v>2.1</v>
      </c>
      <c r="F14">
        <v>4.9000000000000004</v>
      </c>
      <c r="G14">
        <v>3.38</v>
      </c>
      <c r="H14">
        <v>5.01</v>
      </c>
      <c r="I14" s="60">
        <v>0.62</v>
      </c>
      <c r="J14" s="60">
        <v>0.98</v>
      </c>
    </row>
    <row r="15" spans="1:10" x14ac:dyDescent="0.25">
      <c r="A15" t="s">
        <v>104</v>
      </c>
      <c r="B15" t="s">
        <v>65</v>
      </c>
      <c r="C15" t="s">
        <v>103</v>
      </c>
      <c r="D15" t="s">
        <v>21</v>
      </c>
      <c r="E15">
        <v>1.28</v>
      </c>
      <c r="F15">
        <v>2.68</v>
      </c>
      <c r="G15">
        <v>1.73</v>
      </c>
      <c r="H15">
        <v>2.34</v>
      </c>
      <c r="I15" s="60">
        <v>0.74</v>
      </c>
      <c r="J15" s="60">
        <v>1.1499999999999999</v>
      </c>
    </row>
    <row r="16" spans="1:10" x14ac:dyDescent="0.25">
      <c r="A16" t="s">
        <v>43</v>
      </c>
      <c r="B16" t="s">
        <v>65</v>
      </c>
      <c r="C16" t="s">
        <v>105</v>
      </c>
      <c r="D16" t="s">
        <v>21</v>
      </c>
      <c r="E16">
        <v>1</v>
      </c>
      <c r="F16">
        <v>1</v>
      </c>
      <c r="G16">
        <v>0.94</v>
      </c>
      <c r="H16">
        <v>0.98</v>
      </c>
      <c r="I16" s="60">
        <v>1.06</v>
      </c>
      <c r="J16" s="60">
        <v>1.02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Omeprazole</vt:lpstr>
      <vt:lpstr>Lansoprazole</vt:lpstr>
      <vt:lpstr>Individual studies</vt:lpstr>
      <vt:lpstr>DDI 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Sychterz, Caroline</dc:creator>
  <cp:lastModifiedBy>Sychterz, Caroline</cp:lastModifiedBy>
  <dcterms:created xsi:type="dcterms:W3CDTF">2015-06-05T18:17:20Z</dcterms:created>
  <dcterms:modified xsi:type="dcterms:W3CDTF">2022-09-20T12:36:26Z</dcterms:modified>
</cp:coreProperties>
</file>