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Gs_mitrabajo\Metabolites\"/>
    </mc:Choice>
  </mc:AlternateContent>
  <xr:revisionPtr revIDLastSave="0" documentId="13_ncr:1_{B32667D8-C65C-4E56-AA05-88650BF99DB0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Original_data" sheetId="20" r:id="rId1"/>
    <sheet name="Figures" sheetId="21" r:id="rId2"/>
    <sheet name="STD_fragmentation_example" sheetId="13" r:id="rId3"/>
    <sheet name="peaks_ovine_plasma" sheetId="3" r:id="rId4"/>
    <sheet name="TAGs_ovine_plasma" sheetId="19" r:id="rId5"/>
    <sheet name="835_group" sheetId="12" r:id="rId6"/>
    <sheet name="915_group" sheetId="14" r:id="rId7"/>
    <sheet name="917_group" sheetId="15" r:id="rId8"/>
    <sheet name="919_group" sheetId="16" r:id="rId9"/>
    <sheet name="Others" sheetId="18" r:id="rId10"/>
  </sheets>
  <externalReferences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74" i="18" l="1"/>
  <c r="K474" i="18"/>
  <c r="J474" i="18"/>
  <c r="L473" i="18"/>
  <c r="K473" i="18"/>
  <c r="J473" i="18"/>
  <c r="L472" i="18"/>
  <c r="K472" i="18"/>
  <c r="J472" i="18"/>
  <c r="L471" i="18"/>
  <c r="K471" i="18"/>
  <c r="J471" i="18"/>
  <c r="J466" i="18"/>
  <c r="K466" i="18"/>
  <c r="J467" i="18"/>
  <c r="K467" i="18"/>
  <c r="J468" i="18"/>
  <c r="K468" i="18"/>
  <c r="J469" i="18"/>
  <c r="K469" i="18"/>
  <c r="J470" i="18"/>
  <c r="K470" i="18"/>
  <c r="J465" i="18"/>
  <c r="L470" i="18"/>
  <c r="L469" i="18"/>
  <c r="L468" i="18"/>
  <c r="L467" i="18"/>
  <c r="L466" i="18"/>
  <c r="L465" i="18"/>
  <c r="K465" i="18"/>
  <c r="J457" i="18"/>
  <c r="K457" i="18"/>
  <c r="J458" i="18"/>
  <c r="K458" i="18"/>
  <c r="J459" i="18"/>
  <c r="K459" i="18"/>
  <c r="J460" i="18"/>
  <c r="K460" i="18"/>
  <c r="J461" i="18"/>
  <c r="K461" i="18"/>
  <c r="K456" i="18"/>
  <c r="J456" i="18"/>
  <c r="L461" i="18"/>
  <c r="L460" i="18"/>
  <c r="L459" i="18"/>
  <c r="L458" i="18"/>
  <c r="L457" i="18"/>
  <c r="L456" i="18"/>
  <c r="J448" i="18"/>
  <c r="K448" i="18"/>
  <c r="J449" i="18"/>
  <c r="K449" i="18"/>
  <c r="J450" i="18"/>
  <c r="K450" i="18"/>
  <c r="J451" i="18"/>
  <c r="K451" i="18"/>
  <c r="J452" i="18"/>
  <c r="K452" i="18"/>
  <c r="K447" i="18"/>
  <c r="J447" i="18"/>
  <c r="L452" i="18"/>
  <c r="L451" i="18"/>
  <c r="L450" i="18"/>
  <c r="L449" i="18"/>
  <c r="L448" i="18"/>
  <c r="L447" i="18"/>
  <c r="L443" i="18"/>
  <c r="K443" i="18"/>
  <c r="J443" i="18"/>
  <c r="L442" i="18"/>
  <c r="K442" i="18"/>
  <c r="J442" i="18"/>
  <c r="J441" i="18"/>
  <c r="K441" i="18"/>
  <c r="L441" i="18"/>
  <c r="J438" i="18"/>
  <c r="K438" i="18"/>
  <c r="J439" i="18"/>
  <c r="K439" i="18"/>
  <c r="J440" i="18"/>
  <c r="K440" i="18"/>
  <c r="L440" i="18"/>
  <c r="L439" i="18"/>
  <c r="L438" i="18"/>
  <c r="L434" i="18"/>
  <c r="K434" i="18"/>
  <c r="J434" i="18"/>
  <c r="J426" i="18"/>
  <c r="K426" i="18"/>
  <c r="J427" i="18"/>
  <c r="K427" i="18"/>
  <c r="J428" i="18"/>
  <c r="K428" i="18"/>
  <c r="J429" i="18"/>
  <c r="K429" i="18"/>
  <c r="J430" i="18"/>
  <c r="K430" i="18"/>
  <c r="J431" i="18"/>
  <c r="K431" i="18"/>
  <c r="J432" i="18"/>
  <c r="K432" i="18"/>
  <c r="J433" i="18"/>
  <c r="K433" i="18"/>
  <c r="K425" i="18"/>
  <c r="J425" i="18"/>
  <c r="L433" i="18"/>
  <c r="L432" i="18"/>
  <c r="L431" i="18"/>
  <c r="L430" i="18"/>
  <c r="L429" i="18"/>
  <c r="L428" i="18"/>
  <c r="L427" i="18"/>
  <c r="L426" i="18"/>
  <c r="L425" i="18"/>
  <c r="J421" i="18"/>
  <c r="K421" i="18"/>
  <c r="L421" i="18"/>
  <c r="L420" i="18"/>
  <c r="K420" i="18"/>
  <c r="J420" i="18"/>
  <c r="J414" i="18"/>
  <c r="K414" i="18"/>
  <c r="J415" i="18"/>
  <c r="K415" i="18"/>
  <c r="J416" i="18"/>
  <c r="K416" i="18"/>
  <c r="J417" i="18"/>
  <c r="K417" i="18"/>
  <c r="J418" i="18"/>
  <c r="K418" i="18"/>
  <c r="J419" i="18"/>
  <c r="K419" i="18"/>
  <c r="K413" i="18"/>
  <c r="J413" i="18"/>
  <c r="L419" i="18"/>
  <c r="L418" i="18"/>
  <c r="L417" i="18"/>
  <c r="L416" i="18"/>
  <c r="L415" i="18"/>
  <c r="L414" i="18"/>
  <c r="L413" i="18"/>
  <c r="J404" i="18"/>
  <c r="K404" i="18"/>
  <c r="J405" i="18"/>
  <c r="K405" i="18"/>
  <c r="J406" i="18"/>
  <c r="K406" i="18"/>
  <c r="J407" i="18"/>
  <c r="K407" i="18"/>
  <c r="J408" i="18"/>
  <c r="K408" i="18"/>
  <c r="J409" i="18"/>
  <c r="K409" i="18"/>
  <c r="K403" i="18"/>
  <c r="J403" i="18"/>
  <c r="L409" i="18"/>
  <c r="L408" i="18"/>
  <c r="L407" i="18"/>
  <c r="L406" i="18"/>
  <c r="L405" i="18"/>
  <c r="L404" i="18"/>
  <c r="L403" i="18"/>
  <c r="J394" i="18"/>
  <c r="K394" i="18"/>
  <c r="J395" i="18"/>
  <c r="K395" i="18"/>
  <c r="J396" i="18"/>
  <c r="K396" i="18"/>
  <c r="J397" i="18"/>
  <c r="K397" i="18"/>
  <c r="J398" i="18"/>
  <c r="K398" i="18"/>
  <c r="J399" i="18"/>
  <c r="K399" i="18"/>
  <c r="K393" i="18"/>
  <c r="J393" i="18"/>
  <c r="L399" i="18"/>
  <c r="L398" i="18"/>
  <c r="L397" i="18"/>
  <c r="L396" i="18"/>
  <c r="L395" i="18"/>
  <c r="L394" i="18"/>
  <c r="L393" i="18"/>
  <c r="J384" i="18"/>
  <c r="K384" i="18"/>
  <c r="J385" i="18"/>
  <c r="K385" i="18"/>
  <c r="J386" i="18"/>
  <c r="K386" i="18"/>
  <c r="J387" i="18"/>
  <c r="K387" i="18"/>
  <c r="J388" i="18"/>
  <c r="K388" i="18"/>
  <c r="J389" i="18"/>
  <c r="K389" i="18"/>
  <c r="K383" i="18"/>
  <c r="J383" i="18"/>
  <c r="L389" i="18"/>
  <c r="L388" i="18"/>
  <c r="L387" i="18"/>
  <c r="L386" i="18"/>
  <c r="L385" i="18"/>
  <c r="L384" i="18"/>
  <c r="L383" i="18"/>
  <c r="L379" i="18"/>
  <c r="K379" i="18"/>
  <c r="J379" i="18"/>
  <c r="J374" i="18"/>
  <c r="K374" i="18"/>
  <c r="J375" i="18"/>
  <c r="K375" i="18"/>
  <c r="J376" i="18"/>
  <c r="K376" i="18"/>
  <c r="J377" i="18"/>
  <c r="K377" i="18"/>
  <c r="J378" i="18"/>
  <c r="K378" i="18"/>
  <c r="K373" i="18"/>
  <c r="J373" i="18"/>
  <c r="L378" i="18"/>
  <c r="L377" i="18"/>
  <c r="L376" i="18"/>
  <c r="L375" i="18"/>
  <c r="L374" i="18"/>
  <c r="L373" i="18"/>
  <c r="J369" i="18"/>
  <c r="K369" i="18"/>
  <c r="L369" i="18"/>
  <c r="J368" i="18"/>
  <c r="K368" i="18"/>
  <c r="L368" i="18"/>
  <c r="L367" i="18"/>
  <c r="K367" i="18"/>
  <c r="J367" i="18"/>
  <c r="L366" i="18"/>
  <c r="K366" i="18"/>
  <c r="J366" i="18"/>
  <c r="L365" i="18"/>
  <c r="K365" i="18"/>
  <c r="J365" i="18"/>
  <c r="J361" i="18" l="1"/>
  <c r="K361" i="18"/>
  <c r="L361" i="18"/>
  <c r="J362" i="18"/>
  <c r="K362" i="18"/>
  <c r="L362" i="18"/>
  <c r="J363" i="18"/>
  <c r="K363" i="18"/>
  <c r="L363" i="18"/>
  <c r="J364" i="18"/>
  <c r="K364" i="18"/>
  <c r="L364" i="18"/>
  <c r="J350" i="18"/>
  <c r="K350" i="18"/>
  <c r="J351" i="18"/>
  <c r="K351" i="18"/>
  <c r="J352" i="18"/>
  <c r="K352" i="18"/>
  <c r="J353" i="18"/>
  <c r="K353" i="18"/>
  <c r="J354" i="18"/>
  <c r="K354" i="18"/>
  <c r="J355" i="18"/>
  <c r="K355" i="18"/>
  <c r="J356" i="18"/>
  <c r="K356" i="18"/>
  <c r="J357" i="18"/>
  <c r="K357" i="18"/>
  <c r="J358" i="18"/>
  <c r="K358" i="18"/>
  <c r="J359" i="18"/>
  <c r="K359" i="18"/>
  <c r="J360" i="18"/>
  <c r="K360" i="18"/>
  <c r="K349" i="18"/>
  <c r="J349" i="18"/>
  <c r="L360" i="18"/>
  <c r="L359" i="18"/>
  <c r="L358" i="18"/>
  <c r="L357" i="18"/>
  <c r="L356" i="18"/>
  <c r="L355" i="18"/>
  <c r="L354" i="18"/>
  <c r="L353" i="18"/>
  <c r="L352" i="18"/>
  <c r="L351" i="18"/>
  <c r="L350" i="18"/>
  <c r="L349" i="18"/>
  <c r="L345" i="18"/>
  <c r="K345" i="18"/>
  <c r="J345" i="18"/>
  <c r="J335" i="18"/>
  <c r="K335" i="18"/>
  <c r="J336" i="18"/>
  <c r="K336" i="18"/>
  <c r="J337" i="18"/>
  <c r="K337" i="18"/>
  <c r="J338" i="18"/>
  <c r="K338" i="18"/>
  <c r="J339" i="18"/>
  <c r="K339" i="18"/>
  <c r="J340" i="18"/>
  <c r="K340" i="18"/>
  <c r="J341" i="18"/>
  <c r="K341" i="18"/>
  <c r="J342" i="18"/>
  <c r="K342" i="18"/>
  <c r="J343" i="18"/>
  <c r="K343" i="18"/>
  <c r="J344" i="18"/>
  <c r="K344" i="18"/>
  <c r="K334" i="18"/>
  <c r="J334" i="18"/>
  <c r="L344" i="18"/>
  <c r="L343" i="18"/>
  <c r="L342" i="18"/>
  <c r="L341" i="18"/>
  <c r="L340" i="18"/>
  <c r="L339" i="18"/>
  <c r="L338" i="18"/>
  <c r="L337" i="18"/>
  <c r="L336" i="18"/>
  <c r="L335" i="18"/>
  <c r="L334" i="18"/>
  <c r="L330" i="18"/>
  <c r="K330" i="18"/>
  <c r="J330" i="18"/>
  <c r="L329" i="18"/>
  <c r="K329" i="18"/>
  <c r="J329" i="18"/>
  <c r="L328" i="18"/>
  <c r="K328" i="18"/>
  <c r="J328" i="18"/>
  <c r="L327" i="18"/>
  <c r="K327" i="18"/>
  <c r="J327" i="18"/>
  <c r="J320" i="18"/>
  <c r="K320" i="18"/>
  <c r="J321" i="18"/>
  <c r="K321" i="18"/>
  <c r="J322" i="18"/>
  <c r="K322" i="18"/>
  <c r="J323" i="18"/>
  <c r="K323" i="18"/>
  <c r="J324" i="18"/>
  <c r="K324" i="18"/>
  <c r="J325" i="18"/>
  <c r="K325" i="18"/>
  <c r="J326" i="18"/>
  <c r="K326" i="18"/>
  <c r="L326" i="18"/>
  <c r="L325" i="18"/>
  <c r="L324" i="18"/>
  <c r="L323" i="18"/>
  <c r="L322" i="18"/>
  <c r="L321" i="18"/>
  <c r="L320" i="18"/>
  <c r="L316" i="18" l="1"/>
  <c r="K316" i="18"/>
  <c r="J316" i="18"/>
  <c r="L315" i="18"/>
  <c r="K315" i="18"/>
  <c r="J315" i="18"/>
  <c r="J298" i="18"/>
  <c r="K298" i="18"/>
  <c r="J299" i="18"/>
  <c r="K299" i="18"/>
  <c r="J300" i="18"/>
  <c r="K300" i="18"/>
  <c r="J301" i="18"/>
  <c r="K301" i="18"/>
  <c r="J302" i="18"/>
  <c r="K302" i="18"/>
  <c r="J303" i="18"/>
  <c r="K303" i="18"/>
  <c r="J304" i="18"/>
  <c r="K304" i="18"/>
  <c r="J305" i="18"/>
  <c r="K305" i="18"/>
  <c r="J306" i="18"/>
  <c r="K306" i="18"/>
  <c r="J307" i="18"/>
  <c r="K307" i="18"/>
  <c r="J308" i="18"/>
  <c r="K308" i="18"/>
  <c r="J309" i="18"/>
  <c r="K309" i="18"/>
  <c r="J310" i="18"/>
  <c r="K310" i="18"/>
  <c r="J311" i="18"/>
  <c r="K311" i="18"/>
  <c r="J312" i="18"/>
  <c r="K312" i="18"/>
  <c r="J313" i="18"/>
  <c r="K313" i="18"/>
  <c r="J314" i="18"/>
  <c r="K314" i="18"/>
  <c r="K297" i="18"/>
  <c r="J297" i="18"/>
  <c r="L314" i="18"/>
  <c r="L313" i="18"/>
  <c r="L312" i="18"/>
  <c r="L311" i="18"/>
  <c r="L310" i="18"/>
  <c r="L309" i="18"/>
  <c r="L308" i="18"/>
  <c r="L307" i="18"/>
  <c r="L306" i="18"/>
  <c r="L305" i="18"/>
  <c r="L304" i="18"/>
  <c r="L303" i="18"/>
  <c r="L302" i="18"/>
  <c r="L301" i="18"/>
  <c r="L300" i="18"/>
  <c r="L299" i="18"/>
  <c r="L298" i="18"/>
  <c r="L297" i="18"/>
  <c r="J277" i="18"/>
  <c r="K277" i="18"/>
  <c r="J278" i="18"/>
  <c r="K278" i="18"/>
  <c r="J279" i="18"/>
  <c r="K279" i="18"/>
  <c r="J280" i="18"/>
  <c r="K280" i="18"/>
  <c r="J281" i="18"/>
  <c r="K281" i="18"/>
  <c r="J282" i="18"/>
  <c r="K282" i="18"/>
  <c r="J283" i="18"/>
  <c r="K283" i="18"/>
  <c r="J284" i="18"/>
  <c r="K284" i="18"/>
  <c r="J285" i="18"/>
  <c r="K285" i="18"/>
  <c r="J286" i="18"/>
  <c r="K286" i="18"/>
  <c r="J287" i="18"/>
  <c r="K287" i="18"/>
  <c r="J288" i="18"/>
  <c r="K288" i="18"/>
  <c r="J289" i="18"/>
  <c r="K289" i="18"/>
  <c r="J290" i="18"/>
  <c r="K290" i="18"/>
  <c r="J291" i="18"/>
  <c r="K291" i="18"/>
  <c r="J292" i="18"/>
  <c r="K292" i="18"/>
  <c r="J293" i="18"/>
  <c r="K293" i="18"/>
  <c r="K276" i="18"/>
  <c r="J276" i="18"/>
  <c r="L293" i="18"/>
  <c r="L292" i="18"/>
  <c r="L291" i="18"/>
  <c r="L290" i="18"/>
  <c r="L289" i="18"/>
  <c r="L288" i="18"/>
  <c r="L287" i="18"/>
  <c r="L286" i="18"/>
  <c r="L285" i="18"/>
  <c r="L284" i="18"/>
  <c r="L283" i="18"/>
  <c r="L282" i="18"/>
  <c r="L281" i="18"/>
  <c r="L280" i="18"/>
  <c r="L279" i="18"/>
  <c r="L278" i="18"/>
  <c r="L277" i="18"/>
  <c r="L276" i="18"/>
  <c r="L272" i="18"/>
  <c r="K272" i="18"/>
  <c r="J272" i="18"/>
  <c r="J256" i="18"/>
  <c r="K256" i="18"/>
  <c r="J257" i="18"/>
  <c r="K257" i="18"/>
  <c r="J258" i="18"/>
  <c r="K258" i="18"/>
  <c r="J259" i="18"/>
  <c r="K259" i="18"/>
  <c r="J260" i="18"/>
  <c r="K260" i="18"/>
  <c r="J261" i="18"/>
  <c r="K261" i="18"/>
  <c r="J262" i="18"/>
  <c r="K262" i="18"/>
  <c r="J263" i="18"/>
  <c r="K263" i="18"/>
  <c r="J264" i="18"/>
  <c r="K264" i="18"/>
  <c r="J265" i="18"/>
  <c r="K265" i="18"/>
  <c r="J266" i="18"/>
  <c r="K266" i="18"/>
  <c r="J267" i="18"/>
  <c r="K267" i="18"/>
  <c r="J268" i="18"/>
  <c r="K268" i="18"/>
  <c r="J269" i="18"/>
  <c r="K269" i="18"/>
  <c r="J270" i="18"/>
  <c r="K270" i="18"/>
  <c r="J271" i="18"/>
  <c r="K271" i="18"/>
  <c r="K255" i="18"/>
  <c r="J255" i="18"/>
  <c r="L271" i="18"/>
  <c r="L270" i="18"/>
  <c r="L269" i="18"/>
  <c r="L268" i="18"/>
  <c r="L267" i="18"/>
  <c r="L266" i="18"/>
  <c r="L265" i="18"/>
  <c r="L264" i="18"/>
  <c r="L263" i="18"/>
  <c r="L262" i="18"/>
  <c r="L261" i="18"/>
  <c r="L260" i="18"/>
  <c r="L259" i="18"/>
  <c r="L258" i="18"/>
  <c r="L257" i="18"/>
  <c r="L256" i="18"/>
  <c r="L255" i="18"/>
  <c r="L251" i="18"/>
  <c r="K251" i="18"/>
  <c r="J251" i="18"/>
  <c r="J236" i="18"/>
  <c r="K236" i="18"/>
  <c r="J237" i="18"/>
  <c r="K237" i="18"/>
  <c r="J238" i="18"/>
  <c r="K238" i="18"/>
  <c r="J239" i="18"/>
  <c r="K239" i="18"/>
  <c r="J240" i="18"/>
  <c r="K240" i="18"/>
  <c r="J241" i="18"/>
  <c r="K241" i="18"/>
  <c r="J242" i="18"/>
  <c r="K242" i="18"/>
  <c r="J243" i="18"/>
  <c r="K243" i="18"/>
  <c r="J244" i="18"/>
  <c r="K244" i="18"/>
  <c r="J245" i="18"/>
  <c r="K245" i="18"/>
  <c r="J246" i="18"/>
  <c r="K246" i="18"/>
  <c r="J247" i="18"/>
  <c r="K247" i="18"/>
  <c r="J248" i="18"/>
  <c r="K248" i="18"/>
  <c r="J249" i="18"/>
  <c r="K249" i="18"/>
  <c r="J250" i="18"/>
  <c r="K250" i="18"/>
  <c r="K235" i="18"/>
  <c r="J235" i="18"/>
  <c r="L250" i="18"/>
  <c r="L249" i="18"/>
  <c r="L248" i="18"/>
  <c r="L247" i="18"/>
  <c r="L246" i="18"/>
  <c r="L245" i="18"/>
  <c r="L244" i="18"/>
  <c r="L243" i="18"/>
  <c r="L242" i="18"/>
  <c r="L241" i="18"/>
  <c r="L240" i="18"/>
  <c r="L239" i="18"/>
  <c r="L238" i="18"/>
  <c r="L237" i="18"/>
  <c r="L236" i="18"/>
  <c r="L235" i="18"/>
  <c r="J217" i="18"/>
  <c r="K217" i="18"/>
  <c r="J218" i="18"/>
  <c r="K218" i="18"/>
  <c r="J219" i="18"/>
  <c r="K219" i="18"/>
  <c r="J220" i="18"/>
  <c r="K220" i="18"/>
  <c r="J221" i="18"/>
  <c r="K221" i="18"/>
  <c r="J222" i="18"/>
  <c r="K222" i="18"/>
  <c r="J223" i="18"/>
  <c r="K223" i="18"/>
  <c r="J224" i="18"/>
  <c r="K224" i="18"/>
  <c r="J225" i="18"/>
  <c r="K225" i="18"/>
  <c r="J226" i="18"/>
  <c r="K226" i="18"/>
  <c r="J227" i="18"/>
  <c r="K227" i="18"/>
  <c r="J228" i="18"/>
  <c r="K228" i="18"/>
  <c r="J229" i="18"/>
  <c r="K229" i="18"/>
  <c r="J230" i="18"/>
  <c r="K230" i="18"/>
  <c r="J231" i="18"/>
  <c r="K231" i="18"/>
  <c r="K216" i="18"/>
  <c r="J216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J198" i="18"/>
  <c r="K198" i="18"/>
  <c r="J199" i="18"/>
  <c r="K199" i="18"/>
  <c r="J200" i="18"/>
  <c r="K200" i="18"/>
  <c r="J201" i="18"/>
  <c r="K201" i="18"/>
  <c r="J202" i="18"/>
  <c r="K202" i="18"/>
  <c r="J203" i="18"/>
  <c r="K203" i="18"/>
  <c r="J204" i="18"/>
  <c r="K204" i="18"/>
  <c r="J205" i="18"/>
  <c r="K205" i="18"/>
  <c r="J206" i="18"/>
  <c r="K206" i="18"/>
  <c r="J207" i="18"/>
  <c r="K207" i="18"/>
  <c r="J208" i="18"/>
  <c r="K208" i="18"/>
  <c r="J209" i="18"/>
  <c r="K209" i="18"/>
  <c r="J210" i="18"/>
  <c r="K210" i="18"/>
  <c r="J211" i="18"/>
  <c r="K211" i="18"/>
  <c r="J212" i="18"/>
  <c r="K212" i="18"/>
  <c r="K197" i="18"/>
  <c r="J197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J179" i="18"/>
  <c r="K179" i="18"/>
  <c r="J180" i="18"/>
  <c r="K180" i="18"/>
  <c r="J181" i="18"/>
  <c r="K181" i="18"/>
  <c r="J182" i="18"/>
  <c r="K182" i="18"/>
  <c r="J183" i="18"/>
  <c r="K183" i="18"/>
  <c r="J184" i="18"/>
  <c r="K184" i="18"/>
  <c r="J185" i="18"/>
  <c r="K185" i="18"/>
  <c r="J186" i="18"/>
  <c r="K186" i="18"/>
  <c r="J187" i="18"/>
  <c r="K187" i="18"/>
  <c r="J188" i="18"/>
  <c r="K188" i="18"/>
  <c r="J189" i="18"/>
  <c r="K189" i="18"/>
  <c r="J190" i="18"/>
  <c r="K190" i="18"/>
  <c r="J191" i="18"/>
  <c r="K191" i="18"/>
  <c r="J192" i="18"/>
  <c r="K192" i="18"/>
  <c r="J193" i="18"/>
  <c r="K193" i="18"/>
  <c r="K178" i="18"/>
  <c r="J178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4" i="18"/>
  <c r="K174" i="18"/>
  <c r="J174" i="18"/>
  <c r="J160" i="18"/>
  <c r="K160" i="18"/>
  <c r="J161" i="18"/>
  <c r="K161" i="18"/>
  <c r="J162" i="18"/>
  <c r="K162" i="18"/>
  <c r="J163" i="18"/>
  <c r="K163" i="18"/>
  <c r="J164" i="18"/>
  <c r="K164" i="18"/>
  <c r="J165" i="18"/>
  <c r="K165" i="18"/>
  <c r="J166" i="18"/>
  <c r="K166" i="18"/>
  <c r="J167" i="18"/>
  <c r="K167" i="18"/>
  <c r="J168" i="18"/>
  <c r="K168" i="18"/>
  <c r="J169" i="18"/>
  <c r="K169" i="18"/>
  <c r="J170" i="18"/>
  <c r="K170" i="18"/>
  <c r="J171" i="18"/>
  <c r="K171" i="18"/>
  <c r="J172" i="18"/>
  <c r="K172" i="18"/>
  <c r="J173" i="18"/>
  <c r="K173" i="18"/>
  <c r="K159" i="18"/>
  <c r="J159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5" i="18"/>
  <c r="K155" i="18"/>
  <c r="J155" i="18"/>
  <c r="L154" i="18"/>
  <c r="K154" i="18"/>
  <c r="J154" i="18"/>
  <c r="L153" i="18"/>
  <c r="K153" i="18"/>
  <c r="J153" i="18"/>
  <c r="L152" i="18"/>
  <c r="K152" i="18"/>
  <c r="J152" i="18"/>
  <c r="J142" i="18"/>
  <c r="K142" i="18"/>
  <c r="J143" i="18"/>
  <c r="K143" i="18"/>
  <c r="J144" i="18"/>
  <c r="K144" i="18"/>
  <c r="J145" i="18"/>
  <c r="K145" i="18"/>
  <c r="J146" i="18"/>
  <c r="K146" i="18"/>
  <c r="J147" i="18"/>
  <c r="K147" i="18"/>
  <c r="J148" i="18"/>
  <c r="K148" i="18"/>
  <c r="J149" i="18"/>
  <c r="K149" i="18"/>
  <c r="J150" i="18"/>
  <c r="K150" i="18"/>
  <c r="J151" i="18"/>
  <c r="K151" i="18"/>
  <c r="K141" i="18"/>
  <c r="J141" i="18"/>
  <c r="L151" i="18"/>
  <c r="L150" i="18"/>
  <c r="L149" i="18"/>
  <c r="L148" i="18"/>
  <c r="L147" i="18"/>
  <c r="L146" i="18"/>
  <c r="L145" i="18"/>
  <c r="L144" i="18"/>
  <c r="L143" i="18"/>
  <c r="L142" i="18"/>
  <c r="L141" i="18"/>
  <c r="L137" i="18"/>
  <c r="K137" i="18"/>
  <c r="J137" i="18"/>
  <c r="J128" i="18"/>
  <c r="K128" i="18"/>
  <c r="J129" i="18"/>
  <c r="K129" i="18"/>
  <c r="J130" i="18"/>
  <c r="K130" i="18"/>
  <c r="J131" i="18"/>
  <c r="K131" i="18"/>
  <c r="J132" i="18"/>
  <c r="K132" i="18"/>
  <c r="J133" i="18"/>
  <c r="K133" i="18"/>
  <c r="J134" i="18"/>
  <c r="K134" i="18"/>
  <c r="J135" i="18"/>
  <c r="K135" i="18"/>
  <c r="J136" i="18"/>
  <c r="K136" i="18"/>
  <c r="K127" i="18"/>
  <c r="J127" i="18"/>
  <c r="L136" i="18"/>
  <c r="L135" i="18"/>
  <c r="L134" i="18"/>
  <c r="L133" i="18"/>
  <c r="L132" i="18"/>
  <c r="L131" i="18"/>
  <c r="L130" i="18"/>
  <c r="L129" i="18"/>
  <c r="L128" i="18"/>
  <c r="L127" i="18"/>
  <c r="J115" i="18"/>
  <c r="K115" i="18"/>
  <c r="J116" i="18"/>
  <c r="K116" i="18"/>
  <c r="J117" i="18"/>
  <c r="K117" i="18"/>
  <c r="J118" i="18"/>
  <c r="K118" i="18"/>
  <c r="J119" i="18"/>
  <c r="K119" i="18"/>
  <c r="J120" i="18"/>
  <c r="K120" i="18"/>
  <c r="J121" i="18"/>
  <c r="K121" i="18"/>
  <c r="J122" i="18"/>
  <c r="K122" i="18"/>
  <c r="J123" i="18"/>
  <c r="K123" i="18"/>
  <c r="K114" i="18"/>
  <c r="J114" i="18"/>
  <c r="L123" i="18"/>
  <c r="L122" i="18"/>
  <c r="L121" i="18"/>
  <c r="L120" i="18"/>
  <c r="L119" i="18"/>
  <c r="L118" i="18"/>
  <c r="L117" i="18"/>
  <c r="L116" i="18"/>
  <c r="L115" i="18"/>
  <c r="L114" i="18"/>
  <c r="J102" i="18"/>
  <c r="K102" i="18"/>
  <c r="J103" i="18"/>
  <c r="K103" i="18"/>
  <c r="J104" i="18"/>
  <c r="K104" i="18"/>
  <c r="J105" i="18"/>
  <c r="K105" i="18"/>
  <c r="J106" i="18"/>
  <c r="K106" i="18"/>
  <c r="J107" i="18"/>
  <c r="K107" i="18"/>
  <c r="J108" i="18"/>
  <c r="K108" i="18"/>
  <c r="J109" i="18"/>
  <c r="K109" i="18"/>
  <c r="J110" i="18"/>
  <c r="K110" i="18"/>
  <c r="K101" i="18"/>
  <c r="J101" i="18"/>
  <c r="L110" i="18"/>
  <c r="L109" i="18"/>
  <c r="L108" i="18"/>
  <c r="L107" i="18"/>
  <c r="L106" i="18"/>
  <c r="L105" i="18"/>
  <c r="L104" i="18"/>
  <c r="L103" i="18"/>
  <c r="L102" i="18"/>
  <c r="L101" i="18"/>
  <c r="J89" i="18"/>
  <c r="K89" i="18"/>
  <c r="J90" i="18"/>
  <c r="K90" i="18"/>
  <c r="J91" i="18"/>
  <c r="K91" i="18"/>
  <c r="J92" i="18"/>
  <c r="K92" i="18"/>
  <c r="J93" i="18"/>
  <c r="K93" i="18"/>
  <c r="J94" i="18"/>
  <c r="K94" i="18"/>
  <c r="J95" i="18"/>
  <c r="K95" i="18"/>
  <c r="J96" i="18"/>
  <c r="K96" i="18"/>
  <c r="J97" i="18"/>
  <c r="K97" i="18"/>
  <c r="K88" i="18"/>
  <c r="J88" i="18"/>
  <c r="L84" i="18"/>
  <c r="K84" i="18"/>
  <c r="J84" i="18"/>
  <c r="L83" i="18"/>
  <c r="K83" i="18"/>
  <c r="J83" i="18"/>
  <c r="J75" i="18"/>
  <c r="K75" i="18"/>
  <c r="J76" i="18"/>
  <c r="K76" i="18"/>
  <c r="J77" i="18"/>
  <c r="K77" i="18"/>
  <c r="J78" i="18"/>
  <c r="K78" i="18"/>
  <c r="J79" i="18"/>
  <c r="K79" i="18"/>
  <c r="J80" i="18"/>
  <c r="K80" i="18"/>
  <c r="J81" i="18"/>
  <c r="K81" i="18"/>
  <c r="J82" i="18"/>
  <c r="K82" i="18"/>
  <c r="K74" i="18"/>
  <c r="J74" i="18"/>
  <c r="L82" i="18"/>
  <c r="L81" i="18"/>
  <c r="L80" i="18"/>
  <c r="L79" i="18"/>
  <c r="L78" i="18"/>
  <c r="L77" i="18"/>
  <c r="L76" i="18"/>
  <c r="L75" i="18"/>
  <c r="L74" i="18"/>
  <c r="L70" i="18" l="1"/>
  <c r="K70" i="18"/>
  <c r="J70" i="18"/>
  <c r="L69" i="18"/>
  <c r="K69" i="18"/>
  <c r="J69" i="18"/>
  <c r="J63" i="18"/>
  <c r="K63" i="18"/>
  <c r="J64" i="18"/>
  <c r="K64" i="18"/>
  <c r="J65" i="18"/>
  <c r="K65" i="18"/>
  <c r="J66" i="18"/>
  <c r="K66" i="18"/>
  <c r="J67" i="18"/>
  <c r="K67" i="18"/>
  <c r="J68" i="18"/>
  <c r="K68" i="18"/>
  <c r="K62" i="18"/>
  <c r="J62" i="18"/>
  <c r="L68" i="18"/>
  <c r="L67" i="18"/>
  <c r="L66" i="18"/>
  <c r="L65" i="18"/>
  <c r="L64" i="18"/>
  <c r="L63" i="18"/>
  <c r="L62" i="18"/>
  <c r="J58" i="18"/>
  <c r="K58" i="18"/>
  <c r="L58" i="18"/>
  <c r="J53" i="18"/>
  <c r="K53" i="18"/>
  <c r="J54" i="18"/>
  <c r="K54" i="18"/>
  <c r="J55" i="18"/>
  <c r="K55" i="18"/>
  <c r="J56" i="18"/>
  <c r="K56" i="18"/>
  <c r="J57" i="18"/>
  <c r="K57" i="18"/>
  <c r="K52" i="18"/>
  <c r="J52" i="18"/>
  <c r="L57" i="18"/>
  <c r="L53" i="18"/>
  <c r="L54" i="18"/>
  <c r="L55" i="18"/>
  <c r="L56" i="18"/>
  <c r="L52" i="18"/>
  <c r="J46" i="18"/>
  <c r="K46" i="18"/>
  <c r="J47" i="18"/>
  <c r="K47" i="18"/>
  <c r="J48" i="18"/>
  <c r="K48" i="18"/>
  <c r="K45" i="18"/>
  <c r="J45" i="18"/>
  <c r="J41" i="18"/>
  <c r="K41" i="18"/>
  <c r="J40" i="18"/>
  <c r="K40" i="18"/>
  <c r="L40" i="18"/>
  <c r="J39" i="18"/>
  <c r="K39" i="18"/>
  <c r="K38" i="18"/>
  <c r="J38" i="18"/>
  <c r="S97" i="18"/>
  <c r="R97" i="18"/>
  <c r="L97" i="18"/>
  <c r="S96" i="18"/>
  <c r="U96" i="18" s="1"/>
  <c r="R96" i="18"/>
  <c r="T96" i="18" s="1"/>
  <c r="L96" i="18"/>
  <c r="S95" i="18"/>
  <c r="R95" i="18"/>
  <c r="L95" i="18"/>
  <c r="S94" i="18"/>
  <c r="R94" i="18"/>
  <c r="L94" i="18"/>
  <c r="S93" i="18"/>
  <c r="R93" i="18"/>
  <c r="L93" i="18"/>
  <c r="S92" i="18"/>
  <c r="R92" i="18"/>
  <c r="L92" i="18"/>
  <c r="S91" i="18"/>
  <c r="R91" i="18"/>
  <c r="L91" i="18"/>
  <c r="S90" i="18"/>
  <c r="R90" i="18"/>
  <c r="L90" i="18"/>
  <c r="S89" i="18"/>
  <c r="R89" i="18"/>
  <c r="L89" i="18"/>
  <c r="S88" i="18"/>
  <c r="R88" i="18"/>
  <c r="L88" i="18"/>
  <c r="S48" i="18"/>
  <c r="R48" i="18"/>
  <c r="L48" i="18"/>
  <c r="S47" i="18"/>
  <c r="R47" i="18"/>
  <c r="L47" i="18"/>
  <c r="X46" i="18"/>
  <c r="S46" i="18"/>
  <c r="R46" i="18"/>
  <c r="V46" i="18" s="1"/>
  <c r="L46" i="18"/>
  <c r="S45" i="18"/>
  <c r="R45" i="18"/>
  <c r="L45" i="18"/>
  <c r="S41" i="18"/>
  <c r="R41" i="18"/>
  <c r="L41" i="18"/>
  <c r="S40" i="18"/>
  <c r="R40" i="18"/>
  <c r="S39" i="18"/>
  <c r="R39" i="18"/>
  <c r="L39" i="18"/>
  <c r="S38" i="18"/>
  <c r="R38" i="18"/>
  <c r="L38" i="18"/>
  <c r="R61" i="16" l="1"/>
  <c r="S61" i="16"/>
  <c r="R47" i="16"/>
  <c r="S47" i="16"/>
  <c r="R33" i="16"/>
  <c r="S33" i="16"/>
  <c r="R19" i="16"/>
  <c r="S19" i="16"/>
  <c r="L33" i="16"/>
  <c r="L47" i="16"/>
  <c r="J55" i="16"/>
  <c r="K55" i="16"/>
  <c r="J56" i="16"/>
  <c r="K56" i="16"/>
  <c r="J57" i="16"/>
  <c r="K57" i="16"/>
  <c r="J58" i="16"/>
  <c r="K58" i="16"/>
  <c r="J59" i="16"/>
  <c r="K59" i="16"/>
  <c r="J60" i="16"/>
  <c r="K60" i="16"/>
  <c r="J61" i="16"/>
  <c r="K61" i="16"/>
  <c r="J62" i="16"/>
  <c r="K62" i="16"/>
  <c r="J63" i="16"/>
  <c r="K63" i="16"/>
  <c r="J64" i="16"/>
  <c r="K64" i="16"/>
  <c r="J65" i="16"/>
  <c r="K65" i="16"/>
  <c r="K54" i="16"/>
  <c r="J41" i="16"/>
  <c r="K41" i="16"/>
  <c r="J42" i="16"/>
  <c r="K42" i="16"/>
  <c r="J43" i="16"/>
  <c r="K43" i="16"/>
  <c r="J44" i="16"/>
  <c r="K44" i="16"/>
  <c r="J45" i="16"/>
  <c r="K45" i="16"/>
  <c r="J46" i="16"/>
  <c r="K46" i="16"/>
  <c r="J47" i="16"/>
  <c r="K47" i="16"/>
  <c r="J48" i="16"/>
  <c r="K48" i="16"/>
  <c r="J49" i="16"/>
  <c r="K49" i="16"/>
  <c r="J50" i="16"/>
  <c r="K50" i="16"/>
  <c r="K40" i="16"/>
  <c r="J27" i="16"/>
  <c r="J28" i="16"/>
  <c r="J29" i="16"/>
  <c r="J30" i="16"/>
  <c r="J31" i="16"/>
  <c r="J32" i="16"/>
  <c r="J33" i="16"/>
  <c r="J34" i="16"/>
  <c r="J35" i="16"/>
  <c r="J36" i="16"/>
  <c r="K27" i="16"/>
  <c r="K28" i="16"/>
  <c r="K29" i="16"/>
  <c r="K30" i="16"/>
  <c r="K31" i="16"/>
  <c r="K32" i="16"/>
  <c r="K33" i="16"/>
  <c r="K34" i="16"/>
  <c r="K35" i="16"/>
  <c r="K36" i="16"/>
  <c r="K26" i="16"/>
  <c r="J13" i="16"/>
  <c r="K13" i="16"/>
  <c r="J14" i="16"/>
  <c r="K14" i="16"/>
  <c r="J15" i="16"/>
  <c r="K15" i="16"/>
  <c r="J16" i="16"/>
  <c r="K16" i="16"/>
  <c r="J17" i="16"/>
  <c r="K17" i="16"/>
  <c r="J18" i="16"/>
  <c r="K18" i="16"/>
  <c r="J19" i="16"/>
  <c r="K19" i="16"/>
  <c r="J20" i="16"/>
  <c r="K20" i="16"/>
  <c r="J21" i="16"/>
  <c r="K21" i="16"/>
  <c r="J22" i="16"/>
  <c r="K22" i="16"/>
  <c r="K12" i="16"/>
  <c r="L19" i="16"/>
  <c r="S65" i="16"/>
  <c r="R65" i="16"/>
  <c r="L65" i="16"/>
  <c r="S64" i="16"/>
  <c r="R64" i="16"/>
  <c r="L64" i="16"/>
  <c r="S63" i="16"/>
  <c r="R63" i="16"/>
  <c r="L63" i="16"/>
  <c r="S62" i="16"/>
  <c r="R62" i="16"/>
  <c r="L62" i="16"/>
  <c r="S60" i="16"/>
  <c r="R60" i="16"/>
  <c r="L60" i="16"/>
  <c r="S59" i="16"/>
  <c r="R59" i="16"/>
  <c r="L59" i="16"/>
  <c r="S58" i="16"/>
  <c r="R58" i="16"/>
  <c r="L58" i="16"/>
  <c r="S57" i="16"/>
  <c r="R57" i="16"/>
  <c r="L57" i="16"/>
  <c r="S56" i="16"/>
  <c r="R56" i="16"/>
  <c r="L56" i="16"/>
  <c r="S55" i="16"/>
  <c r="R55" i="16"/>
  <c r="L55" i="16"/>
  <c r="S54" i="16"/>
  <c r="R54" i="16"/>
  <c r="L54" i="16"/>
  <c r="J54" i="16"/>
  <c r="S50" i="16"/>
  <c r="R50" i="16"/>
  <c r="L50" i="16"/>
  <c r="S49" i="16"/>
  <c r="R49" i="16"/>
  <c r="L49" i="16"/>
  <c r="S48" i="16"/>
  <c r="R48" i="16"/>
  <c r="L48" i="16"/>
  <c r="S46" i="16"/>
  <c r="R46" i="16"/>
  <c r="L46" i="16"/>
  <c r="S45" i="16"/>
  <c r="R45" i="16"/>
  <c r="L45" i="16"/>
  <c r="S44" i="16"/>
  <c r="R44" i="16"/>
  <c r="L44" i="16"/>
  <c r="S43" i="16"/>
  <c r="R43" i="16"/>
  <c r="L43" i="16"/>
  <c r="S42" i="16"/>
  <c r="R42" i="16"/>
  <c r="L42" i="16"/>
  <c r="S41" i="16"/>
  <c r="R41" i="16"/>
  <c r="L41" i="16"/>
  <c r="S40" i="16"/>
  <c r="R40" i="16"/>
  <c r="L40" i="16"/>
  <c r="J40" i="16"/>
  <c r="S36" i="16"/>
  <c r="R36" i="16"/>
  <c r="L36" i="16"/>
  <c r="S35" i="16"/>
  <c r="R35" i="16"/>
  <c r="L35" i="16"/>
  <c r="S34" i="16"/>
  <c r="R34" i="16"/>
  <c r="L34" i="16"/>
  <c r="S32" i="16"/>
  <c r="R32" i="16"/>
  <c r="L32" i="16"/>
  <c r="S31" i="16"/>
  <c r="R31" i="16"/>
  <c r="L31" i="16"/>
  <c r="S30" i="16"/>
  <c r="R30" i="16"/>
  <c r="L30" i="16"/>
  <c r="S29" i="16"/>
  <c r="R29" i="16"/>
  <c r="L29" i="16"/>
  <c r="S28" i="16"/>
  <c r="R28" i="16"/>
  <c r="L28" i="16"/>
  <c r="S27" i="16"/>
  <c r="R27" i="16"/>
  <c r="L27" i="16"/>
  <c r="S26" i="16"/>
  <c r="R26" i="16"/>
  <c r="L26" i="16"/>
  <c r="J26" i="16"/>
  <c r="S22" i="16"/>
  <c r="R22" i="16"/>
  <c r="L22" i="16"/>
  <c r="S21" i="16"/>
  <c r="R21" i="16"/>
  <c r="L21" i="16"/>
  <c r="S20" i="16"/>
  <c r="R20" i="16"/>
  <c r="L20" i="16"/>
  <c r="S18" i="16"/>
  <c r="R18" i="16"/>
  <c r="L18" i="16"/>
  <c r="S17" i="16"/>
  <c r="R17" i="16"/>
  <c r="L17" i="16"/>
  <c r="S16" i="16"/>
  <c r="R16" i="16"/>
  <c r="L16" i="16"/>
  <c r="S15" i="16"/>
  <c r="R15" i="16"/>
  <c r="L15" i="16"/>
  <c r="S14" i="16"/>
  <c r="R14" i="16"/>
  <c r="L14" i="16"/>
  <c r="S13" i="16"/>
  <c r="R13" i="16"/>
  <c r="L13" i="16"/>
  <c r="S12" i="16"/>
  <c r="R12" i="16"/>
  <c r="L12" i="16"/>
  <c r="J12" i="16"/>
  <c r="X61" i="15"/>
  <c r="R61" i="15"/>
  <c r="S61" i="15"/>
  <c r="L61" i="15"/>
  <c r="K61" i="15"/>
  <c r="J61" i="15"/>
  <c r="V46" i="15"/>
  <c r="X46" i="15" s="1"/>
  <c r="X18" i="15"/>
  <c r="X31" i="15" s="1"/>
  <c r="J52" i="15" l="1"/>
  <c r="K52" i="15"/>
  <c r="J53" i="15"/>
  <c r="K53" i="15"/>
  <c r="J54" i="15"/>
  <c r="K54" i="15"/>
  <c r="J55" i="15"/>
  <c r="K55" i="15"/>
  <c r="J56" i="15"/>
  <c r="K56" i="15"/>
  <c r="J57" i="15"/>
  <c r="K57" i="15"/>
  <c r="J58" i="15"/>
  <c r="K58" i="15"/>
  <c r="J59" i="15"/>
  <c r="K59" i="15"/>
  <c r="J60" i="15"/>
  <c r="K60" i="15"/>
  <c r="K51" i="15"/>
  <c r="J51" i="15"/>
  <c r="J39" i="15"/>
  <c r="K39" i="15"/>
  <c r="J40" i="15"/>
  <c r="K40" i="15"/>
  <c r="J41" i="15"/>
  <c r="K41" i="15"/>
  <c r="J42" i="15"/>
  <c r="K42" i="15"/>
  <c r="J43" i="15"/>
  <c r="K43" i="15"/>
  <c r="J44" i="15"/>
  <c r="K44" i="15"/>
  <c r="J45" i="15"/>
  <c r="K45" i="15"/>
  <c r="J46" i="15"/>
  <c r="K46" i="15"/>
  <c r="J47" i="15"/>
  <c r="K47" i="15"/>
  <c r="K38" i="15"/>
  <c r="J38" i="15"/>
  <c r="J26" i="15"/>
  <c r="K26" i="15"/>
  <c r="J27" i="15"/>
  <c r="K27" i="15"/>
  <c r="J28" i="15"/>
  <c r="K28" i="15"/>
  <c r="J29" i="15"/>
  <c r="K29" i="15"/>
  <c r="J30" i="15"/>
  <c r="K30" i="15"/>
  <c r="J31" i="15"/>
  <c r="K31" i="15"/>
  <c r="J32" i="15"/>
  <c r="K32" i="15"/>
  <c r="J33" i="15"/>
  <c r="K33" i="15"/>
  <c r="J34" i="15"/>
  <c r="K34" i="15"/>
  <c r="K25" i="15"/>
  <c r="J25" i="15"/>
  <c r="J13" i="15"/>
  <c r="K13" i="15"/>
  <c r="J14" i="15"/>
  <c r="K14" i="15"/>
  <c r="J15" i="15"/>
  <c r="K15" i="15"/>
  <c r="J16" i="15"/>
  <c r="K16" i="15"/>
  <c r="J17" i="15"/>
  <c r="K17" i="15"/>
  <c r="J18" i="15"/>
  <c r="K18" i="15"/>
  <c r="J19" i="15"/>
  <c r="K19" i="15"/>
  <c r="J20" i="15"/>
  <c r="K20" i="15"/>
  <c r="J21" i="15"/>
  <c r="K21" i="15"/>
  <c r="K12" i="15"/>
  <c r="J12" i="15"/>
  <c r="S60" i="15"/>
  <c r="R60" i="15"/>
  <c r="L60" i="15"/>
  <c r="S59" i="15"/>
  <c r="R59" i="15"/>
  <c r="L59" i="15"/>
  <c r="S58" i="15"/>
  <c r="R58" i="15"/>
  <c r="L58" i="15"/>
  <c r="S57" i="15"/>
  <c r="R57" i="15"/>
  <c r="L57" i="15"/>
  <c r="S56" i="15"/>
  <c r="R56" i="15"/>
  <c r="L56" i="15"/>
  <c r="S55" i="15"/>
  <c r="R55" i="15"/>
  <c r="L55" i="15"/>
  <c r="S54" i="15"/>
  <c r="R54" i="15"/>
  <c r="L54" i="15"/>
  <c r="S53" i="15"/>
  <c r="R53" i="15"/>
  <c r="L53" i="15"/>
  <c r="S52" i="15"/>
  <c r="R52" i="15"/>
  <c r="L52" i="15"/>
  <c r="S51" i="15"/>
  <c r="R51" i="15"/>
  <c r="L51" i="15"/>
  <c r="S47" i="15"/>
  <c r="R47" i="15"/>
  <c r="L47" i="15"/>
  <c r="S46" i="15"/>
  <c r="R46" i="15"/>
  <c r="L46" i="15"/>
  <c r="S45" i="15"/>
  <c r="R45" i="15"/>
  <c r="L45" i="15"/>
  <c r="S44" i="15"/>
  <c r="R44" i="15"/>
  <c r="L44" i="15"/>
  <c r="S43" i="15"/>
  <c r="R43" i="15"/>
  <c r="L43" i="15"/>
  <c r="S42" i="15"/>
  <c r="R42" i="15"/>
  <c r="L42" i="15"/>
  <c r="S41" i="15"/>
  <c r="R41" i="15"/>
  <c r="L41" i="15"/>
  <c r="S40" i="15"/>
  <c r="R40" i="15"/>
  <c r="L40" i="15"/>
  <c r="S39" i="15"/>
  <c r="R39" i="15"/>
  <c r="L39" i="15"/>
  <c r="S38" i="15"/>
  <c r="R38" i="15"/>
  <c r="L38" i="15"/>
  <c r="S34" i="15"/>
  <c r="R34" i="15"/>
  <c r="L34" i="15"/>
  <c r="S33" i="15"/>
  <c r="R33" i="15"/>
  <c r="L33" i="15"/>
  <c r="S32" i="15"/>
  <c r="R32" i="15"/>
  <c r="L32" i="15"/>
  <c r="S31" i="15"/>
  <c r="R31" i="15"/>
  <c r="L31" i="15"/>
  <c r="S30" i="15"/>
  <c r="R30" i="15"/>
  <c r="L30" i="15"/>
  <c r="S29" i="15"/>
  <c r="R29" i="15"/>
  <c r="L29" i="15"/>
  <c r="S28" i="15"/>
  <c r="R28" i="15"/>
  <c r="L28" i="15"/>
  <c r="S27" i="15"/>
  <c r="R27" i="15"/>
  <c r="L27" i="15"/>
  <c r="S26" i="15"/>
  <c r="R26" i="15"/>
  <c r="L26" i="15"/>
  <c r="S25" i="15"/>
  <c r="R25" i="15"/>
  <c r="L25" i="15"/>
  <c r="S21" i="15"/>
  <c r="R21" i="15"/>
  <c r="L21" i="15"/>
  <c r="S20" i="15"/>
  <c r="R20" i="15"/>
  <c r="L20" i="15"/>
  <c r="S19" i="15"/>
  <c r="R19" i="15"/>
  <c r="L19" i="15"/>
  <c r="S18" i="15"/>
  <c r="R18" i="15"/>
  <c r="L18" i="15"/>
  <c r="S17" i="15"/>
  <c r="R17" i="15"/>
  <c r="L17" i="15"/>
  <c r="S16" i="15"/>
  <c r="R16" i="15"/>
  <c r="L16" i="15"/>
  <c r="S15" i="15"/>
  <c r="R15" i="15"/>
  <c r="L15" i="15"/>
  <c r="S14" i="15"/>
  <c r="R14" i="15"/>
  <c r="L14" i="15"/>
  <c r="S13" i="15"/>
  <c r="R13" i="15"/>
  <c r="L13" i="15"/>
  <c r="S12" i="15"/>
  <c r="R12" i="15"/>
  <c r="L12" i="15"/>
  <c r="X31" i="14"/>
  <c r="X27" i="14"/>
  <c r="X29" i="14"/>
  <c r="X28" i="14"/>
  <c r="X44" i="14"/>
  <c r="V14" i="14"/>
  <c r="V56" i="14"/>
  <c r="V72" i="14"/>
  <c r="V71" i="14"/>
  <c r="R21" i="14"/>
  <c r="S21" i="14"/>
  <c r="K65" i="14"/>
  <c r="K66" i="14"/>
  <c r="K67" i="14"/>
  <c r="K68" i="14"/>
  <c r="K69" i="14"/>
  <c r="K70" i="14"/>
  <c r="K71" i="14"/>
  <c r="K72" i="14"/>
  <c r="K73" i="14"/>
  <c r="K64" i="14"/>
  <c r="K52" i="14"/>
  <c r="K53" i="14"/>
  <c r="K54" i="14"/>
  <c r="K55" i="14"/>
  <c r="K56" i="14"/>
  <c r="K57" i="14"/>
  <c r="K58" i="14"/>
  <c r="K59" i="14"/>
  <c r="K60" i="14"/>
  <c r="K51" i="14"/>
  <c r="K39" i="14"/>
  <c r="K40" i="14"/>
  <c r="K41" i="14"/>
  <c r="K42" i="14"/>
  <c r="K43" i="14"/>
  <c r="K44" i="14"/>
  <c r="K45" i="14"/>
  <c r="K46" i="14"/>
  <c r="K47" i="14"/>
  <c r="K38" i="14"/>
  <c r="K26" i="14"/>
  <c r="K27" i="14"/>
  <c r="K28" i="14"/>
  <c r="K29" i="14"/>
  <c r="K30" i="14"/>
  <c r="K31" i="14"/>
  <c r="K32" i="14"/>
  <c r="K33" i="14"/>
  <c r="K34" i="14"/>
  <c r="K25" i="14"/>
  <c r="K13" i="14"/>
  <c r="K14" i="14"/>
  <c r="K15" i="14"/>
  <c r="K16" i="14"/>
  <c r="K17" i="14"/>
  <c r="K18" i="14"/>
  <c r="K19" i="14"/>
  <c r="K20" i="14"/>
  <c r="K21" i="14"/>
  <c r="K12" i="14"/>
  <c r="S73" i="14" l="1"/>
  <c r="R73" i="14"/>
  <c r="L73" i="14"/>
  <c r="J73" i="14"/>
  <c r="S72" i="14"/>
  <c r="R72" i="14"/>
  <c r="L72" i="14"/>
  <c r="J72" i="14"/>
  <c r="S71" i="14"/>
  <c r="R71" i="14"/>
  <c r="L71" i="14"/>
  <c r="J71" i="14"/>
  <c r="S70" i="14"/>
  <c r="R70" i="14"/>
  <c r="L70" i="14"/>
  <c r="J70" i="14"/>
  <c r="S69" i="14"/>
  <c r="R69" i="14"/>
  <c r="L69" i="14"/>
  <c r="J69" i="14"/>
  <c r="S68" i="14"/>
  <c r="R68" i="14"/>
  <c r="L68" i="14"/>
  <c r="J68" i="14"/>
  <c r="S67" i="14"/>
  <c r="R67" i="14"/>
  <c r="L67" i="14"/>
  <c r="J67" i="14"/>
  <c r="S66" i="14"/>
  <c r="R66" i="14"/>
  <c r="L66" i="14"/>
  <c r="J66" i="14"/>
  <c r="S65" i="14"/>
  <c r="R65" i="14"/>
  <c r="L65" i="14"/>
  <c r="J65" i="14"/>
  <c r="S64" i="14"/>
  <c r="R64" i="14"/>
  <c r="L64" i="14"/>
  <c r="J64" i="14"/>
  <c r="S60" i="14"/>
  <c r="R60" i="14"/>
  <c r="L60" i="14"/>
  <c r="J60" i="14"/>
  <c r="S59" i="14"/>
  <c r="R59" i="14"/>
  <c r="L59" i="14"/>
  <c r="J59" i="14"/>
  <c r="S58" i="14"/>
  <c r="R58" i="14"/>
  <c r="L58" i="14"/>
  <c r="J58" i="14"/>
  <c r="S57" i="14"/>
  <c r="R57" i="14"/>
  <c r="L57" i="14"/>
  <c r="J57" i="14"/>
  <c r="S56" i="14"/>
  <c r="R56" i="14"/>
  <c r="L56" i="14"/>
  <c r="J56" i="14"/>
  <c r="S55" i="14"/>
  <c r="R55" i="14"/>
  <c r="L55" i="14"/>
  <c r="J55" i="14"/>
  <c r="S54" i="14"/>
  <c r="R54" i="14"/>
  <c r="L54" i="14"/>
  <c r="J54" i="14"/>
  <c r="S53" i="14"/>
  <c r="R53" i="14"/>
  <c r="L53" i="14"/>
  <c r="J53" i="14"/>
  <c r="S52" i="14"/>
  <c r="R52" i="14"/>
  <c r="L52" i="14"/>
  <c r="J52" i="14"/>
  <c r="S51" i="14"/>
  <c r="R51" i="14"/>
  <c r="L51" i="14"/>
  <c r="J51" i="14"/>
  <c r="S47" i="14"/>
  <c r="R47" i="14"/>
  <c r="L47" i="14"/>
  <c r="J47" i="14"/>
  <c r="S46" i="14"/>
  <c r="R46" i="14"/>
  <c r="L46" i="14"/>
  <c r="J46" i="14"/>
  <c r="S45" i="14"/>
  <c r="R45" i="14"/>
  <c r="L45" i="14"/>
  <c r="J45" i="14"/>
  <c r="S44" i="14"/>
  <c r="R44" i="14"/>
  <c r="L44" i="14"/>
  <c r="J44" i="14"/>
  <c r="S43" i="14"/>
  <c r="R43" i="14"/>
  <c r="L43" i="14"/>
  <c r="J43" i="14"/>
  <c r="S42" i="14"/>
  <c r="R42" i="14"/>
  <c r="L42" i="14"/>
  <c r="J42" i="14"/>
  <c r="S41" i="14"/>
  <c r="R41" i="14"/>
  <c r="L41" i="14"/>
  <c r="J41" i="14"/>
  <c r="S40" i="14"/>
  <c r="R40" i="14"/>
  <c r="L40" i="14"/>
  <c r="J40" i="14"/>
  <c r="S39" i="14"/>
  <c r="R39" i="14"/>
  <c r="L39" i="14"/>
  <c r="J39" i="14"/>
  <c r="S38" i="14"/>
  <c r="R38" i="14"/>
  <c r="L38" i="14"/>
  <c r="J38" i="14"/>
  <c r="S34" i="14"/>
  <c r="R34" i="14"/>
  <c r="L34" i="14"/>
  <c r="J34" i="14"/>
  <c r="S33" i="14"/>
  <c r="R33" i="14"/>
  <c r="L33" i="14"/>
  <c r="J33" i="14"/>
  <c r="S32" i="14"/>
  <c r="R32" i="14"/>
  <c r="L32" i="14"/>
  <c r="J32" i="14"/>
  <c r="S31" i="14"/>
  <c r="R31" i="14"/>
  <c r="L31" i="14"/>
  <c r="J31" i="14"/>
  <c r="S30" i="14"/>
  <c r="R30" i="14"/>
  <c r="L30" i="14"/>
  <c r="J30" i="14"/>
  <c r="S29" i="14"/>
  <c r="R29" i="14"/>
  <c r="L29" i="14"/>
  <c r="J29" i="14"/>
  <c r="S28" i="14"/>
  <c r="R28" i="14"/>
  <c r="L28" i="14"/>
  <c r="J28" i="14"/>
  <c r="S27" i="14"/>
  <c r="R27" i="14"/>
  <c r="L27" i="14"/>
  <c r="J27" i="14"/>
  <c r="S26" i="14"/>
  <c r="R26" i="14"/>
  <c r="L26" i="14"/>
  <c r="J26" i="14"/>
  <c r="S25" i="14"/>
  <c r="R25" i="14"/>
  <c r="L25" i="14"/>
  <c r="J25" i="14"/>
  <c r="L21" i="14"/>
  <c r="J21" i="14"/>
  <c r="S20" i="14"/>
  <c r="R20" i="14"/>
  <c r="L20" i="14"/>
  <c r="J20" i="14"/>
  <c r="S19" i="14"/>
  <c r="R19" i="14"/>
  <c r="L19" i="14"/>
  <c r="J19" i="14"/>
  <c r="S18" i="14"/>
  <c r="R18" i="14"/>
  <c r="L18" i="14"/>
  <c r="J18" i="14"/>
  <c r="S17" i="14"/>
  <c r="R17" i="14"/>
  <c r="L17" i="14"/>
  <c r="J17" i="14"/>
  <c r="S16" i="14"/>
  <c r="R16" i="14"/>
  <c r="L16" i="14"/>
  <c r="J16" i="14"/>
  <c r="S15" i="14"/>
  <c r="R15" i="14"/>
  <c r="L15" i="14"/>
  <c r="J15" i="14"/>
  <c r="S14" i="14"/>
  <c r="R14" i="14"/>
  <c r="L14" i="14"/>
  <c r="J14" i="14"/>
  <c r="S13" i="14"/>
  <c r="R13" i="14"/>
  <c r="L13" i="14"/>
  <c r="J13" i="14"/>
  <c r="S12" i="14"/>
  <c r="R12" i="14"/>
  <c r="L12" i="14"/>
  <c r="J12" i="14"/>
  <c r="X28" i="12" l="1"/>
  <c r="X51" i="12" l="1"/>
  <c r="Y51" i="12"/>
  <c r="J84" i="12"/>
  <c r="K84" i="12"/>
  <c r="L84" i="12"/>
  <c r="J69" i="12"/>
  <c r="K69" i="12"/>
  <c r="L69" i="12"/>
  <c r="R53" i="12"/>
  <c r="S53" i="12"/>
  <c r="R38" i="12"/>
  <c r="S38" i="12"/>
  <c r="J53" i="12"/>
  <c r="K53" i="12"/>
  <c r="L53" i="12"/>
  <c r="J38" i="12"/>
  <c r="K38" i="12"/>
  <c r="L38" i="12"/>
  <c r="L23" i="12"/>
  <c r="K23" i="12"/>
  <c r="J23" i="12"/>
  <c r="K58" i="12"/>
  <c r="K59" i="12"/>
  <c r="K60" i="12"/>
  <c r="K61" i="12"/>
  <c r="K62" i="12"/>
  <c r="K63" i="12"/>
  <c r="K64" i="12"/>
  <c r="K65" i="12"/>
  <c r="K66" i="12"/>
  <c r="K67" i="12"/>
  <c r="K68" i="12"/>
  <c r="R68" i="12"/>
  <c r="S68" i="12"/>
  <c r="L68" i="12"/>
  <c r="J68" i="12"/>
  <c r="R74" i="12" l="1"/>
  <c r="S74" i="12"/>
  <c r="R75" i="12"/>
  <c r="S75" i="12"/>
  <c r="R76" i="12"/>
  <c r="S76" i="12"/>
  <c r="R77" i="12"/>
  <c r="S77" i="12"/>
  <c r="R78" i="12"/>
  <c r="S78" i="12"/>
  <c r="R79" i="12"/>
  <c r="S79" i="12"/>
  <c r="R80" i="12"/>
  <c r="S80" i="12"/>
  <c r="R81" i="12"/>
  <c r="T81" i="12" s="1"/>
  <c r="S81" i="12"/>
  <c r="U81" i="12" s="1"/>
  <c r="R82" i="12"/>
  <c r="S82" i="12"/>
  <c r="R83" i="12"/>
  <c r="S83" i="12"/>
  <c r="S73" i="12"/>
  <c r="R73" i="12"/>
  <c r="R58" i="12"/>
  <c r="S58" i="12"/>
  <c r="R59" i="12"/>
  <c r="S59" i="12"/>
  <c r="R60" i="12"/>
  <c r="S60" i="12"/>
  <c r="R61" i="12"/>
  <c r="S61" i="12"/>
  <c r="R62" i="12"/>
  <c r="S62" i="12"/>
  <c r="R63" i="12"/>
  <c r="S63" i="12"/>
  <c r="R64" i="12"/>
  <c r="S64" i="12"/>
  <c r="R65" i="12"/>
  <c r="S65" i="12"/>
  <c r="R66" i="12"/>
  <c r="S66" i="12"/>
  <c r="R67" i="12"/>
  <c r="S67" i="12"/>
  <c r="S57" i="12"/>
  <c r="R57" i="12"/>
  <c r="R43" i="12"/>
  <c r="S43" i="12"/>
  <c r="R44" i="12"/>
  <c r="S44" i="12"/>
  <c r="R45" i="12"/>
  <c r="S45" i="12"/>
  <c r="R46" i="12"/>
  <c r="S46" i="12"/>
  <c r="R47" i="12"/>
  <c r="S47" i="12"/>
  <c r="R48" i="12"/>
  <c r="S48" i="12"/>
  <c r="R49" i="12"/>
  <c r="S49" i="12"/>
  <c r="R50" i="12"/>
  <c r="S50" i="12"/>
  <c r="R51" i="12"/>
  <c r="S51" i="12"/>
  <c r="R52" i="12"/>
  <c r="S52" i="12"/>
  <c r="S42" i="12"/>
  <c r="R42" i="12"/>
  <c r="R28" i="12"/>
  <c r="V28" i="12" s="1"/>
  <c r="S28" i="12"/>
  <c r="R29" i="12"/>
  <c r="S29" i="12"/>
  <c r="R30" i="12"/>
  <c r="S30" i="12"/>
  <c r="R31" i="12"/>
  <c r="S31" i="12"/>
  <c r="R32" i="12"/>
  <c r="S32" i="12"/>
  <c r="R33" i="12"/>
  <c r="S33" i="12"/>
  <c r="R34" i="12"/>
  <c r="S34" i="12"/>
  <c r="R35" i="12"/>
  <c r="S35" i="12"/>
  <c r="R36" i="12"/>
  <c r="S36" i="12"/>
  <c r="R37" i="12"/>
  <c r="S37" i="12"/>
  <c r="S27" i="12"/>
  <c r="R27" i="12"/>
  <c r="R13" i="12"/>
  <c r="S13" i="12"/>
  <c r="R14" i="12"/>
  <c r="S14" i="12"/>
  <c r="R15" i="12"/>
  <c r="S15" i="12"/>
  <c r="R16" i="12"/>
  <c r="S16" i="12"/>
  <c r="R17" i="12"/>
  <c r="S17" i="12"/>
  <c r="R18" i="12"/>
  <c r="S18" i="12"/>
  <c r="R19" i="12"/>
  <c r="S19" i="12"/>
  <c r="R20" i="12"/>
  <c r="S20" i="12"/>
  <c r="R21" i="12"/>
  <c r="S21" i="12"/>
  <c r="R22" i="12"/>
  <c r="S22" i="12"/>
  <c r="S12" i="12"/>
  <c r="R12" i="12"/>
  <c r="P19" i="13" l="1"/>
  <c r="P20" i="13"/>
  <c r="R20" i="13" s="1"/>
  <c r="P18" i="13"/>
  <c r="R18" i="13" s="1"/>
  <c r="P13" i="13"/>
  <c r="R13" i="13" s="1"/>
  <c r="P14" i="13"/>
  <c r="R14" i="13" s="1"/>
  <c r="P12" i="13"/>
  <c r="O19" i="13"/>
  <c r="Q19" i="13" s="1"/>
  <c r="O20" i="13"/>
  <c r="Q20" i="13" s="1"/>
  <c r="O18" i="13"/>
  <c r="O13" i="13"/>
  <c r="Q13" i="13" s="1"/>
  <c r="O14" i="13"/>
  <c r="O12" i="13"/>
  <c r="S14" i="13" l="1"/>
  <c r="Q14" i="13"/>
  <c r="S18" i="13"/>
  <c r="Q18" i="13"/>
  <c r="I19" i="13"/>
  <c r="J19" i="13"/>
  <c r="I20" i="13"/>
  <c r="J20" i="13"/>
  <c r="J18" i="13"/>
  <c r="I18" i="13"/>
  <c r="I13" i="13"/>
  <c r="J13" i="13"/>
  <c r="I14" i="13"/>
  <c r="J14" i="13"/>
  <c r="J12" i="13"/>
  <c r="I12" i="13"/>
  <c r="K20" i="13"/>
  <c r="K19" i="13"/>
  <c r="K18" i="13"/>
  <c r="K14" i="13"/>
  <c r="K13" i="13"/>
  <c r="K12" i="13"/>
  <c r="J74" i="12" l="1"/>
  <c r="K74" i="12"/>
  <c r="J75" i="12"/>
  <c r="K75" i="12"/>
  <c r="J76" i="12"/>
  <c r="K76" i="12"/>
  <c r="J77" i="12"/>
  <c r="K77" i="12"/>
  <c r="J78" i="12"/>
  <c r="K78" i="12"/>
  <c r="J79" i="12"/>
  <c r="K79" i="12"/>
  <c r="J80" i="12"/>
  <c r="K80" i="12"/>
  <c r="J81" i="12"/>
  <c r="K81" i="12"/>
  <c r="J82" i="12"/>
  <c r="K82" i="12"/>
  <c r="J83" i="12"/>
  <c r="K83" i="12"/>
  <c r="K73" i="12"/>
  <c r="J73" i="12"/>
  <c r="L83" i="12"/>
  <c r="L82" i="12"/>
  <c r="L81" i="12"/>
  <c r="L80" i="12"/>
  <c r="L79" i="12"/>
  <c r="L78" i="12"/>
  <c r="L77" i="12"/>
  <c r="L76" i="12"/>
  <c r="L75" i="12"/>
  <c r="L74" i="12"/>
  <c r="L73" i="12"/>
  <c r="K57" i="12"/>
  <c r="J58" i="12"/>
  <c r="J59" i="12"/>
  <c r="J60" i="12"/>
  <c r="J61" i="12"/>
  <c r="J62" i="12"/>
  <c r="J63" i="12"/>
  <c r="J64" i="12"/>
  <c r="J65" i="12"/>
  <c r="J66" i="12"/>
  <c r="J67" i="12"/>
  <c r="J57" i="12"/>
  <c r="L67" i="12"/>
  <c r="L66" i="12"/>
  <c r="L65" i="12"/>
  <c r="L64" i="12"/>
  <c r="L63" i="12"/>
  <c r="L62" i="12"/>
  <c r="L61" i="12"/>
  <c r="L60" i="12"/>
  <c r="L59" i="12"/>
  <c r="L58" i="12"/>
  <c r="L57" i="12"/>
  <c r="J43" i="12"/>
  <c r="K43" i="12"/>
  <c r="J44" i="12"/>
  <c r="K44" i="12"/>
  <c r="J45" i="12"/>
  <c r="K45" i="12"/>
  <c r="J46" i="12"/>
  <c r="K46" i="12"/>
  <c r="J47" i="12"/>
  <c r="K47" i="12"/>
  <c r="J48" i="12"/>
  <c r="K48" i="12"/>
  <c r="J49" i="12"/>
  <c r="K49" i="12"/>
  <c r="J50" i="12"/>
  <c r="K50" i="12"/>
  <c r="J51" i="12"/>
  <c r="K51" i="12"/>
  <c r="J52" i="12"/>
  <c r="K52" i="12"/>
  <c r="K42" i="12"/>
  <c r="J42" i="12"/>
  <c r="L52" i="12"/>
  <c r="L51" i="12"/>
  <c r="L50" i="12"/>
  <c r="L49" i="12"/>
  <c r="L48" i="12"/>
  <c r="L47" i="12"/>
  <c r="L46" i="12"/>
  <c r="L45" i="12"/>
  <c r="L44" i="12"/>
  <c r="L43" i="12"/>
  <c r="L42" i="12"/>
  <c r="J28" i="12"/>
  <c r="K28" i="12"/>
  <c r="J29" i="12"/>
  <c r="K29" i="12"/>
  <c r="J30" i="12"/>
  <c r="K30" i="12"/>
  <c r="J31" i="12"/>
  <c r="K31" i="12"/>
  <c r="J32" i="12"/>
  <c r="K32" i="12"/>
  <c r="J33" i="12"/>
  <c r="K33" i="12"/>
  <c r="J34" i="12"/>
  <c r="K34" i="12"/>
  <c r="J35" i="12"/>
  <c r="K35" i="12"/>
  <c r="J36" i="12"/>
  <c r="K36" i="12"/>
  <c r="J37" i="12"/>
  <c r="K37" i="12"/>
  <c r="K27" i="12"/>
  <c r="J27" i="12"/>
  <c r="L37" i="12"/>
  <c r="L36" i="12"/>
  <c r="L35" i="12"/>
  <c r="L34" i="12"/>
  <c r="L33" i="12"/>
  <c r="L32" i="12"/>
  <c r="L31" i="12"/>
  <c r="L30" i="12"/>
  <c r="L29" i="12"/>
  <c r="L28" i="12"/>
  <c r="L27" i="12"/>
  <c r="J13" i="12" l="1"/>
  <c r="K13" i="12"/>
  <c r="L13" i="12"/>
  <c r="J14" i="12"/>
  <c r="K14" i="12"/>
  <c r="L14" i="12"/>
  <c r="J15" i="12"/>
  <c r="K15" i="12"/>
  <c r="L15" i="12"/>
  <c r="J16" i="12"/>
  <c r="K16" i="12"/>
  <c r="L16" i="12"/>
  <c r="J17" i="12"/>
  <c r="K17" i="12"/>
  <c r="L17" i="12"/>
  <c r="J18" i="12"/>
  <c r="K18" i="12"/>
  <c r="L18" i="12"/>
  <c r="J19" i="12"/>
  <c r="K19" i="12"/>
  <c r="L19" i="12"/>
  <c r="J20" i="12"/>
  <c r="K20" i="12"/>
  <c r="L20" i="12"/>
  <c r="J21" i="12"/>
  <c r="K21" i="12"/>
  <c r="L21" i="12"/>
  <c r="J22" i="12"/>
  <c r="K22" i="12"/>
  <c r="L22" i="12"/>
  <c r="L12" i="12"/>
  <c r="K12" i="12"/>
  <c r="J12" i="12"/>
</calcChain>
</file>

<file path=xl/sharedStrings.xml><?xml version="1.0" encoding="utf-8"?>
<sst xmlns="http://schemas.openxmlformats.org/spreadsheetml/2006/main" count="3048" uniqueCount="629">
  <si>
    <t>m/z [M+NH4+ACN]+</t>
  </si>
  <si>
    <t>(18:2/18:0/18:2)</t>
  </si>
  <si>
    <t>(18:1/14:0/18:1)</t>
  </si>
  <si>
    <t>(17:0/17:0/17:0)</t>
  </si>
  <si>
    <t>m/z [M+NH4]+</t>
  </si>
  <si>
    <t>Ret time (min)</t>
  </si>
  <si>
    <t>C59H109N2O6</t>
  </si>
  <si>
    <t>C18:2</t>
  </si>
  <si>
    <t>C18:0</t>
  </si>
  <si>
    <t>C57H111N2O6</t>
  </si>
  <si>
    <t>C17:0</t>
  </si>
  <si>
    <t>C18:1</t>
  </si>
  <si>
    <t>C10:0</t>
  </si>
  <si>
    <t>&gt;23</t>
  </si>
  <si>
    <t>C24:0</t>
  </si>
  <si>
    <t>C55H105N2O6</t>
  </si>
  <si>
    <t>C14:0</t>
  </si>
  <si>
    <t>C59H115N2O6</t>
  </si>
  <si>
    <t>C22:0</t>
  </si>
  <si>
    <t>C59H113N2O6</t>
  </si>
  <si>
    <t>C56H111N2O6</t>
  </si>
  <si>
    <t>TAG</t>
  </si>
  <si>
    <t>Fragment sn-1 m/z</t>
  </si>
  <si>
    <t>Fragment sn-2 m/z</t>
  </si>
  <si>
    <t>Fragment sn-3 m/z</t>
  </si>
  <si>
    <t>Peak area F1 [M+NH4+ACN]+</t>
  </si>
  <si>
    <t>Peak area F1 [M+NH4]+</t>
  </si>
  <si>
    <t>H mass spec F1 [M+NH4+ACN]+</t>
  </si>
  <si>
    <t>H mass spec F1 [M+NH4]+</t>
  </si>
  <si>
    <t>Observaciones</t>
  </si>
  <si>
    <t>Compound</t>
  </si>
  <si>
    <t>LPC(18:2)</t>
  </si>
  <si>
    <t>LPC(18:1)</t>
  </si>
  <si>
    <t>LPC(20:5)</t>
  </si>
  <si>
    <t>LPC(20:4)</t>
  </si>
  <si>
    <t>?</t>
  </si>
  <si>
    <t>NO es TAG?</t>
  </si>
  <si>
    <t>Oxidized Cholesterol derivative [M+NH4]?</t>
  </si>
  <si>
    <t>LPC(16:0)</t>
  </si>
  <si>
    <t>LPC(18:3)</t>
  </si>
  <si>
    <t>LPC(18:0)</t>
  </si>
  <si>
    <t>LPC(20:3)</t>
  </si>
  <si>
    <t>PC(16:0/20:4)</t>
  </si>
  <si>
    <t>PC(32:2)</t>
  </si>
  <si>
    <t>PC(34:3)</t>
  </si>
  <si>
    <t>PC(38:6)</t>
  </si>
  <si>
    <t>PC(38:5)</t>
  </si>
  <si>
    <t>PC(34:2)</t>
  </si>
  <si>
    <t>PC(36:3)</t>
  </si>
  <si>
    <t>PC(34:1)</t>
  </si>
  <si>
    <t>PC(36:2)</t>
  </si>
  <si>
    <t>PC(36:1)</t>
  </si>
  <si>
    <t>Oxidized TAG?</t>
  </si>
  <si>
    <t>(d18:1/22:0)</t>
  </si>
  <si>
    <t>SM(d40:1)</t>
  </si>
  <si>
    <t>SM(d42:3)</t>
  </si>
  <si>
    <t>SM(d42:2)</t>
  </si>
  <si>
    <t>(d18:1/24:1)</t>
  </si>
  <si>
    <t>SM(d44:5)</t>
  </si>
  <si>
    <t>(52:4)</t>
  </si>
  <si>
    <t>TAG(34:0)</t>
  </si>
  <si>
    <t>TAG(36:0)</t>
  </si>
  <si>
    <t>TAG(38:1)</t>
  </si>
  <si>
    <t>TAG(40:2)</t>
  </si>
  <si>
    <t>(12:0/12:0/12:0)</t>
  </si>
  <si>
    <t>(12:0/12:0/14:1)</t>
  </si>
  <si>
    <t>(12:0/14:1/14:1)</t>
  </si>
  <si>
    <t>TAG(42:3)</t>
  </si>
  <si>
    <t>TAG(44:1)</t>
  </si>
  <si>
    <t>TAG(46:2)</t>
  </si>
  <si>
    <t>1.67/2.89</t>
  </si>
  <si>
    <t>1.56/1.83</t>
  </si>
  <si>
    <t>1.56/1.84</t>
  </si>
  <si>
    <t>SM(d44:4)</t>
  </si>
  <si>
    <t>1.55/1.82</t>
  </si>
  <si>
    <t>SM(d42:1)</t>
  </si>
  <si>
    <t>(d18:1/24:0)</t>
  </si>
  <si>
    <t>1.93/4.38/5.42</t>
  </si>
  <si>
    <t>SM(d43:1)</t>
  </si>
  <si>
    <t>SM(d45:3)</t>
  </si>
  <si>
    <t>1.94/3.50</t>
  </si>
  <si>
    <t>(12:0/12:0/14:0)</t>
  </si>
  <si>
    <t>H sn-1</t>
  </si>
  <si>
    <t>H sn-2</t>
  </si>
  <si>
    <t>H sn-3</t>
  </si>
  <si>
    <t>TAG(40:1)</t>
  </si>
  <si>
    <t>TAG(42:2)</t>
  </si>
  <si>
    <t>TAG(44:3)</t>
  </si>
  <si>
    <t>DG(42:5)?</t>
  </si>
  <si>
    <t>TAG(40:0)</t>
  </si>
  <si>
    <t>TAG(42:1)</t>
  </si>
  <si>
    <t>TAG(44:2)</t>
  </si>
  <si>
    <t>TAG(46:3)</t>
  </si>
  <si>
    <t>TAG(48:4)</t>
  </si>
  <si>
    <t>TAG(42:0)</t>
  </si>
  <si>
    <t>TAG(48:3)</t>
  </si>
  <si>
    <t>TAG(50:4)</t>
  </si>
  <si>
    <t>TAG(44:0)</t>
  </si>
  <si>
    <t>TAG(46:1)</t>
  </si>
  <si>
    <t>TAG(48:2)</t>
  </si>
  <si>
    <t>TAG(50:3)</t>
  </si>
  <si>
    <t>TAG(52:4)</t>
  </si>
  <si>
    <t>TAG(54:5)</t>
  </si>
  <si>
    <t>TAG(46:0)</t>
  </si>
  <si>
    <t>TAG(48:1)</t>
  </si>
  <si>
    <t>TAG(50:2)</t>
  </si>
  <si>
    <t>TAG(52:3)</t>
  </si>
  <si>
    <t>TAG(54:4)</t>
  </si>
  <si>
    <t>TAG(50:1)</t>
  </si>
  <si>
    <t>TAG(52:2)</t>
  </si>
  <si>
    <t>TAG(54:3)</t>
  </si>
  <si>
    <t>TAG(56:4)</t>
  </si>
  <si>
    <t>TAG(48:0)</t>
  </si>
  <si>
    <t>TAG(51:1)</t>
  </si>
  <si>
    <t>TAG(53:2)</t>
  </si>
  <si>
    <t>TAG(55:3)</t>
  </si>
  <si>
    <t>TAG(50:0)</t>
  </si>
  <si>
    <t>TAG(52:1)</t>
  </si>
  <si>
    <t>TAG(54:2)</t>
  </si>
  <si>
    <t>TAG(51:0)</t>
  </si>
  <si>
    <t>TAG(53:1)</t>
  </si>
  <si>
    <t>TAG(55:2)</t>
  </si>
  <si>
    <t>TAG(56:2)</t>
  </si>
  <si>
    <t>TAG(54:1)</t>
  </si>
  <si>
    <t>TAG(52:0)</t>
  </si>
  <si>
    <t>Rt (min) 0.1%</t>
  </si>
  <si>
    <t>Rt (min) 0.6%</t>
  </si>
  <si>
    <t>1.76/2.14</t>
  </si>
  <si>
    <t>Elemental comp [M+NH4+ACN]</t>
  </si>
  <si>
    <t>C24H51NO7P</t>
  </si>
  <si>
    <t>C26H51NO7P</t>
  </si>
  <si>
    <t>C26H53NO7P</t>
  </si>
  <si>
    <t>C28H49NO7P</t>
  </si>
  <si>
    <t>C28H51NO7P</t>
  </si>
  <si>
    <t>C27H56NO10</t>
  </si>
  <si>
    <t>C29H56NO10/C33H57NO5P</t>
  </si>
  <si>
    <t>C29H58NO10</t>
  </si>
  <si>
    <t>C31H56NO10</t>
  </si>
  <si>
    <t>C43H51O8/C31H55N2O15</t>
  </si>
  <si>
    <t>C29H50NO2</t>
  </si>
  <si>
    <t>C26H49NO7P</t>
  </si>
  <si>
    <t>C26H55NO7P</t>
  </si>
  <si>
    <t>C28H53NO7P</t>
  </si>
  <si>
    <t>C29H60NO10</t>
  </si>
  <si>
    <t>C44H81NO8P</t>
  </si>
  <si>
    <t>C40H77NO8P</t>
  </si>
  <si>
    <t>C42H79NO8P</t>
  </si>
  <si>
    <t>C46H81NO8P</t>
  </si>
  <si>
    <t>C46H83NO8P</t>
  </si>
  <si>
    <t>C49H85NO6P?</t>
  </si>
  <si>
    <t>C51H87NO6P/C44H92NO9P2?</t>
  </si>
  <si>
    <t>C46H92NO9P2?</t>
  </si>
  <si>
    <t>C46H94NO9P2?</t>
  </si>
  <si>
    <t>C42H81NO8P</t>
  </si>
  <si>
    <t>C44H83NO8P</t>
  </si>
  <si>
    <t>C42H92NO9P2/C49H87NO6P</t>
  </si>
  <si>
    <t>C44H94NO9P2</t>
  </si>
  <si>
    <t>C46H94NO9P2</t>
  </si>
  <si>
    <t>C42H83NO8P</t>
  </si>
  <si>
    <t>C44H85NO8P</t>
  </si>
  <si>
    <t>C49H89NO6P?</t>
  </si>
  <si>
    <t>C44H96NO9P2?</t>
  </si>
  <si>
    <t>C44H70N2O4P?</t>
  </si>
  <si>
    <t>C44H87NO8P</t>
  </si>
  <si>
    <t>C51H93NO6P?</t>
  </si>
  <si>
    <t>C39H77N2O6</t>
  </si>
  <si>
    <t>C45H92N2O6P</t>
  </si>
  <si>
    <t>C47H90N2O6P</t>
  </si>
  <si>
    <t>C47H94N2O6P</t>
  </si>
  <si>
    <t>C49H92N2O6P</t>
  </si>
  <si>
    <t>C48H97N2O9?</t>
  </si>
  <si>
    <t>C50H99N2O9/C55H99O7?</t>
  </si>
  <si>
    <t>C41H81N2O6</t>
  </si>
  <si>
    <t>C43H83N2O6</t>
  </si>
  <si>
    <t>C45H85N2O6</t>
  </si>
  <si>
    <t>C47H87N2O6</t>
  </si>
  <si>
    <t>C46H94N2O6P?</t>
  </si>
  <si>
    <t>C47H96N2O6P</t>
  </si>
  <si>
    <t>C49H95N2O7</t>
  </si>
  <si>
    <t>C51H97N2O7</t>
  </si>
  <si>
    <t>C49H99N2O9</t>
  </si>
  <si>
    <t>C49H94N2O6P</t>
  </si>
  <si>
    <t>C48H98N2O6P</t>
  </si>
  <si>
    <t>C50H96N2O6P</t>
  </si>
  <si>
    <t>C53H101N2O7</t>
  </si>
  <si>
    <t>C43H85N2O6</t>
  </si>
  <si>
    <t>C42H81N2O8</t>
  </si>
  <si>
    <t>C45H87N2O6</t>
  </si>
  <si>
    <t>C47H89N2O6</t>
  </si>
  <si>
    <t>C49H91N2O6</t>
  </si>
  <si>
    <t>C47H85N2O5</t>
  </si>
  <si>
    <t>C45H89N2O6</t>
  </si>
  <si>
    <t>C47H91N2O6</t>
  </si>
  <si>
    <t>C49H93N2O6</t>
  </si>
  <si>
    <t>C51H95N2O6</t>
  </si>
  <si>
    <t>C53H97N2O6</t>
  </si>
  <si>
    <t>C47H93N2O6</t>
  </si>
  <si>
    <t>C49H95N2O6</t>
  </si>
  <si>
    <t>C51H97N2O6</t>
  </si>
  <si>
    <t>C53H99N2O6</t>
  </si>
  <si>
    <t>C55H101N2O6</t>
  </si>
  <si>
    <t>C44H89N2O4S?</t>
  </si>
  <si>
    <t>C49H97N2O6</t>
  </si>
  <si>
    <t>C51H99N2O6</t>
  </si>
  <si>
    <t>C53H101N2O6</t>
  </si>
  <si>
    <t>C55H103N2O6</t>
  </si>
  <si>
    <t>C57H105N2O6</t>
  </si>
  <si>
    <t>C59H107N2O6</t>
  </si>
  <si>
    <t>C51H101N2O6</t>
  </si>
  <si>
    <t>C53H103N2O6</t>
  </si>
  <si>
    <t>C57H107N2O6</t>
  </si>
  <si>
    <t>C55H107N2O6</t>
  </si>
  <si>
    <t>C57H109N2O6</t>
  </si>
  <si>
    <t>C59H111N2O6</t>
  </si>
  <si>
    <t>C61H113N2O6</t>
  </si>
  <si>
    <t>C53H105N2O6</t>
  </si>
  <si>
    <t>C56H109N2O6</t>
  </si>
  <si>
    <t>C58H111N2O6</t>
  </si>
  <si>
    <t>C60H113N2O6</t>
  </si>
  <si>
    <t>C55H109N2O6</t>
  </si>
  <si>
    <t>C57H111N2O5?</t>
  </si>
  <si>
    <t>C58H113N2O6</t>
  </si>
  <si>
    <t>C60H115N2O6</t>
  </si>
  <si>
    <t>C55H109N2O5?</t>
  </si>
  <si>
    <t>C61H117N2O6</t>
  </si>
  <si>
    <t>C57H113N2O6</t>
  </si>
  <si>
    <t>4.51/5.01</t>
  </si>
  <si>
    <t>C61H109N2O6</t>
  </si>
  <si>
    <t>TAG(56:6)</t>
  </si>
  <si>
    <t>C61H111N2O6</t>
  </si>
  <si>
    <t>TAG(56:5)</t>
  </si>
  <si>
    <t>C63H113N2O6</t>
  </si>
  <si>
    <t>TAG(58:4)</t>
  </si>
  <si>
    <t>Fragments</t>
  </si>
  <si>
    <t>E.C.</t>
  </si>
  <si>
    <t>C31H59</t>
  </si>
  <si>
    <t>C33H61</t>
  </si>
  <si>
    <t>C35H63</t>
  </si>
  <si>
    <t>C35H65</t>
  </si>
  <si>
    <t>C35H67</t>
  </si>
  <si>
    <t>C37H65</t>
  </si>
  <si>
    <t>C37H67</t>
  </si>
  <si>
    <t>C37H69</t>
  </si>
  <si>
    <t>C39H67</t>
  </si>
  <si>
    <t>C39H69</t>
  </si>
  <si>
    <t>C39H71</t>
  </si>
  <si>
    <t>C No</t>
  </si>
  <si>
    <t>H No</t>
  </si>
  <si>
    <t>O No</t>
  </si>
  <si>
    <t>Fatty acyl</t>
  </si>
  <si>
    <t>C16:0</t>
  </si>
  <si>
    <t>C12:0</t>
  </si>
  <si>
    <t>C14:1</t>
  </si>
  <si>
    <t>C14:2</t>
  </si>
  <si>
    <t>&gt; 23</t>
  </si>
  <si>
    <t>&gt;19</t>
  </si>
  <si>
    <t>Potential TAG</t>
  </si>
  <si>
    <t>18:1/14:0/14:0</t>
  </si>
  <si>
    <t>16:0/16:0/14:1</t>
  </si>
  <si>
    <t>14:0/18:1/14:0</t>
  </si>
  <si>
    <t>MS Peak intensity</t>
  </si>
  <si>
    <t>Expected fragment height</t>
  </si>
  <si>
    <t>sn-2</t>
  </si>
  <si>
    <t>sn-1/sn-3</t>
  </si>
  <si>
    <t>MS Peak height F1 [M+NH4]+</t>
  </si>
  <si>
    <t>Not feasible: &gt; 1 d.b.</t>
  </si>
  <si>
    <t>C20:2</t>
  </si>
  <si>
    <t>C16:2</t>
  </si>
  <si>
    <t>C16:1</t>
  </si>
  <si>
    <t>&gt; 27</t>
  </si>
  <si>
    <t>20:2/14:0/14:0</t>
  </si>
  <si>
    <t>20:2/16:0/12:0</t>
  </si>
  <si>
    <t>18:1/14:1/16:0</t>
  </si>
  <si>
    <t>16:0/18:1/14:1</t>
  </si>
  <si>
    <t>16:0/16:0/16:2</t>
  </si>
  <si>
    <t>14:1/18:1/16:0</t>
  </si>
  <si>
    <t>C22:3</t>
  </si>
  <si>
    <t>C20:3</t>
  </si>
  <si>
    <t>C18:3</t>
  </si>
  <si>
    <t>16:0/16:1/16:1</t>
  </si>
  <si>
    <t>&gt;27</t>
  </si>
  <si>
    <t>22:3/14:0/14:0</t>
  </si>
  <si>
    <t>20:2/16:1/14:0</t>
  </si>
  <si>
    <t>20:2/16:0/14:1</t>
  </si>
  <si>
    <t>18:1/18:1/14:1</t>
  </si>
  <si>
    <t>18:1/16:1/16:1</t>
  </si>
  <si>
    <t>18:2/18:1/14:0</t>
  </si>
  <si>
    <t>18:2/16:1/16:0</t>
  </si>
  <si>
    <t>18:3/16:0/16:0</t>
  </si>
  <si>
    <t>18:1/16:2/16:0</t>
  </si>
  <si>
    <t>C24:4</t>
  </si>
  <si>
    <t>C22:4</t>
  </si>
  <si>
    <t>C20:4</t>
  </si>
  <si>
    <t>24:4/-/-</t>
  </si>
  <si>
    <t>20:4/-/-</t>
  </si>
  <si>
    <t>C26:5</t>
  </si>
  <si>
    <t>C22:5</t>
  </si>
  <si>
    <t>26:5/-/-</t>
  </si>
  <si>
    <t>22:5/-/-</t>
  </si>
  <si>
    <t>20:3/-/-</t>
  </si>
  <si>
    <t>22:3/20:2/-</t>
  </si>
  <si>
    <t>22:3/18:1/-</t>
  </si>
  <si>
    <t>22:4/18:1/-</t>
  </si>
  <si>
    <t>18:1/18:1/18:3</t>
  </si>
  <si>
    <t>18:1/18:2/18:2</t>
  </si>
  <si>
    <t>18:2/18:2/18:1</t>
  </si>
  <si>
    <t>18:3/18:1/18:1</t>
  </si>
  <si>
    <t>20:/-/-</t>
  </si>
  <si>
    <t>Sum of contributions to intensity</t>
  </si>
  <si>
    <t>22:3/-/-</t>
  </si>
  <si>
    <t>18:2/18:2/18:0</t>
  </si>
  <si>
    <t>18:2/18:0/18:2</t>
  </si>
  <si>
    <t>18:1/18:1/14:0</t>
  </si>
  <si>
    <t>18:1/14:0/18:1</t>
  </si>
  <si>
    <t>Difference with measured height</t>
  </si>
  <si>
    <t>18:2/14:0/-</t>
  </si>
  <si>
    <t>Contribution to every fragment</t>
  </si>
  <si>
    <t>From sn-1/sn-3</t>
  </si>
  <si>
    <t>From sn-2</t>
  </si>
  <si>
    <t>5.89 - 5.94</t>
  </si>
  <si>
    <t>C31H57</t>
  </si>
  <si>
    <t>C24:5</t>
  </si>
  <si>
    <t>C24:3</t>
  </si>
  <si>
    <t>24:3/16:1/-</t>
  </si>
  <si>
    <t>24:4/16:0/-</t>
  </si>
  <si>
    <t>22:3/16:1/-</t>
  </si>
  <si>
    <t>20:2/16:1/16:1</t>
  </si>
  <si>
    <t>20:3/16:1/16:0</t>
  </si>
  <si>
    <t>20:4/16:0/16:0</t>
  </si>
  <si>
    <t>18:1/16:1/18:2</t>
  </si>
  <si>
    <t>18:2/16:1/18:1</t>
  </si>
  <si>
    <t>18:2/18:2/16:0</t>
  </si>
  <si>
    <t>18:3/18:1/16:0</t>
  </si>
  <si>
    <t>16:2/20:2/16:0</t>
  </si>
  <si>
    <t>Ret time (min) 0.1%</t>
  </si>
  <si>
    <t>Ret time (min) 0.6%</t>
  </si>
  <si>
    <t>C33H63</t>
  </si>
  <si>
    <t>16:1/16:0/14:0</t>
  </si>
  <si>
    <t>18:2/-/-</t>
  </si>
  <si>
    <t>20:2/16:0/14:0</t>
  </si>
  <si>
    <t>22:4/16:0/-</t>
  </si>
  <si>
    <t>24:5/-/-</t>
  </si>
  <si>
    <t>para 18:1 sería 1197.6 &gt;&gt; 907</t>
  </si>
  <si>
    <t>&gt; 8030</t>
  </si>
  <si>
    <t>&gt; 3140</t>
  </si>
  <si>
    <t>&gt;&gt;&gt; 1470</t>
  </si>
  <si>
    <t>&gt;&gt;&gt; 2400</t>
  </si>
  <si>
    <t>&gt;&gt;&gt; 2800</t>
  </si>
  <si>
    <t>&gt;&gt;&gt; 591</t>
  </si>
  <si>
    <t>&gt;&gt;&gt; 2270</t>
  </si>
  <si>
    <t>&gt;&gt;&gt; 907</t>
  </si>
  <si>
    <t>&gt;&gt;&gt; 2040</t>
  </si>
  <si>
    <t>&gt;&gt;&gt; 3140</t>
  </si>
  <si>
    <t>18:2/14:0/18:1</t>
  </si>
  <si>
    <t>1254.6&gt;&gt; 591</t>
  </si>
  <si>
    <t>16:1/18:1/18:2</t>
  </si>
  <si>
    <t>&gt; 2400</t>
  </si>
  <si>
    <t>16:0/16:2/16:0</t>
  </si>
  <si>
    <t>&gt;&gt; 3140</t>
  </si>
  <si>
    <t>18:1/12:0/18:1</t>
  </si>
  <si>
    <t>20:2/12:0/16:0</t>
  </si>
  <si>
    <t>Total</t>
  </si>
  <si>
    <t>18:1/16:0/12:0</t>
  </si>
  <si>
    <t>C39H73</t>
  </si>
  <si>
    <t>16:0/16:0/14:0</t>
  </si>
  <si>
    <t>16:0/14:0/16:0</t>
  </si>
  <si>
    <t>&gt;31</t>
  </si>
  <si>
    <t>18:0/14:0/14:0</t>
  </si>
  <si>
    <t>14:0/18:0/14:0</t>
  </si>
  <si>
    <t>C20:1</t>
  </si>
  <si>
    <t>C22:2</t>
  </si>
  <si>
    <t>C22:1</t>
  </si>
  <si>
    <t>C26:4</t>
  </si>
  <si>
    <t>20:1/16:0/12:0</t>
  </si>
  <si>
    <t>20:1/12:0/16:0</t>
  </si>
  <si>
    <t>18:1/18:0/12:0</t>
  </si>
  <si>
    <t>18:0/16:1/14:0</t>
  </si>
  <si>
    <t>18:1/16:0/14:0</t>
  </si>
  <si>
    <t>16:0/18:1/14:0</t>
  </si>
  <si>
    <t>16:1/18:0/14:0</t>
  </si>
  <si>
    <t>22:2/14:0/14:0</t>
  </si>
  <si>
    <t>20:1/16:0/14:1</t>
  </si>
  <si>
    <t>20:1/16:1/14:0</t>
  </si>
  <si>
    <t>18:1/16:1/16:0</t>
  </si>
  <si>
    <t>18:1/16:0/16:1</t>
  </si>
  <si>
    <t>18:2/16:0/16:0</t>
  </si>
  <si>
    <t>16:0/18:2/16:0</t>
  </si>
  <si>
    <t>20:1/14:1/16:0</t>
  </si>
  <si>
    <t>24:3/16:0/-</t>
  </si>
  <si>
    <t>22:2/16:1/-</t>
  </si>
  <si>
    <t>22:1/16:2/-</t>
  </si>
  <si>
    <t>20:2/16:1/16:0</t>
  </si>
  <si>
    <t>20:3/16:0/16:0</t>
  </si>
  <si>
    <t>18:1/18:2/16:0</t>
  </si>
  <si>
    <t>18:1/18:1/16:1</t>
  </si>
  <si>
    <t>18:2/18:1/16:0</t>
  </si>
  <si>
    <t>18:2/16:0/18:1</t>
  </si>
  <si>
    <t>26:4/-/-</t>
  </si>
  <si>
    <t>22:4/-/-</t>
  </si>
  <si>
    <t>24:3/18:1/-</t>
  </si>
  <si>
    <t>20:2/18:2/-</t>
  </si>
  <si>
    <t>20:3/18:1/-</t>
  </si>
  <si>
    <t>18:1/18:1/18:2</t>
  </si>
  <si>
    <t>18:1/18:2/18:1</t>
  </si>
  <si>
    <t>18:3/18:1/-</t>
  </si>
  <si>
    <t>18:1/16:1/18:1</t>
  </si>
  <si>
    <t>18:1/12:0/18:0</t>
  </si>
  <si>
    <t>16:0/18:1/14:0 &lt;&gt; 18:1/16:0/14:0</t>
  </si>
  <si>
    <t>20:1/16:0/14:0</t>
  </si>
  <si>
    <t>18:1/18:0/14:0</t>
  </si>
  <si>
    <t>18:1/16:0/16:0</t>
  </si>
  <si>
    <t>20:2/16:0/-</t>
  </si>
  <si>
    <t>18:1/18:1/16:0</t>
  </si>
  <si>
    <t>20:2/18:1/-</t>
  </si>
  <si>
    <t>18:1/18:1/18:1</t>
  </si>
  <si>
    <t>C41H73</t>
  </si>
  <si>
    <t>20:2/18:1/18:1</t>
  </si>
  <si>
    <t>TAG(56:3)</t>
  </si>
  <si>
    <t>C37H71</t>
  </si>
  <si>
    <t>C41H75</t>
  </si>
  <si>
    <t>C20:0</t>
  </si>
  <si>
    <t>C24:1</t>
  </si>
  <si>
    <t>C26:2</t>
  </si>
  <si>
    <t>C24:2</t>
  </si>
  <si>
    <t>C28:3</t>
  </si>
  <si>
    <t>C26:3</t>
  </si>
  <si>
    <t>18:0/16:0/16:0</t>
  </si>
  <si>
    <t>16:0/18:0/16:0</t>
  </si>
  <si>
    <t>24:1/16:0/-</t>
  </si>
  <si>
    <t>22:0/18:1/-</t>
  </si>
  <si>
    <t>22:1/16:0/-</t>
  </si>
  <si>
    <t>20:0/18:1/-</t>
  </si>
  <si>
    <t>20:1/16:0/16:0</t>
  </si>
  <si>
    <t>18:0/18:1/16:0</t>
  </si>
  <si>
    <t>18:1/18:0/16:0</t>
  </si>
  <si>
    <t>26:2/18:0/-</t>
  </si>
  <si>
    <t>24:2/18:0/-</t>
  </si>
  <si>
    <t>22:2/18:0/-</t>
  </si>
  <si>
    <t>20:2/18:0/-</t>
  </si>
  <si>
    <t>24:1/18:1/-</t>
  </si>
  <si>
    <t>22:1/18:1/-</t>
  </si>
  <si>
    <t>20:1/18:1/-</t>
  </si>
  <si>
    <t>18:1/18:0/18:1</t>
  </si>
  <si>
    <t>22:2/20:1/-</t>
  </si>
  <si>
    <t>22:3/20:0/-</t>
  </si>
  <si>
    <t>20:0/18:2/18:1</t>
  </si>
  <si>
    <t>20:1/18:1/18:1</t>
  </si>
  <si>
    <t>C27H51</t>
  </si>
  <si>
    <t>C29H53</t>
  </si>
  <si>
    <t>C12:1</t>
  </si>
  <si>
    <t>C10:1</t>
  </si>
  <si>
    <t>C29H55</t>
  </si>
  <si>
    <t>C12:2</t>
  </si>
  <si>
    <t>C14:3</t>
  </si>
  <si>
    <t>C16:3</t>
  </si>
  <si>
    <t>(14:1/14:1/14:1)? Too low</t>
  </si>
  <si>
    <t>C33H59</t>
  </si>
  <si>
    <t>C8:0</t>
  </si>
  <si>
    <t>C25H47</t>
  </si>
  <si>
    <t>(12:0/12:0/16:1)</t>
  </si>
  <si>
    <t>14:1/16:1/12:0</t>
  </si>
  <si>
    <t>C31H55</t>
  </si>
  <si>
    <t>(14:1/16:1/12:0)/(14:1/14:1/14:0)</t>
  </si>
  <si>
    <t>(14:1/14:1/16:1)</t>
  </si>
  <si>
    <t>(12:0/12:0/16:0)</t>
  </si>
  <si>
    <t>(14:1/16:1/12:0)</t>
  </si>
  <si>
    <t>C33H57</t>
  </si>
  <si>
    <t>(14:1/16:1/14:0)/(14:1/16:0/14:1)</t>
  </si>
  <si>
    <t>C35H69</t>
  </si>
  <si>
    <t>C14:4</t>
  </si>
  <si>
    <t>(16:1/12:0/16:2)</t>
  </si>
  <si>
    <t>(18:1/12:0/18:2)</t>
  </si>
  <si>
    <t>(18:1/12:0/16:2)</t>
  </si>
  <si>
    <t>C18:4</t>
  </si>
  <si>
    <t>(18:2/18:2/12:0)</t>
  </si>
  <si>
    <t>16:0/14:0/12:0</t>
  </si>
  <si>
    <t>18:0/12:0/12:0</t>
  </si>
  <si>
    <t>18:0/14:0/10:0</t>
  </si>
  <si>
    <t>16:0/16:0/10:0</t>
  </si>
  <si>
    <t>(16:0/14:0/12:0)/(18:0/12:0/12:0)/(14:0/14:0/14:0)</t>
  </si>
  <si>
    <t>16:1/14:0/14:0</t>
  </si>
  <si>
    <t>(16:1/12:0/18:1)</t>
  </si>
  <si>
    <t>C18:5</t>
  </si>
  <si>
    <t>3.06/3.25</t>
  </si>
  <si>
    <t>C24:</t>
  </si>
  <si>
    <t>(16:2/14:0/20:2)</t>
  </si>
  <si>
    <t>(14:1/16:1/20:2)</t>
  </si>
  <si>
    <t>(14:1/16:1/20:2)/(16:2/14:0/20:2)</t>
  </si>
  <si>
    <t>(16:0/14:0/14:0)</t>
  </si>
  <si>
    <t>C41H69</t>
  </si>
  <si>
    <t>(20:4/18:1/18:1)</t>
  </si>
  <si>
    <t>C41H71</t>
  </si>
  <si>
    <t>C36H67</t>
  </si>
  <si>
    <t>(20:2/18:2/18:1)</t>
  </si>
  <si>
    <t>C43H73</t>
  </si>
  <si>
    <t>(20:2/20:1/18:1)</t>
  </si>
  <si>
    <t>C35H71</t>
  </si>
  <si>
    <t>(18:0/16:0/14:0)/(14:0/20:0/14:0)</t>
  </si>
  <si>
    <t>C38H71</t>
  </si>
  <si>
    <t>C19:3</t>
  </si>
  <si>
    <t>C17:1</t>
  </si>
  <si>
    <t>C36H69</t>
  </si>
  <si>
    <t>(18:1/17:0/16:0)</t>
  </si>
  <si>
    <t>C21:4</t>
  </si>
  <si>
    <t>C19:1</t>
  </si>
  <si>
    <t>C19:2</t>
  </si>
  <si>
    <t>(18:1/17:0/18:1)</t>
  </si>
  <si>
    <t>C23:5</t>
  </si>
  <si>
    <t>C21:2</t>
  </si>
  <si>
    <t>C21:3</t>
  </si>
  <si>
    <t>C19:0</t>
  </si>
  <si>
    <t>C17:2</t>
  </si>
  <si>
    <t>Coincide Rt con std</t>
  </si>
  <si>
    <t>C21:3)</t>
  </si>
  <si>
    <t>C38H73</t>
  </si>
  <si>
    <t>(18:1/17:0/18:0)</t>
  </si>
  <si>
    <t>C23:4</t>
  </si>
  <si>
    <t>C21:1</t>
  </si>
  <si>
    <t>C40H75</t>
  </si>
  <si>
    <t>(18:1/18:0/19:1)</t>
  </si>
  <si>
    <t>C39H75</t>
  </si>
  <si>
    <t>C41H77</t>
  </si>
  <si>
    <t>(18:1/18:0/20:1)</t>
  </si>
  <si>
    <t>(18:1/18:0/18:0)</t>
  </si>
  <si>
    <t>(18:1/18:0/18:0)/(20:1/16:0/18:0)</t>
  </si>
  <si>
    <t>(20:1/16:0/18:0)</t>
  </si>
  <si>
    <t>(18:0/18:0/16:0)</t>
  </si>
  <si>
    <t>C23:3</t>
  </si>
  <si>
    <t>(19:1/17:/19:1)</t>
  </si>
  <si>
    <t>(19:1/17:1/19:1)</t>
  </si>
  <si>
    <t>TAG(48:2) (16:0/16:1/16:1)</t>
  </si>
  <si>
    <t>NO TAG</t>
  </si>
  <si>
    <t>Acyl chains</t>
  </si>
  <si>
    <t>Elemental composition [M+NH4+ACN]</t>
  </si>
  <si>
    <t>Number</t>
  </si>
  <si>
    <t>TG</t>
  </si>
  <si>
    <t>Method</t>
  </si>
  <si>
    <t>Flow rate/run time</t>
  </si>
  <si>
    <t>% NH4 32%</t>
  </si>
  <si>
    <t>Area cromat EIC</t>
  </si>
  <si>
    <t>H cromat EIC</t>
  </si>
  <si>
    <t>m/z [M+Na]+ F2</t>
  </si>
  <si>
    <t>m/z [M+NH4]+ F2</t>
  </si>
  <si>
    <t>m/z fragment 1</t>
  </si>
  <si>
    <t>Acyl 1</t>
  </si>
  <si>
    <t>Int MS prom fragment 1</t>
  </si>
  <si>
    <t>m/z fragment 2</t>
  </si>
  <si>
    <t>Acyl 2 &gt; ratio a [M+NH4]</t>
  </si>
  <si>
    <t>Int MS prom fragment 2</t>
  </si>
  <si>
    <t>m/z fragment 3</t>
  </si>
  <si>
    <t>Acyl 3</t>
  </si>
  <si>
    <t>Int MS from fragment 3</t>
  </si>
  <si>
    <t>[NH4OH] mM</t>
  </si>
  <si>
    <t>[M+NH4+ACN]/[M+NH4] F1 Area</t>
  </si>
  <si>
    <t>[M+Na]/[M+ACN+NH4] F1 Area</t>
  </si>
  <si>
    <t>Acyl1 F2/[M+NH4+ACN] F1 Area</t>
  </si>
  <si>
    <t>[M+Na] F2/[M+NH4] F1 Area</t>
  </si>
  <si>
    <t>[M+NH4+ACN]+[M+NH4] F1 Area</t>
  </si>
  <si>
    <t>Acyl2 F2/[M+NH4+ACN] F1 Area</t>
  </si>
  <si>
    <t>Acyl1 F2/[M+NH4] F1 Area</t>
  </si>
  <si>
    <t>Acyl2 F2/[M+NH4] F1 Area</t>
  </si>
  <si>
    <t>acyl 2 H/acyl1 H</t>
  </si>
  <si>
    <t>linear equation A*X</t>
  </si>
  <si>
    <t>(17:0/18:1/17:0)</t>
  </si>
  <si>
    <t>10 microg/mL</t>
  </si>
  <si>
    <t>Grad_18min_01</t>
  </si>
  <si>
    <t>0.4/18</t>
  </si>
  <si>
    <t>Chain length sn-2</t>
  </si>
  <si>
    <t>Chain length sn-1 o 3</t>
  </si>
  <si>
    <t>A sn-2</t>
  </si>
  <si>
    <t>B sn-2</t>
  </si>
  <si>
    <t>A sn-1</t>
  </si>
  <si>
    <t>B sn-1</t>
  </si>
  <si>
    <t>1,3-Heptadecanoin-2-Olein</t>
  </si>
  <si>
    <t>0.1</t>
  </si>
  <si>
    <t>ref. Larodan 34-1728</t>
  </si>
  <si>
    <t>10 (=14 en sn-2)</t>
  </si>
  <si>
    <t>0.2</t>
  </si>
  <si>
    <t>17 (=18)</t>
  </si>
  <si>
    <t>0.3</t>
  </si>
  <si>
    <t>10 (=14 en sn-1)</t>
  </si>
  <si>
    <t>Mean</t>
  </si>
  <si>
    <t>SD</t>
  </si>
  <si>
    <t>0.6</t>
  </si>
  <si>
    <t>1.0</t>
  </si>
  <si>
    <t>(10:0/10:0/18:0)</t>
  </si>
  <si>
    <t>1,2-Caprin-3-stearin</t>
  </si>
  <si>
    <t>ref. Larodan 34-1000</t>
  </si>
  <si>
    <t>1,3-olein-2-myristin</t>
  </si>
  <si>
    <t>ref. Larodan 34-1830</t>
  </si>
  <si>
    <t>50:2 acyl 1</t>
  </si>
  <si>
    <t>potencial = valores muy altos!!!</t>
  </si>
  <si>
    <t>C18:1 in sn-1 and -3</t>
  </si>
  <si>
    <t>50:2 acyl 2</t>
  </si>
  <si>
    <t>c.a 6780</t>
  </si>
  <si>
    <t>54:4 acyl 1</t>
  </si>
  <si>
    <t>c.a. 12100</t>
  </si>
  <si>
    <t>C18:2 in sn-1 and C14:0 in Sn-2</t>
  </si>
  <si>
    <t>54:4 acyl 2</t>
  </si>
  <si>
    <t>C18:0 in sn-2</t>
  </si>
  <si>
    <t>Hacer esto para otro!!!</t>
  </si>
  <si>
    <t>(14:0/18:1/22:0)</t>
  </si>
  <si>
    <t>1-Myristin-2-Olein-3-Behenin</t>
  </si>
  <si>
    <t>ref. Larodan 34-3014</t>
  </si>
  <si>
    <t>acyl 1 = 22:0</t>
  </si>
  <si>
    <t>acyl 2 = 18:1</t>
  </si>
  <si>
    <t>50:2 acyl 3</t>
  </si>
  <si>
    <t>acyl 3 = 14:0</t>
  </si>
  <si>
    <t>54:4 acyl 3</t>
  </si>
  <si>
    <t>C17:0 total</t>
  </si>
  <si>
    <t>Triheptadecanoin</t>
  </si>
  <si>
    <t>ref. Larodan 33-1700</t>
  </si>
  <si>
    <t xml:space="preserve"> </t>
  </si>
  <si>
    <t>Concentration</t>
  </si>
  <si>
    <t>Red squares: C18:1</t>
  </si>
  <si>
    <t>Blue diamonds: C17:0</t>
  </si>
  <si>
    <t>Red squares: C18:0</t>
  </si>
  <si>
    <t>Blue diamonds: C10:0</t>
  </si>
  <si>
    <t>Red squares: C14:0</t>
  </si>
  <si>
    <t>Blue diamonds: C18:1</t>
  </si>
  <si>
    <t>Blue diamonds: C22:0</t>
  </si>
  <si>
    <t>Green triangles: C14:0</t>
  </si>
  <si>
    <t xml:space="preserve">Fragment peak heights were </t>
  </si>
  <si>
    <t xml:space="preserve">calculated according to linear </t>
  </si>
  <si>
    <t xml:space="preserve">equations deduced for every </t>
  </si>
  <si>
    <t>sn position</t>
  </si>
  <si>
    <t>Blue diamonds: C17:0 at sn-2</t>
  </si>
  <si>
    <t>Green triangles: C17:0 at sn1- and sn-3</t>
  </si>
  <si>
    <t>Red squares: measured C17:0 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</si>
</sst>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theme="9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Fill="1"/>
    <xf numFmtId="0" fontId="2" fillId="0" borderId="0" xfId="0" applyFont="1" applyFill="1"/>
    <xf numFmtId="0" fontId="4" fillId="0" borderId="0" xfId="0" applyFont="1"/>
    <xf numFmtId="0" fontId="5" fillId="0" borderId="0" xfId="0" applyFont="1"/>
    <xf numFmtId="0" fontId="1" fillId="2" borderId="0" xfId="0" applyFont="1" applyFill="1"/>
    <xf numFmtId="46" fontId="1" fillId="0" borderId="0" xfId="0" applyNumberFormat="1" applyFont="1"/>
    <xf numFmtId="0" fontId="6" fillId="0" borderId="0" xfId="0" applyFont="1"/>
    <xf numFmtId="0" fontId="2" fillId="2" borderId="0" xfId="0" applyFont="1" applyFill="1"/>
    <xf numFmtId="164" fontId="1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9" fillId="0" borderId="0" xfId="0" applyNumberFormat="1" applyFont="1"/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0" fontId="8" fillId="2" borderId="0" xfId="0" applyFont="1" applyFill="1"/>
    <xf numFmtId="0" fontId="10" fillId="2" borderId="0" xfId="0" applyFont="1" applyFill="1"/>
    <xf numFmtId="0" fontId="12" fillId="0" borderId="0" xfId="0" applyFont="1"/>
    <xf numFmtId="164" fontId="12" fillId="0" borderId="0" xfId="0" applyNumberFormat="1" applyFont="1"/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0" fontId="11" fillId="2" borderId="0" xfId="0" applyFont="1" applyFill="1"/>
    <xf numFmtId="0" fontId="11" fillId="0" borderId="0" xfId="0" applyFont="1" applyFill="1"/>
    <xf numFmtId="0" fontId="14" fillId="2" borderId="0" xfId="0" applyFont="1" applyFill="1"/>
    <xf numFmtId="164" fontId="2" fillId="0" borderId="0" xfId="0" applyNumberFormat="1" applyFont="1"/>
    <xf numFmtId="164" fontId="11" fillId="0" borderId="0" xfId="0" applyNumberFormat="1" applyFont="1" applyFill="1"/>
    <xf numFmtId="0" fontId="12" fillId="2" borderId="0" xfId="0" applyFont="1" applyFill="1"/>
    <xf numFmtId="0" fontId="4" fillId="2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0" fontId="15" fillId="0" borderId="0" xfId="0" applyFont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2" fillId="0" borderId="0" xfId="0" applyFont="1" applyFill="1"/>
    <xf numFmtId="0" fontId="5" fillId="0" borderId="0" xfId="0" applyFont="1" applyFill="1"/>
    <xf numFmtId="164" fontId="4" fillId="0" borderId="0" xfId="0" applyNumberFormat="1" applyFont="1" applyFill="1"/>
    <xf numFmtId="164" fontId="5" fillId="0" borderId="0" xfId="0" applyNumberFormat="1" applyFont="1" applyFill="1"/>
    <xf numFmtId="46" fontId="3" fillId="0" borderId="0" xfId="0" applyNumberFormat="1" applyFont="1" applyFill="1"/>
    <xf numFmtId="20" fontId="4" fillId="0" borderId="0" xfId="0" applyNumberFormat="1" applyFont="1"/>
    <xf numFmtId="0" fontId="14" fillId="0" borderId="0" xfId="0" applyFont="1" applyFill="1"/>
    <xf numFmtId="0" fontId="13" fillId="0" borderId="0" xfId="0" applyFont="1" applyFill="1"/>
    <xf numFmtId="0" fontId="5" fillId="2" borderId="0" xfId="0" applyFont="1" applyFill="1"/>
    <xf numFmtId="46" fontId="4" fillId="0" borderId="0" xfId="0" applyNumberFormat="1" applyFont="1" applyFill="1"/>
    <xf numFmtId="46" fontId="4" fillId="0" borderId="0" xfId="0" applyNumberFormat="1" applyFont="1"/>
    <xf numFmtId="0" fontId="16" fillId="0" borderId="0" xfId="0" applyFont="1"/>
    <xf numFmtId="0" fontId="16" fillId="0" borderId="0" xfId="0" applyFont="1" applyFill="1"/>
    <xf numFmtId="2" fontId="4" fillId="0" borderId="0" xfId="0" applyNumberFormat="1" applyFont="1"/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Acyl1 vs M+ACN+NH4</c:v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0.12981983502062241"/>
                  <c:y val="-0.344135680956547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[1]Figures_adducts_2!$K$3:$K$18</c:f>
              <c:numCache>
                <c:formatCode>0.00E+00</c:formatCode>
                <c:ptCount val="16"/>
                <c:pt idx="0">
                  <c:v>63800</c:v>
                </c:pt>
                <c:pt idx="1">
                  <c:v>72700</c:v>
                </c:pt>
                <c:pt idx="2">
                  <c:v>72300</c:v>
                </c:pt>
                <c:pt idx="3">
                  <c:v>85600</c:v>
                </c:pt>
                <c:pt idx="4">
                  <c:v>82400</c:v>
                </c:pt>
                <c:pt idx="5">
                  <c:v>81800</c:v>
                </c:pt>
                <c:pt idx="6">
                  <c:v>98400</c:v>
                </c:pt>
                <c:pt idx="7">
                  <c:v>90000</c:v>
                </c:pt>
                <c:pt idx="8">
                  <c:v>94400</c:v>
                </c:pt>
                <c:pt idx="9">
                  <c:v>150000</c:v>
                </c:pt>
                <c:pt idx="10">
                  <c:v>170000</c:v>
                </c:pt>
                <c:pt idx="11">
                  <c:v>148000</c:v>
                </c:pt>
                <c:pt idx="12">
                  <c:v>180000</c:v>
                </c:pt>
                <c:pt idx="13">
                  <c:v>168000</c:v>
                </c:pt>
                <c:pt idx="14">
                  <c:v>168000</c:v>
                </c:pt>
                <c:pt idx="15">
                  <c:v>162000</c:v>
                </c:pt>
              </c:numCache>
            </c:numRef>
          </c:xVal>
          <c:yVal>
            <c:numRef>
              <c:f>[1]Figures_adducts_2!$W$3:$W$18</c:f>
              <c:numCache>
                <c:formatCode>0.00E+00</c:formatCode>
                <c:ptCount val="16"/>
                <c:pt idx="0">
                  <c:v>74300</c:v>
                </c:pt>
                <c:pt idx="1">
                  <c:v>69900</c:v>
                </c:pt>
                <c:pt idx="2">
                  <c:v>64600</c:v>
                </c:pt>
                <c:pt idx="3">
                  <c:v>71900</c:v>
                </c:pt>
                <c:pt idx="4">
                  <c:v>75800</c:v>
                </c:pt>
                <c:pt idx="5">
                  <c:v>74500</c:v>
                </c:pt>
                <c:pt idx="6">
                  <c:v>61600</c:v>
                </c:pt>
                <c:pt idx="7">
                  <c:v>64800</c:v>
                </c:pt>
                <c:pt idx="8">
                  <c:v>64600</c:v>
                </c:pt>
                <c:pt idx="9">
                  <c:v>46400</c:v>
                </c:pt>
                <c:pt idx="10">
                  <c:v>32600</c:v>
                </c:pt>
                <c:pt idx="11">
                  <c:v>15000</c:v>
                </c:pt>
                <c:pt idx="12">
                  <c:v>14600</c:v>
                </c:pt>
                <c:pt idx="13">
                  <c:v>10400</c:v>
                </c:pt>
                <c:pt idx="14">
                  <c:v>9430</c:v>
                </c:pt>
                <c:pt idx="15">
                  <c:v>8400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9A-4198-85CE-A492D79D308F}"/>
            </c:ext>
          </c:extLst>
        </c:ser>
        <c:ser>
          <c:idx val="1"/>
          <c:order val="1"/>
          <c:tx>
            <c:v>acyl2 vs M+ACN+NH4</c:v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29177521559805025"/>
                  <c:y val="-0.2237653105861767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[1]Figures_adducts_2!$K$3:$K$18</c:f>
              <c:numCache>
                <c:formatCode>0.00E+00</c:formatCode>
                <c:ptCount val="16"/>
                <c:pt idx="0">
                  <c:v>63800</c:v>
                </c:pt>
                <c:pt idx="1">
                  <c:v>72700</c:v>
                </c:pt>
                <c:pt idx="2">
                  <c:v>72300</c:v>
                </c:pt>
                <c:pt idx="3">
                  <c:v>85600</c:v>
                </c:pt>
                <c:pt idx="4">
                  <c:v>82400</c:v>
                </c:pt>
                <c:pt idx="5">
                  <c:v>81800</c:v>
                </c:pt>
                <c:pt idx="6">
                  <c:v>98400</c:v>
                </c:pt>
                <c:pt idx="7">
                  <c:v>90000</c:v>
                </c:pt>
                <c:pt idx="8">
                  <c:v>94400</c:v>
                </c:pt>
                <c:pt idx="9">
                  <c:v>150000</c:v>
                </c:pt>
                <c:pt idx="10">
                  <c:v>170000</c:v>
                </c:pt>
                <c:pt idx="11">
                  <c:v>148000</c:v>
                </c:pt>
                <c:pt idx="12">
                  <c:v>180000</c:v>
                </c:pt>
                <c:pt idx="13">
                  <c:v>168000</c:v>
                </c:pt>
                <c:pt idx="14">
                  <c:v>168000</c:v>
                </c:pt>
                <c:pt idx="15">
                  <c:v>162000</c:v>
                </c:pt>
              </c:numCache>
            </c:numRef>
          </c:xVal>
          <c:yVal>
            <c:numRef>
              <c:f>[1]Figures_adducts_2!$Z$3:$Z$18</c:f>
              <c:numCache>
                <c:formatCode>0.00E+00</c:formatCode>
                <c:ptCount val="16"/>
                <c:pt idx="0">
                  <c:v>18100</c:v>
                </c:pt>
                <c:pt idx="1">
                  <c:v>18400</c:v>
                </c:pt>
                <c:pt idx="2">
                  <c:v>18100</c:v>
                </c:pt>
                <c:pt idx="3">
                  <c:v>19900</c:v>
                </c:pt>
                <c:pt idx="4">
                  <c:v>19900</c:v>
                </c:pt>
                <c:pt idx="5">
                  <c:v>18300</c:v>
                </c:pt>
                <c:pt idx="6">
                  <c:v>16000</c:v>
                </c:pt>
                <c:pt idx="7">
                  <c:v>15500</c:v>
                </c:pt>
                <c:pt idx="8">
                  <c:v>17100</c:v>
                </c:pt>
                <c:pt idx="9">
                  <c:v>11300</c:v>
                </c:pt>
                <c:pt idx="10">
                  <c:v>8890</c:v>
                </c:pt>
                <c:pt idx="11">
                  <c:v>4070</c:v>
                </c:pt>
                <c:pt idx="12">
                  <c:v>4220</c:v>
                </c:pt>
                <c:pt idx="13">
                  <c:v>2990</c:v>
                </c:pt>
                <c:pt idx="14">
                  <c:v>2830</c:v>
                </c:pt>
                <c:pt idx="15">
                  <c:v>2100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9A-4198-85CE-A492D79D3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50432"/>
        <c:axId val="211665280"/>
      </c:scatterChart>
      <c:valAx>
        <c:axId val="21165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Full scan [M+ACN+NH4]+</a:t>
                </a:r>
                <a:r>
                  <a:rPr lang="en-US" baseline="0"/>
                  <a:t> peak height (x10</a:t>
                </a:r>
                <a:r>
                  <a:rPr lang="en-US" baseline="30000"/>
                  <a:t>4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2361417322834646"/>
              <c:y val="0.89719889180519097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1665280"/>
        <c:crosses val="autoZero"/>
        <c:crossBetween val="midCat"/>
        <c:dispUnits>
          <c:builtInUnit val="tenThousands"/>
        </c:dispUnits>
      </c:valAx>
      <c:valAx>
        <c:axId val="211665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Fragment height in MS</a:t>
                </a:r>
                <a:r>
                  <a:rPr lang="en-US" baseline="30000"/>
                  <a:t>E</a:t>
                </a:r>
                <a:r>
                  <a:rPr lang="en-US" baseline="0"/>
                  <a:t> (x10</a:t>
                </a:r>
                <a:r>
                  <a:rPr lang="en-US" baseline="30000"/>
                  <a:t>4</a:t>
                </a:r>
                <a:r>
                  <a:rPr lang="en-US" baseline="0"/>
                  <a:t>)</a:t>
                </a:r>
                <a:r>
                  <a:rPr lang="en-US" baseline="30000"/>
                  <a:t> </a:t>
                </a:r>
              </a:p>
            </c:rich>
          </c:tx>
          <c:layout>
            <c:manualLayout>
              <c:xMode val="edge"/>
              <c:yMode val="edge"/>
              <c:x val="1.6269778777652795E-2"/>
              <c:y val="0.13850758238553515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1650432"/>
        <c:crosses val="autoZero"/>
        <c:crossBetween val="midCat"/>
        <c:dispUnits>
          <c:builtInUnit val="tenThousand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[1]Figures_adducts_2!$V$1</c:f>
              <c:strCache>
                <c:ptCount val="1"/>
                <c:pt idx="0">
                  <c:v>Acyl 1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58584864391951"/>
                  <c:y val="5.027672578989909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[1]Figures_adducts_2!$N$72:$N$86</c:f>
              <c:numCache>
                <c:formatCode>0.00E+00</c:formatCode>
                <c:ptCount val="15"/>
                <c:pt idx="0">
                  <c:v>14500</c:v>
                </c:pt>
                <c:pt idx="1">
                  <c:v>14900</c:v>
                </c:pt>
                <c:pt idx="2">
                  <c:v>14900</c:v>
                </c:pt>
                <c:pt idx="3">
                  <c:v>14800</c:v>
                </c:pt>
                <c:pt idx="4">
                  <c:v>13100</c:v>
                </c:pt>
                <c:pt idx="5">
                  <c:v>10700</c:v>
                </c:pt>
                <c:pt idx="6">
                  <c:v>11100</c:v>
                </c:pt>
                <c:pt idx="7">
                  <c:v>10600</c:v>
                </c:pt>
                <c:pt idx="8">
                  <c:v>11100</c:v>
                </c:pt>
                <c:pt idx="9">
                  <c:v>6730</c:v>
                </c:pt>
                <c:pt idx="10">
                  <c:v>3800</c:v>
                </c:pt>
                <c:pt idx="11">
                  <c:v>2870</c:v>
                </c:pt>
                <c:pt idx="12">
                  <c:v>2270</c:v>
                </c:pt>
                <c:pt idx="13">
                  <c:v>2230</c:v>
                </c:pt>
                <c:pt idx="14">
                  <c:v>2030</c:v>
                </c:pt>
              </c:numCache>
            </c:numRef>
          </c:xVal>
          <c:yVal>
            <c:numRef>
              <c:f>[1]Figures_adducts_2!$W$72:$W$86</c:f>
              <c:numCache>
                <c:formatCode>0.00E+00</c:formatCode>
                <c:ptCount val="15"/>
                <c:pt idx="0">
                  <c:v>14400</c:v>
                </c:pt>
                <c:pt idx="1">
                  <c:v>16000</c:v>
                </c:pt>
                <c:pt idx="2">
                  <c:v>15900</c:v>
                </c:pt>
                <c:pt idx="3">
                  <c:v>16300</c:v>
                </c:pt>
                <c:pt idx="4">
                  <c:v>15400</c:v>
                </c:pt>
                <c:pt idx="5">
                  <c:v>12700</c:v>
                </c:pt>
                <c:pt idx="6">
                  <c:v>12300</c:v>
                </c:pt>
                <c:pt idx="7">
                  <c:v>12200</c:v>
                </c:pt>
                <c:pt idx="8">
                  <c:v>11700</c:v>
                </c:pt>
                <c:pt idx="9">
                  <c:v>7620</c:v>
                </c:pt>
                <c:pt idx="10">
                  <c:v>4050</c:v>
                </c:pt>
                <c:pt idx="11">
                  <c:v>3560</c:v>
                </c:pt>
                <c:pt idx="12">
                  <c:v>2660</c:v>
                </c:pt>
                <c:pt idx="13">
                  <c:v>2740</c:v>
                </c:pt>
                <c:pt idx="14">
                  <c:v>2400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38-4768-BF72-9114D89C206B}"/>
            </c:ext>
          </c:extLst>
        </c:ser>
        <c:ser>
          <c:idx val="0"/>
          <c:order val="1"/>
          <c:tx>
            <c:strRef>
              <c:f>[1]Figures_adducts_2!$Y$70</c:f>
              <c:strCache>
                <c:ptCount val="1"/>
                <c:pt idx="0">
                  <c:v>C17 sn-2 =75% sn-1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0367913385826782"/>
                  <c:y val="-0.160213969793568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[1]Figures_adducts_2!$N$72:$N$86</c:f>
              <c:numCache>
                <c:formatCode>0.00E+00</c:formatCode>
                <c:ptCount val="15"/>
                <c:pt idx="0">
                  <c:v>14500</c:v>
                </c:pt>
                <c:pt idx="1">
                  <c:v>14900</c:v>
                </c:pt>
                <c:pt idx="2">
                  <c:v>14900</c:v>
                </c:pt>
                <c:pt idx="3">
                  <c:v>14800</c:v>
                </c:pt>
                <c:pt idx="4">
                  <c:v>13100</c:v>
                </c:pt>
                <c:pt idx="5">
                  <c:v>10700</c:v>
                </c:pt>
                <c:pt idx="6">
                  <c:v>11100</c:v>
                </c:pt>
                <c:pt idx="7">
                  <c:v>10600</c:v>
                </c:pt>
                <c:pt idx="8">
                  <c:v>11100</c:v>
                </c:pt>
                <c:pt idx="9">
                  <c:v>6730</c:v>
                </c:pt>
                <c:pt idx="10">
                  <c:v>3800</c:v>
                </c:pt>
                <c:pt idx="11">
                  <c:v>2870</c:v>
                </c:pt>
                <c:pt idx="12">
                  <c:v>2270</c:v>
                </c:pt>
                <c:pt idx="13">
                  <c:v>2230</c:v>
                </c:pt>
                <c:pt idx="14">
                  <c:v>2030</c:v>
                </c:pt>
              </c:numCache>
            </c:numRef>
          </c:xVal>
          <c:yVal>
            <c:numRef>
              <c:f>[1]Figures_adducts_2!$Y$72:$Y$86</c:f>
              <c:numCache>
                <c:formatCode>0.00E+00</c:formatCode>
                <c:ptCount val="15"/>
                <c:pt idx="0">
                  <c:v>3693.6802973977692</c:v>
                </c:pt>
                <c:pt idx="1">
                  <c:v>4104.0892193308546</c:v>
                </c:pt>
                <c:pt idx="2">
                  <c:v>4078.4386617100367</c:v>
                </c:pt>
                <c:pt idx="3">
                  <c:v>4181.0408921933085</c:v>
                </c:pt>
                <c:pt idx="4">
                  <c:v>3950.1858736059476</c:v>
                </c:pt>
                <c:pt idx="5">
                  <c:v>3257.620817843866</c:v>
                </c:pt>
                <c:pt idx="6">
                  <c:v>3155.0185873605947</c:v>
                </c:pt>
                <c:pt idx="7">
                  <c:v>3129.3680297397768</c:v>
                </c:pt>
                <c:pt idx="8">
                  <c:v>3001.1152416356877</c:v>
                </c:pt>
                <c:pt idx="9">
                  <c:v>1954.5724907063195</c:v>
                </c:pt>
                <c:pt idx="10">
                  <c:v>1038.8475836431226</c:v>
                </c:pt>
                <c:pt idx="11">
                  <c:v>913.15985130111517</c:v>
                </c:pt>
                <c:pt idx="12">
                  <c:v>682.30483271375465</c:v>
                </c:pt>
                <c:pt idx="13">
                  <c:v>702.82527881040892</c:v>
                </c:pt>
                <c:pt idx="14">
                  <c:v>615.61338289962816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38-4768-BF72-9114D89C206B}"/>
            </c:ext>
          </c:extLst>
        </c:ser>
        <c:ser>
          <c:idx val="2"/>
          <c:order val="2"/>
          <c:tx>
            <c:strRef>
              <c:f>[1]Figures_adducts_2!$AB$70</c:f>
              <c:strCache>
                <c:ptCount val="1"/>
                <c:pt idx="0">
                  <c:v>C17 sn-1 = sn-3 = (total/2.75)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accent3">
                    <a:lumMod val="75000"/>
                  </a:schemeClr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2687642169728783"/>
                  <c:y val="-2.341534297832148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accent3">
                          <a:lumMod val="75000"/>
                        </a:schemeClr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[1]Figures_adducts_2!$N$72:$N$86</c:f>
              <c:numCache>
                <c:formatCode>0.00E+00</c:formatCode>
                <c:ptCount val="15"/>
                <c:pt idx="0">
                  <c:v>14500</c:v>
                </c:pt>
                <c:pt idx="1">
                  <c:v>14900</c:v>
                </c:pt>
                <c:pt idx="2">
                  <c:v>14900</c:v>
                </c:pt>
                <c:pt idx="3">
                  <c:v>14800</c:v>
                </c:pt>
                <c:pt idx="4">
                  <c:v>13100</c:v>
                </c:pt>
                <c:pt idx="5">
                  <c:v>10700</c:v>
                </c:pt>
                <c:pt idx="6">
                  <c:v>11100</c:v>
                </c:pt>
                <c:pt idx="7">
                  <c:v>10600</c:v>
                </c:pt>
                <c:pt idx="8">
                  <c:v>11100</c:v>
                </c:pt>
                <c:pt idx="9">
                  <c:v>6730</c:v>
                </c:pt>
                <c:pt idx="10">
                  <c:v>3800</c:v>
                </c:pt>
                <c:pt idx="11">
                  <c:v>2870</c:v>
                </c:pt>
                <c:pt idx="12">
                  <c:v>2270</c:v>
                </c:pt>
                <c:pt idx="13">
                  <c:v>2230</c:v>
                </c:pt>
                <c:pt idx="14">
                  <c:v>2030</c:v>
                </c:pt>
              </c:numCache>
            </c:numRef>
          </c:xVal>
          <c:yVal>
            <c:numRef>
              <c:f>[1]Figures_adducts_2!$AB$72:$AB$86</c:f>
              <c:numCache>
                <c:formatCode>0.00E+00</c:formatCode>
                <c:ptCount val="15"/>
                <c:pt idx="0">
                  <c:v>5353.1598513011149</c:v>
                </c:pt>
                <c:pt idx="1">
                  <c:v>5947.9553903345723</c:v>
                </c:pt>
                <c:pt idx="2">
                  <c:v>5910.7806691449814</c:v>
                </c:pt>
                <c:pt idx="3">
                  <c:v>6059.4795539033457</c:v>
                </c:pt>
                <c:pt idx="4">
                  <c:v>5724.9070631970262</c:v>
                </c:pt>
                <c:pt idx="5">
                  <c:v>4721.1895910780668</c:v>
                </c:pt>
                <c:pt idx="6">
                  <c:v>4572.4907063197024</c:v>
                </c:pt>
                <c:pt idx="7">
                  <c:v>4535.3159851301116</c:v>
                </c:pt>
                <c:pt idx="8">
                  <c:v>4349.4423791821564</c:v>
                </c:pt>
                <c:pt idx="9">
                  <c:v>2832.7137546468402</c:v>
                </c:pt>
                <c:pt idx="10">
                  <c:v>1505.5762081784387</c:v>
                </c:pt>
                <c:pt idx="11">
                  <c:v>1323.4200743494423</c:v>
                </c:pt>
                <c:pt idx="12">
                  <c:v>988.84758364312268</c:v>
                </c:pt>
                <c:pt idx="13">
                  <c:v>1018.5873605947955</c:v>
                </c:pt>
                <c:pt idx="14">
                  <c:v>892.19330855018586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38-4768-BF72-9114D89C2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15552"/>
        <c:axId val="212617856"/>
      </c:scatterChart>
      <c:valAx>
        <c:axId val="21261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Full scan [M+NH</a:t>
                </a:r>
                <a:r>
                  <a:rPr lang="en-US" sz="1000" b="1" i="0" baseline="-25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]</a:t>
                </a:r>
                <a:r>
                  <a:rPr lang="en-US" sz="1000" b="1" i="0" baseline="30000">
                    <a:effectLst/>
                  </a:rPr>
                  <a:t>+</a:t>
                </a:r>
                <a:r>
                  <a:rPr lang="en-US" sz="1000" b="1" i="0" baseline="0">
                    <a:effectLst/>
                  </a:rPr>
                  <a:t> peak height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119575678040243"/>
              <c:y val="0.88832738468245098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617856"/>
        <c:crosses val="autoZero"/>
        <c:crossBetween val="midCat"/>
        <c:dispUnits>
          <c:builtInUnit val="tenThousands"/>
        </c:dispUnits>
      </c:valAx>
      <c:valAx>
        <c:axId val="212617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000" b="1" i="0" baseline="0">
                    <a:effectLst/>
                  </a:rPr>
                  <a:t>Calculated fragment peak height (x10</a:t>
                </a:r>
                <a:r>
                  <a:rPr lang="es-ES" sz="1000" b="1" i="0" baseline="30000">
                    <a:effectLst/>
                  </a:rPr>
                  <a:t>4</a:t>
                </a:r>
                <a:r>
                  <a:rPr lang="es-E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5.5636868920796653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615552"/>
        <c:crosses val="autoZero"/>
        <c:crossBetween val="midCat"/>
        <c:dispUnits>
          <c:builtInUnit val="tenThousand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Acy1 vs M+ACN+NH4</c:v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trendline>
            <c:spPr>
              <a:ln w="9525" cap="rnd" cmpd="sng" algn="ctr">
                <a:solidFill>
                  <a:schemeClr val="tx2"/>
                </a:solidFill>
                <a:prstDash val="solid"/>
                <a:round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9819116360454944E-2"/>
                  <c:y val="-0.409789661708953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[1]Figures_adducts_2!$K$20:$K$35</c:f>
              <c:numCache>
                <c:formatCode>0.00E+00</c:formatCode>
                <c:ptCount val="16"/>
                <c:pt idx="0">
                  <c:v>113000</c:v>
                </c:pt>
                <c:pt idx="1">
                  <c:v>69700</c:v>
                </c:pt>
                <c:pt idx="2">
                  <c:v>73000</c:v>
                </c:pt>
                <c:pt idx="3">
                  <c:v>122000</c:v>
                </c:pt>
                <c:pt idx="4">
                  <c:v>95600</c:v>
                </c:pt>
                <c:pt idx="5">
                  <c:v>93200</c:v>
                </c:pt>
                <c:pt idx="6">
                  <c:v>130000</c:v>
                </c:pt>
                <c:pt idx="7">
                  <c:v>101000</c:v>
                </c:pt>
                <c:pt idx="8">
                  <c:v>105000</c:v>
                </c:pt>
                <c:pt idx="9">
                  <c:v>160000</c:v>
                </c:pt>
                <c:pt idx="10">
                  <c:v>192000</c:v>
                </c:pt>
                <c:pt idx="11">
                  <c:v>182000</c:v>
                </c:pt>
                <c:pt idx="12">
                  <c:v>173000</c:v>
                </c:pt>
                <c:pt idx="13">
                  <c:v>238000</c:v>
                </c:pt>
                <c:pt idx="14">
                  <c:v>230000</c:v>
                </c:pt>
                <c:pt idx="15">
                  <c:v>234000</c:v>
                </c:pt>
              </c:numCache>
            </c:numRef>
          </c:xVal>
          <c:yVal>
            <c:numRef>
              <c:f>[1]Figures_adducts_2!$W$20:$W$35</c:f>
              <c:numCache>
                <c:formatCode>0.00E+00</c:formatCode>
                <c:ptCount val="16"/>
                <c:pt idx="0">
                  <c:v>68700</c:v>
                </c:pt>
                <c:pt idx="1">
                  <c:v>75600</c:v>
                </c:pt>
                <c:pt idx="2">
                  <c:v>82000</c:v>
                </c:pt>
                <c:pt idx="3">
                  <c:v>77000</c:v>
                </c:pt>
                <c:pt idx="4">
                  <c:v>91200</c:v>
                </c:pt>
                <c:pt idx="5">
                  <c:v>88700</c:v>
                </c:pt>
                <c:pt idx="6">
                  <c:v>87900</c:v>
                </c:pt>
                <c:pt idx="7">
                  <c:v>97700</c:v>
                </c:pt>
                <c:pt idx="8">
                  <c:v>94500</c:v>
                </c:pt>
                <c:pt idx="9">
                  <c:v>73800</c:v>
                </c:pt>
                <c:pt idx="10">
                  <c:v>53500</c:v>
                </c:pt>
                <c:pt idx="11">
                  <c:v>27300</c:v>
                </c:pt>
                <c:pt idx="12">
                  <c:v>22400</c:v>
                </c:pt>
                <c:pt idx="13">
                  <c:v>27400</c:v>
                </c:pt>
                <c:pt idx="14">
                  <c:v>25600</c:v>
                </c:pt>
                <c:pt idx="15">
                  <c:v>25000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6A-4F71-B162-B94220F00AA0}"/>
            </c:ext>
          </c:extLst>
        </c:ser>
        <c:ser>
          <c:idx val="1"/>
          <c:order val="1"/>
          <c:tx>
            <c:v>Acyl2 vs M+ACN+NH4</c:v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trendline>
            <c:spPr>
              <a:ln w="9525" cap="rnd" cmpd="sng" algn="ctr">
                <a:solidFill>
                  <a:srgbClr val="C00000"/>
                </a:solidFill>
                <a:prstDash val="solid"/>
                <a:round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3793213686127072"/>
                  <c:y val="-2.46912365121026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[1]Figures_adducts_2!$K$20:$K$35</c:f>
              <c:numCache>
                <c:formatCode>0.00E+00</c:formatCode>
                <c:ptCount val="16"/>
                <c:pt idx="0">
                  <c:v>113000</c:v>
                </c:pt>
                <c:pt idx="1">
                  <c:v>69700</c:v>
                </c:pt>
                <c:pt idx="2">
                  <c:v>73000</c:v>
                </c:pt>
                <c:pt idx="3">
                  <c:v>122000</c:v>
                </c:pt>
                <c:pt idx="4">
                  <c:v>95600</c:v>
                </c:pt>
                <c:pt idx="5">
                  <c:v>93200</c:v>
                </c:pt>
                <c:pt idx="6">
                  <c:v>130000</c:v>
                </c:pt>
                <c:pt idx="7">
                  <c:v>101000</c:v>
                </c:pt>
                <c:pt idx="8">
                  <c:v>105000</c:v>
                </c:pt>
                <c:pt idx="9">
                  <c:v>160000</c:v>
                </c:pt>
                <c:pt idx="10">
                  <c:v>192000</c:v>
                </c:pt>
                <c:pt idx="11">
                  <c:v>182000</c:v>
                </c:pt>
                <c:pt idx="12">
                  <c:v>173000</c:v>
                </c:pt>
                <c:pt idx="13">
                  <c:v>238000</c:v>
                </c:pt>
                <c:pt idx="14">
                  <c:v>230000</c:v>
                </c:pt>
                <c:pt idx="15">
                  <c:v>234000</c:v>
                </c:pt>
              </c:numCache>
            </c:numRef>
          </c:xVal>
          <c:yVal>
            <c:numRef>
              <c:f>[1]Figures_adducts_2!$Z$20:$Z$35</c:f>
              <c:numCache>
                <c:formatCode>0.00E+00</c:formatCode>
                <c:ptCount val="16"/>
                <c:pt idx="0">
                  <c:v>39800</c:v>
                </c:pt>
                <c:pt idx="1">
                  <c:v>44300</c:v>
                </c:pt>
                <c:pt idx="2">
                  <c:v>47500</c:v>
                </c:pt>
                <c:pt idx="3">
                  <c:v>44900</c:v>
                </c:pt>
                <c:pt idx="4">
                  <c:v>53700</c:v>
                </c:pt>
                <c:pt idx="5">
                  <c:v>53100</c:v>
                </c:pt>
                <c:pt idx="6">
                  <c:v>52200</c:v>
                </c:pt>
                <c:pt idx="7">
                  <c:v>59200</c:v>
                </c:pt>
                <c:pt idx="8">
                  <c:v>56800</c:v>
                </c:pt>
                <c:pt idx="9">
                  <c:v>42500</c:v>
                </c:pt>
                <c:pt idx="10">
                  <c:v>29900</c:v>
                </c:pt>
                <c:pt idx="11">
                  <c:v>16700</c:v>
                </c:pt>
                <c:pt idx="12">
                  <c:v>12500</c:v>
                </c:pt>
                <c:pt idx="13">
                  <c:v>16000</c:v>
                </c:pt>
                <c:pt idx="14">
                  <c:v>15600</c:v>
                </c:pt>
                <c:pt idx="15">
                  <c:v>15100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6A-4F71-B162-B94220F00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01120"/>
        <c:axId val="211711872"/>
      </c:scatterChart>
      <c:valAx>
        <c:axId val="211701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Full scan [M+ACN+NH</a:t>
                </a:r>
                <a:r>
                  <a:rPr lang="en-US" sz="1000" b="1" i="0" baseline="-25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]</a:t>
                </a:r>
                <a:r>
                  <a:rPr lang="en-US" sz="1000" b="1" i="0" baseline="30000">
                    <a:effectLst/>
                  </a:rPr>
                  <a:t>+</a:t>
                </a:r>
                <a:r>
                  <a:rPr lang="en-US" sz="1000" b="1" i="0" baseline="0">
                    <a:effectLst/>
                  </a:rPr>
                  <a:t> peak height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157111442150812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1711872"/>
        <c:crosses val="autoZero"/>
        <c:crossBetween val="midCat"/>
        <c:dispUnits>
          <c:builtInUnit val="tenThousands"/>
        </c:dispUnits>
      </c:valAx>
      <c:valAx>
        <c:axId val="2117118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Fragment height in MS</a:t>
                </a:r>
                <a:r>
                  <a:rPr lang="en-US" sz="1000" b="1" i="0" baseline="30000">
                    <a:effectLst/>
                  </a:rPr>
                  <a:t>E</a:t>
                </a:r>
                <a:r>
                  <a:rPr lang="en-US" sz="1000" b="1" i="0" baseline="0">
                    <a:effectLst/>
                  </a:rPr>
                  <a:t>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r>
                  <a:rPr lang="en-US" sz="1000" b="1" i="0" baseline="30000">
                    <a:effectLst/>
                  </a:rPr>
                  <a:t> 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888912534581827E-2"/>
              <c:y val="0.15124927092446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1701120"/>
        <c:crosses val="autoZero"/>
        <c:crossBetween val="midCat"/>
        <c:dispUnits>
          <c:builtInUnit val="tenThousands"/>
        </c:dispUnits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Acyl1 vs M+ACN+NH4</c:v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0.17391285328464376"/>
                  <c:y val="-0.4790765514172319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[1]Figures_adducts_2!$K$37:$K$52</c:f>
              <c:numCache>
                <c:formatCode>0.00E+00</c:formatCode>
                <c:ptCount val="16"/>
                <c:pt idx="0">
                  <c:v>76900</c:v>
                </c:pt>
                <c:pt idx="1">
                  <c:v>82600</c:v>
                </c:pt>
                <c:pt idx="2">
                  <c:v>84300</c:v>
                </c:pt>
                <c:pt idx="3">
                  <c:v>100000</c:v>
                </c:pt>
                <c:pt idx="4">
                  <c:v>98100</c:v>
                </c:pt>
                <c:pt idx="5">
                  <c:v>102000</c:v>
                </c:pt>
                <c:pt idx="6">
                  <c:v>114000</c:v>
                </c:pt>
                <c:pt idx="7">
                  <c:v>101000</c:v>
                </c:pt>
                <c:pt idx="8">
                  <c:v>110000</c:v>
                </c:pt>
                <c:pt idx="9">
                  <c:v>167000</c:v>
                </c:pt>
                <c:pt idx="10">
                  <c:v>187000</c:v>
                </c:pt>
                <c:pt idx="11">
                  <c:v>175000</c:v>
                </c:pt>
                <c:pt idx="12">
                  <c:v>165000</c:v>
                </c:pt>
                <c:pt idx="13">
                  <c:v>186000</c:v>
                </c:pt>
                <c:pt idx="14">
                  <c:v>194000</c:v>
                </c:pt>
                <c:pt idx="15">
                  <c:v>189000</c:v>
                </c:pt>
              </c:numCache>
            </c:numRef>
          </c:xVal>
          <c:yVal>
            <c:numRef>
              <c:f>[1]Figures_adducts_2!$W$37:$W$52</c:f>
              <c:numCache>
                <c:formatCode>0.00E+00</c:formatCode>
                <c:ptCount val="16"/>
                <c:pt idx="0">
                  <c:v>73700</c:v>
                </c:pt>
                <c:pt idx="1">
                  <c:v>70400</c:v>
                </c:pt>
                <c:pt idx="2">
                  <c:v>72100</c:v>
                </c:pt>
                <c:pt idx="3">
                  <c:v>77500</c:v>
                </c:pt>
                <c:pt idx="4">
                  <c:v>86700</c:v>
                </c:pt>
                <c:pt idx="5">
                  <c:v>78600</c:v>
                </c:pt>
                <c:pt idx="6">
                  <c:v>71600</c:v>
                </c:pt>
                <c:pt idx="7">
                  <c:v>71700</c:v>
                </c:pt>
                <c:pt idx="8">
                  <c:v>72800</c:v>
                </c:pt>
                <c:pt idx="9">
                  <c:v>59700</c:v>
                </c:pt>
                <c:pt idx="10">
                  <c:v>39600</c:v>
                </c:pt>
                <c:pt idx="11">
                  <c:v>18600</c:v>
                </c:pt>
                <c:pt idx="12">
                  <c:v>14000</c:v>
                </c:pt>
                <c:pt idx="13">
                  <c:v>13100</c:v>
                </c:pt>
                <c:pt idx="14">
                  <c:v>13500</c:v>
                </c:pt>
                <c:pt idx="15">
                  <c:v>10700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FB-4DA2-A582-BF6B0DF34B04}"/>
            </c:ext>
          </c:extLst>
        </c:ser>
        <c:ser>
          <c:idx val="1"/>
          <c:order val="1"/>
          <c:tx>
            <c:v>Acyl2 vs M+ACN+NH4</c:v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21480676328502415"/>
                  <c:y val="-0.2033831930178277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[1]Figures_adducts_2!$K$37:$K$52</c:f>
              <c:numCache>
                <c:formatCode>0.00E+00</c:formatCode>
                <c:ptCount val="16"/>
                <c:pt idx="0">
                  <c:v>76900</c:v>
                </c:pt>
                <c:pt idx="1">
                  <c:v>82600</c:v>
                </c:pt>
                <c:pt idx="2">
                  <c:v>84300</c:v>
                </c:pt>
                <c:pt idx="3">
                  <c:v>100000</c:v>
                </c:pt>
                <c:pt idx="4">
                  <c:v>98100</c:v>
                </c:pt>
                <c:pt idx="5">
                  <c:v>102000</c:v>
                </c:pt>
                <c:pt idx="6">
                  <c:v>114000</c:v>
                </c:pt>
                <c:pt idx="7">
                  <c:v>101000</c:v>
                </c:pt>
                <c:pt idx="8">
                  <c:v>110000</c:v>
                </c:pt>
                <c:pt idx="9">
                  <c:v>167000</c:v>
                </c:pt>
                <c:pt idx="10">
                  <c:v>187000</c:v>
                </c:pt>
                <c:pt idx="11">
                  <c:v>175000</c:v>
                </c:pt>
                <c:pt idx="12">
                  <c:v>165000</c:v>
                </c:pt>
                <c:pt idx="13">
                  <c:v>186000</c:v>
                </c:pt>
                <c:pt idx="14">
                  <c:v>194000</c:v>
                </c:pt>
                <c:pt idx="15">
                  <c:v>189000</c:v>
                </c:pt>
              </c:numCache>
            </c:numRef>
          </c:xVal>
          <c:yVal>
            <c:numRef>
              <c:f>[1]Figures_adducts_2!$Z$37:$Z$52</c:f>
              <c:numCache>
                <c:formatCode>0.00E+00</c:formatCode>
                <c:ptCount val="16"/>
                <c:pt idx="0">
                  <c:v>16300</c:v>
                </c:pt>
                <c:pt idx="1">
                  <c:v>19300</c:v>
                </c:pt>
                <c:pt idx="2">
                  <c:v>19000</c:v>
                </c:pt>
                <c:pt idx="3">
                  <c:v>20200</c:v>
                </c:pt>
                <c:pt idx="4">
                  <c:v>21800</c:v>
                </c:pt>
                <c:pt idx="5">
                  <c:v>18300</c:v>
                </c:pt>
                <c:pt idx="6">
                  <c:v>15300</c:v>
                </c:pt>
                <c:pt idx="7">
                  <c:v>15800</c:v>
                </c:pt>
                <c:pt idx="8">
                  <c:v>16600</c:v>
                </c:pt>
                <c:pt idx="9">
                  <c:v>13500</c:v>
                </c:pt>
                <c:pt idx="10">
                  <c:v>8790</c:v>
                </c:pt>
                <c:pt idx="11">
                  <c:v>4150</c:v>
                </c:pt>
                <c:pt idx="12">
                  <c:v>3410</c:v>
                </c:pt>
                <c:pt idx="13">
                  <c:v>2840</c:v>
                </c:pt>
                <c:pt idx="14">
                  <c:v>3000</c:v>
                </c:pt>
                <c:pt idx="15">
                  <c:v>2090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FB-4DA2-A582-BF6B0DF34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53664"/>
        <c:axId val="211560320"/>
      </c:scatterChart>
      <c:valAx>
        <c:axId val="21155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Full scan [M+ACN+NH</a:t>
                </a:r>
                <a:r>
                  <a:rPr lang="en-US" sz="1000" b="1" i="0" baseline="-25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]</a:t>
                </a:r>
                <a:r>
                  <a:rPr lang="en-US" sz="1000" b="1" i="0" baseline="30000">
                    <a:effectLst/>
                  </a:rPr>
                  <a:t>+</a:t>
                </a:r>
                <a:r>
                  <a:rPr lang="en-US" sz="1000" b="1" i="0" baseline="0">
                    <a:effectLst/>
                  </a:rPr>
                  <a:t> peak height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8044695500019021"/>
              <c:y val="0.9067818252822204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1560320"/>
        <c:crosses val="autoZero"/>
        <c:crossBetween val="midCat"/>
        <c:dispUnits>
          <c:builtInUnit val="tenThousands"/>
        </c:dispUnits>
      </c:valAx>
      <c:valAx>
        <c:axId val="211560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Fragment height in MS</a:t>
                </a:r>
                <a:r>
                  <a:rPr lang="en-US" sz="1000" b="1" i="0" baseline="30000">
                    <a:effectLst/>
                  </a:rPr>
                  <a:t>E</a:t>
                </a:r>
                <a:r>
                  <a:rPr lang="en-US" sz="1000" b="1" i="0" baseline="0">
                    <a:effectLst/>
                  </a:rPr>
                  <a:t>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r>
                  <a:rPr lang="en-US" sz="1000" b="1" i="0" baseline="30000">
                    <a:effectLst/>
                  </a:rPr>
                  <a:t> 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1497584541062802E-2"/>
              <c:y val="0.15713629221952793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1553664"/>
        <c:crosses val="autoZero"/>
        <c:crossBetween val="midCat"/>
        <c:dispUnits>
          <c:builtInUnit val="tenThousand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Acyl3 vs [M+ACN+NH4]</c:v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trendline>
            <c:spPr>
              <a:ln w="9525" cap="rnd" cmpd="sng" algn="ctr">
                <a:solidFill>
                  <a:schemeClr val="accent3">
                    <a:lumMod val="75000"/>
                  </a:schemeClr>
                </a:solidFill>
                <a:prstDash val="solid"/>
                <a:round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0.1092941914869337"/>
                  <c:y val="-0.398671259842519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accent3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[1]Figures_adducts_2!$K$54:$K$69</c:f>
              <c:numCache>
                <c:formatCode>0.00E+00</c:formatCode>
                <c:ptCount val="16"/>
                <c:pt idx="0">
                  <c:v>60300</c:v>
                </c:pt>
                <c:pt idx="1">
                  <c:v>67900</c:v>
                </c:pt>
                <c:pt idx="2">
                  <c:v>68700</c:v>
                </c:pt>
                <c:pt idx="3">
                  <c:v>84800</c:v>
                </c:pt>
                <c:pt idx="4">
                  <c:v>77100</c:v>
                </c:pt>
                <c:pt idx="5">
                  <c:v>76800</c:v>
                </c:pt>
                <c:pt idx="6">
                  <c:v>96400</c:v>
                </c:pt>
                <c:pt idx="7">
                  <c:v>86700</c:v>
                </c:pt>
                <c:pt idx="8">
                  <c:v>92900</c:v>
                </c:pt>
                <c:pt idx="9">
                  <c:v>147000</c:v>
                </c:pt>
                <c:pt idx="10">
                  <c:v>164000</c:v>
                </c:pt>
                <c:pt idx="11">
                  <c:v>141000</c:v>
                </c:pt>
                <c:pt idx="12">
                  <c:v>140000</c:v>
                </c:pt>
                <c:pt idx="13">
                  <c:v>157000</c:v>
                </c:pt>
                <c:pt idx="14">
                  <c:v>155000</c:v>
                </c:pt>
                <c:pt idx="15">
                  <c:v>157000</c:v>
                </c:pt>
              </c:numCache>
            </c:numRef>
          </c:xVal>
          <c:yVal>
            <c:numRef>
              <c:f>[1]Figures_adducts_2!$AC$54:$AC$69</c:f>
              <c:numCache>
                <c:formatCode>0.00E+00</c:formatCode>
                <c:ptCount val="16"/>
                <c:pt idx="0">
                  <c:v>29400</c:v>
                </c:pt>
                <c:pt idx="1">
                  <c:v>29400</c:v>
                </c:pt>
                <c:pt idx="3">
                  <c:v>31200</c:v>
                </c:pt>
                <c:pt idx="4">
                  <c:v>27500</c:v>
                </c:pt>
                <c:pt idx="5">
                  <c:v>27200</c:v>
                </c:pt>
                <c:pt idx="6">
                  <c:v>22100</c:v>
                </c:pt>
                <c:pt idx="7">
                  <c:v>24500</c:v>
                </c:pt>
                <c:pt idx="8">
                  <c:v>24100</c:v>
                </c:pt>
                <c:pt idx="9">
                  <c:v>16600</c:v>
                </c:pt>
                <c:pt idx="10">
                  <c:v>11100</c:v>
                </c:pt>
                <c:pt idx="11">
                  <c:v>6010</c:v>
                </c:pt>
                <c:pt idx="12">
                  <c:v>5180</c:v>
                </c:pt>
                <c:pt idx="13">
                  <c:v>2920</c:v>
                </c:pt>
                <c:pt idx="14">
                  <c:v>3150</c:v>
                </c:pt>
                <c:pt idx="15">
                  <c:v>2930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C9-4AB1-B8EC-84348872ABCA}"/>
            </c:ext>
          </c:extLst>
        </c:ser>
        <c:ser>
          <c:idx val="0"/>
          <c:order val="1"/>
          <c:tx>
            <c:v>Acyl1 vs [M+ACN+NH4]</c:v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trendline>
            <c:spPr>
              <a:ln w="9525" cap="rnd" cmpd="sng" algn="ctr">
                <a:solidFill>
                  <a:schemeClr val="tx2"/>
                </a:solidFill>
                <a:prstDash val="solid"/>
                <a:round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0.10202385027958462"/>
                  <c:y val="-0.525989720034995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[1]Figures_adducts_2!$K$54:$K$69</c:f>
              <c:numCache>
                <c:formatCode>0.00E+00</c:formatCode>
                <c:ptCount val="16"/>
                <c:pt idx="0">
                  <c:v>60300</c:v>
                </c:pt>
                <c:pt idx="1">
                  <c:v>67900</c:v>
                </c:pt>
                <c:pt idx="2">
                  <c:v>68700</c:v>
                </c:pt>
                <c:pt idx="3">
                  <c:v>84800</c:v>
                </c:pt>
                <c:pt idx="4">
                  <c:v>77100</c:v>
                </c:pt>
                <c:pt idx="5">
                  <c:v>76800</c:v>
                </c:pt>
                <c:pt idx="6">
                  <c:v>96400</c:v>
                </c:pt>
                <c:pt idx="7">
                  <c:v>86700</c:v>
                </c:pt>
                <c:pt idx="8">
                  <c:v>92900</c:v>
                </c:pt>
                <c:pt idx="9">
                  <c:v>147000</c:v>
                </c:pt>
                <c:pt idx="10">
                  <c:v>164000</c:v>
                </c:pt>
                <c:pt idx="11">
                  <c:v>141000</c:v>
                </c:pt>
                <c:pt idx="12">
                  <c:v>140000</c:v>
                </c:pt>
                <c:pt idx="13">
                  <c:v>157000</c:v>
                </c:pt>
                <c:pt idx="14">
                  <c:v>155000</c:v>
                </c:pt>
                <c:pt idx="15">
                  <c:v>157000</c:v>
                </c:pt>
              </c:numCache>
            </c:numRef>
          </c:xVal>
          <c:yVal>
            <c:numRef>
              <c:f>[1]Figures_adducts_2!$W$54:$W$69</c:f>
              <c:numCache>
                <c:formatCode>0.00E+00</c:formatCode>
                <c:ptCount val="16"/>
                <c:pt idx="0">
                  <c:v>30100</c:v>
                </c:pt>
                <c:pt idx="1">
                  <c:v>29400</c:v>
                </c:pt>
                <c:pt idx="2">
                  <c:v>29100</c:v>
                </c:pt>
                <c:pt idx="3">
                  <c:v>30900</c:v>
                </c:pt>
                <c:pt idx="4">
                  <c:v>30400</c:v>
                </c:pt>
                <c:pt idx="5">
                  <c:v>27700</c:v>
                </c:pt>
                <c:pt idx="6">
                  <c:v>23500</c:v>
                </c:pt>
                <c:pt idx="7">
                  <c:v>26200</c:v>
                </c:pt>
                <c:pt idx="8">
                  <c:v>24900</c:v>
                </c:pt>
                <c:pt idx="9">
                  <c:v>17600</c:v>
                </c:pt>
                <c:pt idx="10">
                  <c:v>12800</c:v>
                </c:pt>
                <c:pt idx="11">
                  <c:v>7010</c:v>
                </c:pt>
                <c:pt idx="12">
                  <c:v>5180</c:v>
                </c:pt>
                <c:pt idx="13">
                  <c:v>3620</c:v>
                </c:pt>
                <c:pt idx="14">
                  <c:v>3460</c:v>
                </c:pt>
                <c:pt idx="15">
                  <c:v>2860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C9-4AB1-B8EC-84348872ABCA}"/>
            </c:ext>
          </c:extLst>
        </c:ser>
        <c:ser>
          <c:idx val="1"/>
          <c:order val="2"/>
          <c:tx>
            <c:v>Acyl2 vs [M+ACN+NH4]</c:v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trendline>
            <c:spPr>
              <a:ln w="9525" cap="rnd" cmpd="sng" algn="ctr">
                <a:solidFill>
                  <a:srgbClr val="C00000"/>
                </a:solidFill>
                <a:prstDash val="solid"/>
                <a:round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1341112252272812"/>
                  <c:y val="-8.950605132691746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[1]Figures_adducts_2!$K$54:$K$69</c:f>
              <c:numCache>
                <c:formatCode>0.00E+00</c:formatCode>
                <c:ptCount val="16"/>
                <c:pt idx="0">
                  <c:v>60300</c:v>
                </c:pt>
                <c:pt idx="1">
                  <c:v>67900</c:v>
                </c:pt>
                <c:pt idx="2">
                  <c:v>68700</c:v>
                </c:pt>
                <c:pt idx="3">
                  <c:v>84800</c:v>
                </c:pt>
                <c:pt idx="4">
                  <c:v>77100</c:v>
                </c:pt>
                <c:pt idx="5">
                  <c:v>76800</c:v>
                </c:pt>
                <c:pt idx="6">
                  <c:v>96400</c:v>
                </c:pt>
                <c:pt idx="7">
                  <c:v>86700</c:v>
                </c:pt>
                <c:pt idx="8">
                  <c:v>92900</c:v>
                </c:pt>
                <c:pt idx="9">
                  <c:v>147000</c:v>
                </c:pt>
                <c:pt idx="10">
                  <c:v>164000</c:v>
                </c:pt>
                <c:pt idx="11">
                  <c:v>141000</c:v>
                </c:pt>
                <c:pt idx="12">
                  <c:v>140000</c:v>
                </c:pt>
                <c:pt idx="13">
                  <c:v>157000</c:v>
                </c:pt>
                <c:pt idx="14">
                  <c:v>155000</c:v>
                </c:pt>
                <c:pt idx="15">
                  <c:v>157000</c:v>
                </c:pt>
              </c:numCache>
            </c:numRef>
          </c:xVal>
          <c:yVal>
            <c:numRef>
              <c:f>[1]Figures_adducts_2!$Z$54:$Z$69</c:f>
              <c:numCache>
                <c:formatCode>0.00E+00</c:formatCode>
                <c:ptCount val="16"/>
                <c:pt idx="0">
                  <c:v>17300</c:v>
                </c:pt>
                <c:pt idx="1">
                  <c:v>17700</c:v>
                </c:pt>
                <c:pt idx="2">
                  <c:v>27300</c:v>
                </c:pt>
                <c:pt idx="3">
                  <c:v>18900</c:v>
                </c:pt>
                <c:pt idx="4">
                  <c:v>17400</c:v>
                </c:pt>
                <c:pt idx="5">
                  <c:v>16400</c:v>
                </c:pt>
                <c:pt idx="6">
                  <c:v>14300</c:v>
                </c:pt>
                <c:pt idx="7">
                  <c:v>14100</c:v>
                </c:pt>
                <c:pt idx="8">
                  <c:v>14300</c:v>
                </c:pt>
                <c:pt idx="9">
                  <c:v>9590</c:v>
                </c:pt>
                <c:pt idx="10">
                  <c:v>6880</c:v>
                </c:pt>
                <c:pt idx="11">
                  <c:v>3430</c:v>
                </c:pt>
                <c:pt idx="12">
                  <c:v>3150</c:v>
                </c:pt>
                <c:pt idx="13">
                  <c:v>2340</c:v>
                </c:pt>
                <c:pt idx="14">
                  <c:v>1920</c:v>
                </c:pt>
                <c:pt idx="15">
                  <c:v>1830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C9-4AB1-B8EC-84348872A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12736"/>
        <c:axId val="212223488"/>
      </c:scatterChart>
      <c:valAx>
        <c:axId val="212212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Full scan [M+ACN+NH4]+ peak height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1764502263304045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223488"/>
        <c:crosses val="autoZero"/>
        <c:crossBetween val="midCat"/>
        <c:dispUnits>
          <c:builtInUnit val="tenThousands"/>
        </c:dispUnits>
      </c:valAx>
      <c:valAx>
        <c:axId val="2122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Fragment height in MS</a:t>
                </a:r>
                <a:r>
                  <a:rPr lang="en-US" sz="1000" b="1" i="0" baseline="30000">
                    <a:effectLst/>
                  </a:rPr>
                  <a:t>E</a:t>
                </a:r>
                <a:r>
                  <a:rPr lang="en-US" sz="1000" b="1" i="0" baseline="0">
                    <a:effectLst/>
                  </a:rPr>
                  <a:t>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r>
                  <a:rPr lang="en-US" sz="1000" b="1" i="0" baseline="30000">
                    <a:effectLst/>
                  </a:rPr>
                  <a:t> 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02898550724638E-2"/>
              <c:y val="0.16862058909303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212736"/>
        <c:crosses val="autoZero"/>
        <c:crossBetween val="midCat"/>
        <c:dispUnits>
          <c:builtInUnit val="tenThousands"/>
        </c:dispUnits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acyl1 vs M+ACN+NH4</c:v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3840113735783031E-2"/>
                  <c:y val="-0.3071777486147565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solidFill>
                          <a:schemeClr val="tx2"/>
                        </a:solidFill>
                      </a:rPr>
                      <a:t>y = 0.0007x</a:t>
                    </a:r>
                    <a:r>
                      <a:rPr lang="en-US" baseline="30000">
                        <a:solidFill>
                          <a:schemeClr val="tx2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chemeClr val="tx2"/>
                        </a:solidFill>
                      </a:rPr>
                      <a:t> - 15.168x + 81298</a:t>
                    </a:r>
                    <a:br>
                      <a:rPr lang="en-US" baseline="0">
                        <a:solidFill>
                          <a:schemeClr val="tx2"/>
                        </a:solidFill>
                      </a:rPr>
                    </a:br>
                    <a:r>
                      <a:rPr lang="en-US" baseline="0">
                        <a:solidFill>
                          <a:schemeClr val="tx2"/>
                        </a:solidFill>
                      </a:rPr>
                      <a:t>R² = 0.8515</a:t>
                    </a:r>
                    <a:endParaRPr lang="en-US">
                      <a:solidFill>
                        <a:schemeClr val="tx2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[1]Figures_adducts_2!$K$72:$K$86</c:f>
              <c:numCache>
                <c:formatCode>0.00E+00</c:formatCode>
                <c:ptCount val="15"/>
                <c:pt idx="0">
                  <c:v>25100</c:v>
                </c:pt>
                <c:pt idx="1">
                  <c:v>54600</c:v>
                </c:pt>
                <c:pt idx="2">
                  <c:v>27800</c:v>
                </c:pt>
                <c:pt idx="3">
                  <c:v>26300</c:v>
                </c:pt>
                <c:pt idx="4">
                  <c:v>26800</c:v>
                </c:pt>
                <c:pt idx="5">
                  <c:v>40900</c:v>
                </c:pt>
                <c:pt idx="6">
                  <c:v>26500</c:v>
                </c:pt>
                <c:pt idx="7">
                  <c:v>28000</c:v>
                </c:pt>
                <c:pt idx="8">
                  <c:v>50900</c:v>
                </c:pt>
                <c:pt idx="9">
                  <c:v>51500</c:v>
                </c:pt>
                <c:pt idx="10">
                  <c:v>46500</c:v>
                </c:pt>
                <c:pt idx="11">
                  <c:v>40200</c:v>
                </c:pt>
                <c:pt idx="12">
                  <c:v>39400</c:v>
                </c:pt>
                <c:pt idx="13">
                  <c:v>39900</c:v>
                </c:pt>
                <c:pt idx="14">
                  <c:v>38700</c:v>
                </c:pt>
              </c:numCache>
            </c:numRef>
          </c:xVal>
          <c:yVal>
            <c:numRef>
              <c:f>[1]Figures_adducts_2!$W$72:$W$86</c:f>
              <c:numCache>
                <c:formatCode>0.00E+00</c:formatCode>
                <c:ptCount val="15"/>
                <c:pt idx="0">
                  <c:v>14400</c:v>
                </c:pt>
                <c:pt idx="1">
                  <c:v>16000</c:v>
                </c:pt>
                <c:pt idx="2">
                  <c:v>15900</c:v>
                </c:pt>
                <c:pt idx="3">
                  <c:v>16300</c:v>
                </c:pt>
                <c:pt idx="4">
                  <c:v>15400</c:v>
                </c:pt>
                <c:pt idx="5">
                  <c:v>12700</c:v>
                </c:pt>
                <c:pt idx="6">
                  <c:v>12300</c:v>
                </c:pt>
                <c:pt idx="7">
                  <c:v>12200</c:v>
                </c:pt>
                <c:pt idx="8">
                  <c:v>11700</c:v>
                </c:pt>
                <c:pt idx="9">
                  <c:v>7620</c:v>
                </c:pt>
                <c:pt idx="10">
                  <c:v>4050</c:v>
                </c:pt>
                <c:pt idx="11">
                  <c:v>3560</c:v>
                </c:pt>
                <c:pt idx="12">
                  <c:v>2660</c:v>
                </c:pt>
                <c:pt idx="13">
                  <c:v>2740</c:v>
                </c:pt>
                <c:pt idx="14">
                  <c:v>2400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2C-4718-9C43-031055669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61504"/>
        <c:axId val="212264064"/>
      </c:scatterChart>
      <c:valAx>
        <c:axId val="21226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Full scan [M+ACN+NH4]+ peak height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212264064"/>
        <c:crosses val="autoZero"/>
        <c:crossBetween val="midCat"/>
        <c:dispUnits>
          <c:builtInUnit val="tenThousands"/>
        </c:dispUnits>
      </c:valAx>
      <c:valAx>
        <c:axId val="212264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Fragment height in MS</a:t>
                </a:r>
                <a:r>
                  <a:rPr lang="en-US" sz="1000" b="1" i="0" baseline="30000">
                    <a:effectLst/>
                  </a:rPr>
                  <a:t>E</a:t>
                </a:r>
                <a:r>
                  <a:rPr lang="en-US" sz="1000" b="1" i="0" baseline="0">
                    <a:effectLst/>
                  </a:rPr>
                  <a:t>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r>
                  <a:rPr lang="en-US" sz="1000" b="1" i="0" baseline="30000">
                    <a:effectLst/>
                  </a:rPr>
                  <a:t> 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6666666666666666E-2"/>
              <c:y val="0.13585374744823561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261504"/>
        <c:crosses val="autoZero"/>
        <c:crossBetween val="midCat"/>
        <c:dispUnits>
          <c:builtInUnit val="tenThousand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[1]Figures_adducts_2!$Y$1</c:f>
              <c:strCache>
                <c:ptCount val="1"/>
                <c:pt idx="0">
                  <c:v>Acyl 2 &gt; ratio a [M+NH4]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3.8089457567804026E-2"/>
                  <c:y val="-9.493538221217157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[1]Figures_adducts_2!$N$37:$N$52</c:f>
              <c:numCache>
                <c:formatCode>0.00E+00</c:formatCode>
                <c:ptCount val="16"/>
                <c:pt idx="0">
                  <c:v>55400</c:v>
                </c:pt>
                <c:pt idx="1">
                  <c:v>102000</c:v>
                </c:pt>
                <c:pt idx="2">
                  <c:v>102000</c:v>
                </c:pt>
                <c:pt idx="3">
                  <c:v>108000</c:v>
                </c:pt>
                <c:pt idx="4">
                  <c:v>112000</c:v>
                </c:pt>
                <c:pt idx="5">
                  <c:v>109000</c:v>
                </c:pt>
                <c:pt idx="6">
                  <c:v>101000</c:v>
                </c:pt>
                <c:pt idx="7">
                  <c:v>97200</c:v>
                </c:pt>
                <c:pt idx="8">
                  <c:v>97800</c:v>
                </c:pt>
                <c:pt idx="9">
                  <c:v>81500</c:v>
                </c:pt>
                <c:pt idx="10">
                  <c:v>53500</c:v>
                </c:pt>
                <c:pt idx="11">
                  <c:v>25600</c:v>
                </c:pt>
                <c:pt idx="12">
                  <c:v>20600</c:v>
                </c:pt>
                <c:pt idx="13">
                  <c:v>18000</c:v>
                </c:pt>
                <c:pt idx="14">
                  <c:v>17000</c:v>
                </c:pt>
                <c:pt idx="15">
                  <c:v>15600</c:v>
                </c:pt>
              </c:numCache>
            </c:numRef>
          </c:xVal>
          <c:yVal>
            <c:numRef>
              <c:f>[1]Figures_adducts_2!$Z$37:$Z$52</c:f>
              <c:numCache>
                <c:formatCode>0.00E+00</c:formatCode>
                <c:ptCount val="16"/>
                <c:pt idx="0">
                  <c:v>16300</c:v>
                </c:pt>
                <c:pt idx="1">
                  <c:v>19300</c:v>
                </c:pt>
                <c:pt idx="2">
                  <c:v>19000</c:v>
                </c:pt>
                <c:pt idx="3">
                  <c:v>20200</c:v>
                </c:pt>
                <c:pt idx="4">
                  <c:v>21800</c:v>
                </c:pt>
                <c:pt idx="5">
                  <c:v>18300</c:v>
                </c:pt>
                <c:pt idx="6">
                  <c:v>15300</c:v>
                </c:pt>
                <c:pt idx="7">
                  <c:v>15800</c:v>
                </c:pt>
                <c:pt idx="8">
                  <c:v>16600</c:v>
                </c:pt>
                <c:pt idx="9">
                  <c:v>13500</c:v>
                </c:pt>
                <c:pt idx="10">
                  <c:v>8790</c:v>
                </c:pt>
                <c:pt idx="11">
                  <c:v>4150</c:v>
                </c:pt>
                <c:pt idx="12">
                  <c:v>3410</c:v>
                </c:pt>
                <c:pt idx="13">
                  <c:v>2840</c:v>
                </c:pt>
                <c:pt idx="14">
                  <c:v>3000</c:v>
                </c:pt>
                <c:pt idx="15">
                  <c:v>2090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DB-41A8-AA8F-DF423530C9CC}"/>
            </c:ext>
          </c:extLst>
        </c:ser>
        <c:ser>
          <c:idx val="0"/>
          <c:order val="1"/>
          <c:tx>
            <c:strRef>
              <c:f>[1]Figures_adducts_2!$V$1</c:f>
              <c:strCache>
                <c:ptCount val="1"/>
                <c:pt idx="0">
                  <c:v>Acyl 1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0656014873140858"/>
                  <c:y val="1.029597943855633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</c:trendlineLbl>
          </c:trendline>
          <c:xVal>
            <c:numRef>
              <c:f>[1]Figures_adducts_2!$N$37:$N$52</c:f>
              <c:numCache>
                <c:formatCode>0.00E+00</c:formatCode>
                <c:ptCount val="16"/>
                <c:pt idx="0">
                  <c:v>55400</c:v>
                </c:pt>
                <c:pt idx="1">
                  <c:v>102000</c:v>
                </c:pt>
                <c:pt idx="2">
                  <c:v>102000</c:v>
                </c:pt>
                <c:pt idx="3">
                  <c:v>108000</c:v>
                </c:pt>
                <c:pt idx="4">
                  <c:v>112000</c:v>
                </c:pt>
                <c:pt idx="5">
                  <c:v>109000</c:v>
                </c:pt>
                <c:pt idx="6">
                  <c:v>101000</c:v>
                </c:pt>
                <c:pt idx="7">
                  <c:v>97200</c:v>
                </c:pt>
                <c:pt idx="8">
                  <c:v>97800</c:v>
                </c:pt>
                <c:pt idx="9">
                  <c:v>81500</c:v>
                </c:pt>
                <c:pt idx="10">
                  <c:v>53500</c:v>
                </c:pt>
                <c:pt idx="11">
                  <c:v>25600</c:v>
                </c:pt>
                <c:pt idx="12">
                  <c:v>20600</c:v>
                </c:pt>
                <c:pt idx="13">
                  <c:v>18000</c:v>
                </c:pt>
                <c:pt idx="14">
                  <c:v>17000</c:v>
                </c:pt>
                <c:pt idx="15">
                  <c:v>15600</c:v>
                </c:pt>
              </c:numCache>
            </c:numRef>
          </c:xVal>
          <c:yVal>
            <c:numRef>
              <c:f>[1]Figures_adducts_2!$W$37:$W$52</c:f>
              <c:numCache>
                <c:formatCode>0.00E+00</c:formatCode>
                <c:ptCount val="16"/>
                <c:pt idx="0">
                  <c:v>73700</c:v>
                </c:pt>
                <c:pt idx="1">
                  <c:v>70400</c:v>
                </c:pt>
                <c:pt idx="2">
                  <c:v>72100</c:v>
                </c:pt>
                <c:pt idx="3">
                  <c:v>77500</c:v>
                </c:pt>
                <c:pt idx="4">
                  <c:v>86700</c:v>
                </c:pt>
                <c:pt idx="5">
                  <c:v>78600</c:v>
                </c:pt>
                <c:pt idx="6">
                  <c:v>71600</c:v>
                </c:pt>
                <c:pt idx="7">
                  <c:v>71700</c:v>
                </c:pt>
                <c:pt idx="8">
                  <c:v>72800</c:v>
                </c:pt>
                <c:pt idx="9">
                  <c:v>59700</c:v>
                </c:pt>
                <c:pt idx="10">
                  <c:v>39600</c:v>
                </c:pt>
                <c:pt idx="11">
                  <c:v>18600</c:v>
                </c:pt>
                <c:pt idx="12">
                  <c:v>14000</c:v>
                </c:pt>
                <c:pt idx="13">
                  <c:v>13100</c:v>
                </c:pt>
                <c:pt idx="14">
                  <c:v>13500</c:v>
                </c:pt>
                <c:pt idx="15">
                  <c:v>10700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DB-41A8-AA8F-DF423530C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16544"/>
        <c:axId val="212318848"/>
      </c:scatterChart>
      <c:valAx>
        <c:axId val="21231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Full scan [M+NH</a:t>
                </a:r>
                <a:r>
                  <a:rPr lang="en-US" sz="1000" b="1" i="0" baseline="-25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]</a:t>
                </a:r>
                <a:r>
                  <a:rPr lang="en-US" sz="1000" b="1" i="0" baseline="30000">
                    <a:effectLst/>
                  </a:rPr>
                  <a:t>+</a:t>
                </a:r>
                <a:r>
                  <a:rPr lang="en-US" sz="1000" b="1" i="0" baseline="0">
                    <a:effectLst/>
                  </a:rPr>
                  <a:t> peak height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1897353455818023"/>
              <c:y val="0.89755460498233564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318848"/>
        <c:crosses val="autoZero"/>
        <c:crossBetween val="midCat"/>
        <c:dispUnits>
          <c:builtInUnit val="tenThousands"/>
        </c:dispUnits>
      </c:valAx>
      <c:valAx>
        <c:axId val="212318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000" b="1" i="0" baseline="0">
                    <a:effectLst/>
                  </a:rPr>
                  <a:t>Fragment peak height (x10</a:t>
                </a:r>
                <a:r>
                  <a:rPr lang="es-ES" sz="1000" b="1" i="0" baseline="30000">
                    <a:effectLst/>
                  </a:rPr>
                  <a:t>4</a:t>
                </a:r>
                <a:r>
                  <a:rPr lang="es-E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111111111111112E-2"/>
              <c:y val="0.17559073281929724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316544"/>
        <c:crosses val="autoZero"/>
        <c:crossBetween val="midCat"/>
        <c:dispUnits>
          <c:builtInUnit val="tenThousand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32195975503061"/>
          <c:y val="5.1222697508832155E-2"/>
          <c:w val="0.77081692913385824"/>
          <c:h val="0.73536695456320555"/>
        </c:manualLayout>
      </c:layout>
      <c:scatterChart>
        <c:scatterStyle val="lineMarker"/>
        <c:varyColors val="0"/>
        <c:ser>
          <c:idx val="1"/>
          <c:order val="0"/>
          <c:tx>
            <c:v>Acyl 2 vs [M+NH4] height</c:v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5.8031933508311463E-2"/>
                  <c:y val="0.2372329237392038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[1]Figures_adducts_2!$N$54:$N$69</c:f>
              <c:numCache>
                <c:formatCode>0.00E+00</c:formatCode>
                <c:ptCount val="16"/>
                <c:pt idx="0">
                  <c:v>94200</c:v>
                </c:pt>
                <c:pt idx="1">
                  <c:v>91700</c:v>
                </c:pt>
                <c:pt idx="2">
                  <c:v>90200</c:v>
                </c:pt>
                <c:pt idx="3">
                  <c:v>101000</c:v>
                </c:pt>
                <c:pt idx="4">
                  <c:v>96500</c:v>
                </c:pt>
                <c:pt idx="5">
                  <c:v>90900</c:v>
                </c:pt>
                <c:pt idx="6">
                  <c:v>77900</c:v>
                </c:pt>
                <c:pt idx="7">
                  <c:v>82000</c:v>
                </c:pt>
                <c:pt idx="8">
                  <c:v>81000</c:v>
                </c:pt>
                <c:pt idx="9">
                  <c:v>59100</c:v>
                </c:pt>
                <c:pt idx="10">
                  <c:v>40400</c:v>
                </c:pt>
                <c:pt idx="11">
                  <c:v>19400</c:v>
                </c:pt>
                <c:pt idx="12">
                  <c:v>16400</c:v>
                </c:pt>
                <c:pt idx="13">
                  <c:v>10600</c:v>
                </c:pt>
                <c:pt idx="14">
                  <c:v>9600</c:v>
                </c:pt>
                <c:pt idx="15">
                  <c:v>8900</c:v>
                </c:pt>
              </c:numCache>
            </c:numRef>
          </c:xVal>
          <c:yVal>
            <c:numRef>
              <c:f>[1]Figures_adducts_2!$Z$54:$Z$69</c:f>
              <c:numCache>
                <c:formatCode>0.00E+00</c:formatCode>
                <c:ptCount val="16"/>
                <c:pt idx="0">
                  <c:v>17300</c:v>
                </c:pt>
                <c:pt idx="1">
                  <c:v>17700</c:v>
                </c:pt>
                <c:pt idx="2">
                  <c:v>27300</c:v>
                </c:pt>
                <c:pt idx="3">
                  <c:v>18900</c:v>
                </c:pt>
                <c:pt idx="4">
                  <c:v>17400</c:v>
                </c:pt>
                <c:pt idx="5">
                  <c:v>16400</c:v>
                </c:pt>
                <c:pt idx="6">
                  <c:v>14300</c:v>
                </c:pt>
                <c:pt idx="7">
                  <c:v>14100</c:v>
                </c:pt>
                <c:pt idx="8">
                  <c:v>14300</c:v>
                </c:pt>
                <c:pt idx="9">
                  <c:v>9590</c:v>
                </c:pt>
                <c:pt idx="10">
                  <c:v>6880</c:v>
                </c:pt>
                <c:pt idx="11">
                  <c:v>3430</c:v>
                </c:pt>
                <c:pt idx="12">
                  <c:v>3150</c:v>
                </c:pt>
                <c:pt idx="13">
                  <c:v>2340</c:v>
                </c:pt>
                <c:pt idx="14">
                  <c:v>1920</c:v>
                </c:pt>
                <c:pt idx="15">
                  <c:v>1830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03-4E30-B760-DF0D8AB8112A}"/>
            </c:ext>
          </c:extLst>
        </c:ser>
        <c:ser>
          <c:idx val="0"/>
          <c:order val="1"/>
          <c:tx>
            <c:v>Acyl 1 vs [NH4]+ heigh</c:v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596067366579178"/>
                  <c:y val="3.643589534007211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[1]Figures_adducts_2!$N$54:$N$69</c:f>
              <c:numCache>
                <c:formatCode>0.00E+00</c:formatCode>
                <c:ptCount val="16"/>
                <c:pt idx="0">
                  <c:v>94200</c:v>
                </c:pt>
                <c:pt idx="1">
                  <c:v>91700</c:v>
                </c:pt>
                <c:pt idx="2">
                  <c:v>90200</c:v>
                </c:pt>
                <c:pt idx="3">
                  <c:v>101000</c:v>
                </c:pt>
                <c:pt idx="4">
                  <c:v>96500</c:v>
                </c:pt>
                <c:pt idx="5">
                  <c:v>90900</c:v>
                </c:pt>
                <c:pt idx="6">
                  <c:v>77900</c:v>
                </c:pt>
                <c:pt idx="7">
                  <c:v>82000</c:v>
                </c:pt>
                <c:pt idx="8">
                  <c:v>81000</c:v>
                </c:pt>
                <c:pt idx="9">
                  <c:v>59100</c:v>
                </c:pt>
                <c:pt idx="10">
                  <c:v>40400</c:v>
                </c:pt>
                <c:pt idx="11">
                  <c:v>19400</c:v>
                </c:pt>
                <c:pt idx="12">
                  <c:v>16400</c:v>
                </c:pt>
                <c:pt idx="13">
                  <c:v>10600</c:v>
                </c:pt>
                <c:pt idx="14">
                  <c:v>9600</c:v>
                </c:pt>
                <c:pt idx="15">
                  <c:v>8900</c:v>
                </c:pt>
              </c:numCache>
            </c:numRef>
          </c:xVal>
          <c:yVal>
            <c:numRef>
              <c:f>[1]Figures_adducts_2!$W$54:$W$69</c:f>
              <c:numCache>
                <c:formatCode>0.00E+00</c:formatCode>
                <c:ptCount val="16"/>
                <c:pt idx="0">
                  <c:v>30100</c:v>
                </c:pt>
                <c:pt idx="1">
                  <c:v>29400</c:v>
                </c:pt>
                <c:pt idx="2">
                  <c:v>29100</c:v>
                </c:pt>
                <c:pt idx="3">
                  <c:v>30900</c:v>
                </c:pt>
                <c:pt idx="4">
                  <c:v>30400</c:v>
                </c:pt>
                <c:pt idx="5">
                  <c:v>27700</c:v>
                </c:pt>
                <c:pt idx="6">
                  <c:v>23500</c:v>
                </c:pt>
                <c:pt idx="7">
                  <c:v>26200</c:v>
                </c:pt>
                <c:pt idx="8">
                  <c:v>24900</c:v>
                </c:pt>
                <c:pt idx="9">
                  <c:v>17600</c:v>
                </c:pt>
                <c:pt idx="10">
                  <c:v>12800</c:v>
                </c:pt>
                <c:pt idx="11">
                  <c:v>7010</c:v>
                </c:pt>
                <c:pt idx="12">
                  <c:v>5180</c:v>
                </c:pt>
                <c:pt idx="13">
                  <c:v>3620</c:v>
                </c:pt>
                <c:pt idx="14">
                  <c:v>3460</c:v>
                </c:pt>
                <c:pt idx="15">
                  <c:v>2860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03-4E30-B760-DF0D8AB8112A}"/>
            </c:ext>
          </c:extLst>
        </c:ser>
        <c:ser>
          <c:idx val="2"/>
          <c:order val="2"/>
          <c:tx>
            <c:strRef>
              <c:f>[1]Figures_adducts_2!$AB$1</c:f>
              <c:strCache>
                <c:ptCount val="1"/>
                <c:pt idx="0">
                  <c:v>Acyl 3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accent3">
                    <a:lumMod val="75000"/>
                  </a:schemeClr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41678740157480315"/>
                  <c:y val="0.25017391857159721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chemeClr val="accent3">
                            <a:lumMod val="75000"/>
                          </a:schemeClr>
                        </a:solidFill>
                      </a:defRPr>
                    </a:pPr>
                    <a:r>
                      <a:rPr lang="en-US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t>y = 0.3001x</a:t>
                    </a:r>
                    <a:br>
                      <a:rPr lang="en-US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</a:br>
                    <a:r>
                      <a:rPr lang="en-US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t>R² = 0.993</a:t>
                    </a:r>
                    <a:endParaRPr lang="en-US">
                      <a:solidFill>
                        <a:schemeClr val="accent3">
                          <a:lumMod val="75000"/>
                        </a:schemeClr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[1]Figures_adducts_2!$N$54:$N$69</c:f>
              <c:numCache>
                <c:formatCode>0.00E+00</c:formatCode>
                <c:ptCount val="16"/>
                <c:pt idx="0">
                  <c:v>94200</c:v>
                </c:pt>
                <c:pt idx="1">
                  <c:v>91700</c:v>
                </c:pt>
                <c:pt idx="2">
                  <c:v>90200</c:v>
                </c:pt>
                <c:pt idx="3">
                  <c:v>101000</c:v>
                </c:pt>
                <c:pt idx="4">
                  <c:v>96500</c:v>
                </c:pt>
                <c:pt idx="5">
                  <c:v>90900</c:v>
                </c:pt>
                <c:pt idx="6">
                  <c:v>77900</c:v>
                </c:pt>
                <c:pt idx="7">
                  <c:v>82000</c:v>
                </c:pt>
                <c:pt idx="8">
                  <c:v>81000</c:v>
                </c:pt>
                <c:pt idx="9">
                  <c:v>59100</c:v>
                </c:pt>
                <c:pt idx="10">
                  <c:v>40400</c:v>
                </c:pt>
                <c:pt idx="11">
                  <c:v>19400</c:v>
                </c:pt>
                <c:pt idx="12">
                  <c:v>16400</c:v>
                </c:pt>
                <c:pt idx="13">
                  <c:v>10600</c:v>
                </c:pt>
                <c:pt idx="14">
                  <c:v>9600</c:v>
                </c:pt>
                <c:pt idx="15">
                  <c:v>8900</c:v>
                </c:pt>
              </c:numCache>
            </c:numRef>
          </c:xVal>
          <c:yVal>
            <c:numRef>
              <c:f>[1]Figures_adducts_2!$AC$54:$AC$69</c:f>
              <c:numCache>
                <c:formatCode>0.00E+00</c:formatCode>
                <c:ptCount val="16"/>
                <c:pt idx="0">
                  <c:v>29400</c:v>
                </c:pt>
                <c:pt idx="1">
                  <c:v>29400</c:v>
                </c:pt>
                <c:pt idx="3">
                  <c:v>31200</c:v>
                </c:pt>
                <c:pt idx="4">
                  <c:v>27500</c:v>
                </c:pt>
                <c:pt idx="5">
                  <c:v>27200</c:v>
                </c:pt>
                <c:pt idx="6">
                  <c:v>22100</c:v>
                </c:pt>
                <c:pt idx="7">
                  <c:v>24500</c:v>
                </c:pt>
                <c:pt idx="8">
                  <c:v>24100</c:v>
                </c:pt>
                <c:pt idx="9">
                  <c:v>16600</c:v>
                </c:pt>
                <c:pt idx="10">
                  <c:v>11100</c:v>
                </c:pt>
                <c:pt idx="11">
                  <c:v>6010</c:v>
                </c:pt>
                <c:pt idx="12">
                  <c:v>5180</c:v>
                </c:pt>
                <c:pt idx="13">
                  <c:v>2920</c:v>
                </c:pt>
                <c:pt idx="14">
                  <c:v>3150</c:v>
                </c:pt>
                <c:pt idx="15">
                  <c:v>2930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03-4E30-B760-DF0D8AB81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77600"/>
        <c:axId val="212379904"/>
      </c:scatterChart>
      <c:valAx>
        <c:axId val="21237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Full scan [M+NH</a:t>
                </a:r>
                <a:r>
                  <a:rPr lang="en-US" sz="1000" b="1" i="0" baseline="-25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]</a:t>
                </a:r>
                <a:r>
                  <a:rPr lang="en-US" sz="1000" b="1" i="0" baseline="30000">
                    <a:effectLst/>
                  </a:rPr>
                  <a:t>+</a:t>
                </a:r>
                <a:r>
                  <a:rPr lang="en-US" sz="1000" b="1" i="0" baseline="0">
                    <a:effectLst/>
                  </a:rPr>
                  <a:t> peak height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175131233595794"/>
              <c:y val="0.88832738468245098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379904"/>
        <c:crosses val="autoZero"/>
        <c:crossBetween val="midCat"/>
        <c:dispUnits>
          <c:builtInUnit val="tenThousands"/>
        </c:dispUnits>
      </c:valAx>
      <c:valAx>
        <c:axId val="212379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000" b="1" i="0" baseline="0">
                    <a:effectLst/>
                  </a:rPr>
                  <a:t>Fragment peak height (x10</a:t>
                </a:r>
                <a:r>
                  <a:rPr lang="es-ES" sz="1000" b="1" i="0" baseline="30000">
                    <a:effectLst/>
                  </a:rPr>
                  <a:t>4</a:t>
                </a:r>
                <a:r>
                  <a:rPr lang="es-E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8.3333333333333332E-3"/>
              <c:y val="0.17559073281929724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377600"/>
        <c:crosses val="autoZero"/>
        <c:crossBetween val="midCat"/>
        <c:dispUnits>
          <c:builtInUnit val="tenThousand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[1]Figures_adducts_2!$Y$1</c:f>
              <c:strCache>
                <c:ptCount val="1"/>
                <c:pt idx="0">
                  <c:v>Acyl 2 &gt; ratio a [M+NH4]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3.8089457567804026E-2"/>
                  <c:y val="-9.4935382212171571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solidFill>
                          <a:srgbClr val="C00000"/>
                        </a:solidFill>
                      </a:rPr>
                      <a:t>y = 0.1876x</a:t>
                    </a:r>
                    <a:br>
                      <a:rPr lang="en-US" baseline="0">
                        <a:solidFill>
                          <a:srgbClr val="C00000"/>
                        </a:solidFill>
                      </a:rPr>
                    </a:br>
                    <a:r>
                      <a:rPr lang="en-US" baseline="0">
                        <a:solidFill>
                          <a:srgbClr val="C00000"/>
                        </a:solidFill>
                      </a:rPr>
                      <a:t>R² = 0.9929</a:t>
                    </a:r>
                    <a:endParaRPr lang="en-US">
                      <a:solidFill>
                        <a:srgbClr val="C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</c:spPr>
            </c:trendlineLbl>
          </c:trendline>
          <c:xVal>
            <c:numRef>
              <c:f>[1]Figures_adducts_2!$N$3:$N$18</c:f>
              <c:numCache>
                <c:formatCode>0.00E+00</c:formatCode>
                <c:ptCount val="16"/>
                <c:pt idx="0">
                  <c:v>97500</c:v>
                </c:pt>
                <c:pt idx="1">
                  <c:v>95700</c:v>
                </c:pt>
                <c:pt idx="2">
                  <c:v>94100</c:v>
                </c:pt>
                <c:pt idx="3">
                  <c:v>104000</c:v>
                </c:pt>
                <c:pt idx="4">
                  <c:v>104000</c:v>
                </c:pt>
                <c:pt idx="5">
                  <c:v>100000</c:v>
                </c:pt>
                <c:pt idx="6">
                  <c:v>85200</c:v>
                </c:pt>
                <c:pt idx="7">
                  <c:v>90100</c:v>
                </c:pt>
                <c:pt idx="8">
                  <c:v>88000</c:v>
                </c:pt>
                <c:pt idx="9">
                  <c:v>65900</c:v>
                </c:pt>
                <c:pt idx="10">
                  <c:v>44600</c:v>
                </c:pt>
                <c:pt idx="11">
                  <c:v>21500</c:v>
                </c:pt>
                <c:pt idx="12">
                  <c:v>19900</c:v>
                </c:pt>
                <c:pt idx="13">
                  <c:v>13900</c:v>
                </c:pt>
                <c:pt idx="14">
                  <c:v>13500</c:v>
                </c:pt>
                <c:pt idx="15">
                  <c:v>11600</c:v>
                </c:pt>
              </c:numCache>
            </c:numRef>
          </c:xVal>
          <c:yVal>
            <c:numRef>
              <c:f>[1]Figures_adducts_2!$Z$3:$Z$18</c:f>
              <c:numCache>
                <c:formatCode>0.00E+00</c:formatCode>
                <c:ptCount val="16"/>
                <c:pt idx="0">
                  <c:v>18100</c:v>
                </c:pt>
                <c:pt idx="1">
                  <c:v>18400</c:v>
                </c:pt>
                <c:pt idx="2">
                  <c:v>18100</c:v>
                </c:pt>
                <c:pt idx="3">
                  <c:v>19900</c:v>
                </c:pt>
                <c:pt idx="4">
                  <c:v>19900</c:v>
                </c:pt>
                <c:pt idx="5">
                  <c:v>18300</c:v>
                </c:pt>
                <c:pt idx="6">
                  <c:v>16000</c:v>
                </c:pt>
                <c:pt idx="7">
                  <c:v>15500</c:v>
                </c:pt>
                <c:pt idx="8">
                  <c:v>17100</c:v>
                </c:pt>
                <c:pt idx="9">
                  <c:v>11300</c:v>
                </c:pt>
                <c:pt idx="10">
                  <c:v>8890</c:v>
                </c:pt>
                <c:pt idx="11">
                  <c:v>4070</c:v>
                </c:pt>
                <c:pt idx="12">
                  <c:v>4220</c:v>
                </c:pt>
                <c:pt idx="13">
                  <c:v>2990</c:v>
                </c:pt>
                <c:pt idx="14">
                  <c:v>2830</c:v>
                </c:pt>
                <c:pt idx="15">
                  <c:v>2100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A4-4C12-9BC1-41AFD4B34D69}"/>
            </c:ext>
          </c:extLst>
        </c:ser>
        <c:ser>
          <c:idx val="0"/>
          <c:order val="1"/>
          <c:tx>
            <c:strRef>
              <c:f>[1]Figures_adducts_2!$V$1</c:f>
              <c:strCache>
                <c:ptCount val="1"/>
                <c:pt idx="0">
                  <c:v>Acyl 1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7549475065616799"/>
                  <c:y val="1.798145474030279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solidFill>
                          <a:schemeClr val="tx2"/>
                        </a:solidFill>
                      </a:rPr>
                      <a:t>y = 0.7234x</a:t>
                    </a:r>
                    <a:br>
                      <a:rPr lang="en-US" baseline="0">
                        <a:solidFill>
                          <a:schemeClr val="tx2"/>
                        </a:solidFill>
                      </a:rPr>
                    </a:br>
                    <a:r>
                      <a:rPr lang="en-US" baseline="0">
                        <a:solidFill>
                          <a:schemeClr val="tx2"/>
                        </a:solidFill>
                      </a:rPr>
                      <a:t>R² = 0.9959</a:t>
                    </a:r>
                    <a:endParaRPr lang="en-US">
                      <a:solidFill>
                        <a:schemeClr val="tx2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[1]Figures_adducts_2!$N$3:$N$18</c:f>
              <c:numCache>
                <c:formatCode>0.00E+00</c:formatCode>
                <c:ptCount val="16"/>
                <c:pt idx="0">
                  <c:v>97500</c:v>
                </c:pt>
                <c:pt idx="1">
                  <c:v>95700</c:v>
                </c:pt>
                <c:pt idx="2">
                  <c:v>94100</c:v>
                </c:pt>
                <c:pt idx="3">
                  <c:v>104000</c:v>
                </c:pt>
                <c:pt idx="4">
                  <c:v>104000</c:v>
                </c:pt>
                <c:pt idx="5">
                  <c:v>100000</c:v>
                </c:pt>
                <c:pt idx="6">
                  <c:v>85200</c:v>
                </c:pt>
                <c:pt idx="7">
                  <c:v>90100</c:v>
                </c:pt>
                <c:pt idx="8">
                  <c:v>88000</c:v>
                </c:pt>
                <c:pt idx="9">
                  <c:v>65900</c:v>
                </c:pt>
                <c:pt idx="10">
                  <c:v>44600</c:v>
                </c:pt>
                <c:pt idx="11">
                  <c:v>21500</c:v>
                </c:pt>
                <c:pt idx="12">
                  <c:v>19900</c:v>
                </c:pt>
                <c:pt idx="13">
                  <c:v>13900</c:v>
                </c:pt>
                <c:pt idx="14">
                  <c:v>13500</c:v>
                </c:pt>
                <c:pt idx="15">
                  <c:v>11600</c:v>
                </c:pt>
              </c:numCache>
            </c:numRef>
          </c:xVal>
          <c:yVal>
            <c:numRef>
              <c:f>[1]Figures_adducts_2!$W$3:$W$18</c:f>
              <c:numCache>
                <c:formatCode>0.00E+00</c:formatCode>
                <c:ptCount val="16"/>
                <c:pt idx="0">
                  <c:v>74300</c:v>
                </c:pt>
                <c:pt idx="1">
                  <c:v>69900</c:v>
                </c:pt>
                <c:pt idx="2">
                  <c:v>64600</c:v>
                </c:pt>
                <c:pt idx="3">
                  <c:v>71900</c:v>
                </c:pt>
                <c:pt idx="4">
                  <c:v>75800</c:v>
                </c:pt>
                <c:pt idx="5">
                  <c:v>74500</c:v>
                </c:pt>
                <c:pt idx="6">
                  <c:v>61600</c:v>
                </c:pt>
                <c:pt idx="7">
                  <c:v>64800</c:v>
                </c:pt>
                <c:pt idx="8">
                  <c:v>64600</c:v>
                </c:pt>
                <c:pt idx="9">
                  <c:v>46400</c:v>
                </c:pt>
                <c:pt idx="10">
                  <c:v>32600</c:v>
                </c:pt>
                <c:pt idx="11">
                  <c:v>15000</c:v>
                </c:pt>
                <c:pt idx="12">
                  <c:v>14600</c:v>
                </c:pt>
                <c:pt idx="13">
                  <c:v>10400</c:v>
                </c:pt>
                <c:pt idx="14">
                  <c:v>9430</c:v>
                </c:pt>
                <c:pt idx="15">
                  <c:v>8400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A4-4C12-9BC1-41AFD4B34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32384"/>
        <c:axId val="212447232"/>
      </c:scatterChart>
      <c:valAx>
        <c:axId val="21243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Full scan [M+NH</a:t>
                </a:r>
                <a:r>
                  <a:rPr lang="en-US" sz="1000" b="1" i="0" baseline="-25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]</a:t>
                </a:r>
                <a:r>
                  <a:rPr lang="en-US" sz="1000" b="1" i="0" baseline="30000">
                    <a:effectLst/>
                  </a:rPr>
                  <a:t>+</a:t>
                </a:r>
                <a:r>
                  <a:rPr lang="en-US" sz="1000" b="1" i="0" baseline="0">
                    <a:effectLst/>
                  </a:rPr>
                  <a:t> peak height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endParaRPr lang="en-US" sz="1000"/>
              </a:p>
            </c:rich>
          </c:tx>
          <c:layout>
            <c:manualLayout>
              <c:xMode val="edge"/>
              <c:yMode val="edge"/>
              <c:x val="0.32452909011373571"/>
              <c:y val="0.90216821513227796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447232"/>
        <c:crosses val="autoZero"/>
        <c:crossBetween val="midCat"/>
        <c:dispUnits>
          <c:builtInUnit val="tenThousands"/>
        </c:dispUnits>
      </c:valAx>
      <c:valAx>
        <c:axId val="212447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000">
                    <a:effectLst/>
                  </a:rPr>
                  <a:t>Fragment</a:t>
                </a:r>
                <a:r>
                  <a:rPr lang="es-ES" sz="1000" baseline="0">
                    <a:effectLst/>
                  </a:rPr>
                  <a:t> </a:t>
                </a:r>
                <a:r>
                  <a:rPr lang="es-ES" sz="1000">
                    <a:effectLst/>
                  </a:rPr>
                  <a:t>peak height (x10</a:t>
                </a:r>
                <a:r>
                  <a:rPr lang="es-ES" sz="1000" baseline="30000">
                    <a:effectLst/>
                  </a:rPr>
                  <a:t>4</a:t>
                </a:r>
                <a:r>
                  <a:rPr lang="es-ES" sz="1000">
                    <a:effectLst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0622837370242214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432384"/>
        <c:crosses val="autoZero"/>
        <c:crossBetween val="midCat"/>
        <c:dispUnits>
          <c:builtInUnit val="tenThousand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[1]Figures_adducts_2!$Y$1</c:f>
              <c:strCache>
                <c:ptCount val="1"/>
                <c:pt idx="0">
                  <c:v>Acyl 2 &gt; ratio a [M+NH4]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power"/>
            <c:dispRSqr val="1"/>
            <c:dispEq val="1"/>
            <c:trendlineLbl>
              <c:layout>
                <c:manualLayout>
                  <c:x val="8.503083989501313E-2"/>
                  <c:y val="0.134712330508859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s-ES"/>
                </a:p>
              </c:txPr>
            </c:trendlineLbl>
          </c:trendline>
          <c:trendline>
            <c:spPr>
              <a:ln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7965835520559931"/>
                  <c:y val="0.285383756096231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[1]Figures_adducts_2!$N$20:$N$35</c:f>
              <c:numCache>
                <c:formatCode>0.00E+00</c:formatCode>
                <c:ptCount val="16"/>
                <c:pt idx="0">
                  <c:v>73500</c:v>
                </c:pt>
                <c:pt idx="1">
                  <c:v>120000</c:v>
                </c:pt>
                <c:pt idx="2">
                  <c:v>121000</c:v>
                </c:pt>
                <c:pt idx="3">
                  <c:v>82000</c:v>
                </c:pt>
                <c:pt idx="4">
                  <c:v>134000</c:v>
                </c:pt>
                <c:pt idx="5">
                  <c:v>129000</c:v>
                </c:pt>
                <c:pt idx="6">
                  <c:v>104000</c:v>
                </c:pt>
                <c:pt idx="7">
                  <c:v>140000</c:v>
                </c:pt>
                <c:pt idx="8">
                  <c:v>132000</c:v>
                </c:pt>
                <c:pt idx="9">
                  <c:v>117000</c:v>
                </c:pt>
                <c:pt idx="10">
                  <c:v>80000</c:v>
                </c:pt>
                <c:pt idx="11">
                  <c:v>44600</c:v>
                </c:pt>
                <c:pt idx="12">
                  <c:v>3640</c:v>
                </c:pt>
                <c:pt idx="13">
                  <c:v>44600</c:v>
                </c:pt>
                <c:pt idx="14">
                  <c:v>41200</c:v>
                </c:pt>
                <c:pt idx="15">
                  <c:v>40200</c:v>
                </c:pt>
              </c:numCache>
            </c:numRef>
          </c:xVal>
          <c:yVal>
            <c:numRef>
              <c:f>[1]Figures_adducts_2!$Z$20:$Z$35</c:f>
              <c:numCache>
                <c:formatCode>0.00E+00</c:formatCode>
                <c:ptCount val="16"/>
                <c:pt idx="0">
                  <c:v>39800</c:v>
                </c:pt>
                <c:pt idx="1">
                  <c:v>44300</c:v>
                </c:pt>
                <c:pt idx="2">
                  <c:v>47500</c:v>
                </c:pt>
                <c:pt idx="3">
                  <c:v>44900</c:v>
                </c:pt>
                <c:pt idx="4">
                  <c:v>53700</c:v>
                </c:pt>
                <c:pt idx="5">
                  <c:v>53100</c:v>
                </c:pt>
                <c:pt idx="6">
                  <c:v>52200</c:v>
                </c:pt>
                <c:pt idx="7">
                  <c:v>59200</c:v>
                </c:pt>
                <c:pt idx="8">
                  <c:v>56800</c:v>
                </c:pt>
                <c:pt idx="9">
                  <c:v>42500</c:v>
                </c:pt>
                <c:pt idx="10">
                  <c:v>29900</c:v>
                </c:pt>
                <c:pt idx="11">
                  <c:v>16700</c:v>
                </c:pt>
                <c:pt idx="12">
                  <c:v>12500</c:v>
                </c:pt>
                <c:pt idx="13">
                  <c:v>16000</c:v>
                </c:pt>
                <c:pt idx="14">
                  <c:v>15600</c:v>
                </c:pt>
                <c:pt idx="15">
                  <c:v>15100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E4-4F08-836A-51A5606556AC}"/>
            </c:ext>
          </c:extLst>
        </c:ser>
        <c:ser>
          <c:idx val="0"/>
          <c:order val="1"/>
          <c:tx>
            <c:strRef>
              <c:f>[1]Figures_adducts_2!$V$1</c:f>
              <c:strCache>
                <c:ptCount val="1"/>
                <c:pt idx="0">
                  <c:v>Acyl 1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power"/>
            <c:dispRSqr val="1"/>
            <c:dispEq val="1"/>
            <c:trendlineLbl>
              <c:layout>
                <c:manualLayout>
                  <c:x val="-0.33738560804899387"/>
                  <c:y val="-3.861809661335585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</c:trendlineLbl>
          </c:trendline>
          <c:trendline>
            <c:spPr>
              <a:ln>
                <a:solidFill>
                  <a:srgbClr val="00B0F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2149606299212604E-2"/>
                  <c:y val="-4.0648811632110003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00B0F0"/>
                      </a:solidFill>
                    </a:defRPr>
                  </a:pPr>
                  <a:endParaRPr lang="es-ES"/>
                </a:p>
              </c:txPr>
            </c:trendlineLbl>
          </c:trendline>
          <c:xVal>
            <c:numRef>
              <c:f>[1]Figures_adducts_2!$N$20:$N$35</c:f>
              <c:numCache>
                <c:formatCode>0.00E+00</c:formatCode>
                <c:ptCount val="16"/>
                <c:pt idx="0">
                  <c:v>73500</c:v>
                </c:pt>
                <c:pt idx="1">
                  <c:v>120000</c:v>
                </c:pt>
                <c:pt idx="2">
                  <c:v>121000</c:v>
                </c:pt>
                <c:pt idx="3">
                  <c:v>82000</c:v>
                </c:pt>
                <c:pt idx="4">
                  <c:v>134000</c:v>
                </c:pt>
                <c:pt idx="5">
                  <c:v>129000</c:v>
                </c:pt>
                <c:pt idx="6">
                  <c:v>104000</c:v>
                </c:pt>
                <c:pt idx="7">
                  <c:v>140000</c:v>
                </c:pt>
                <c:pt idx="8">
                  <c:v>132000</c:v>
                </c:pt>
                <c:pt idx="9">
                  <c:v>117000</c:v>
                </c:pt>
                <c:pt idx="10">
                  <c:v>80000</c:v>
                </c:pt>
                <c:pt idx="11">
                  <c:v>44600</c:v>
                </c:pt>
                <c:pt idx="12">
                  <c:v>3640</c:v>
                </c:pt>
                <c:pt idx="13">
                  <c:v>44600</c:v>
                </c:pt>
                <c:pt idx="14">
                  <c:v>41200</c:v>
                </c:pt>
                <c:pt idx="15">
                  <c:v>40200</c:v>
                </c:pt>
              </c:numCache>
            </c:numRef>
          </c:xVal>
          <c:yVal>
            <c:numRef>
              <c:f>[1]Figures_adducts_2!$W$20:$W$35</c:f>
              <c:numCache>
                <c:formatCode>0.00E+00</c:formatCode>
                <c:ptCount val="16"/>
                <c:pt idx="0">
                  <c:v>68700</c:v>
                </c:pt>
                <c:pt idx="1">
                  <c:v>75600</c:v>
                </c:pt>
                <c:pt idx="2">
                  <c:v>82000</c:v>
                </c:pt>
                <c:pt idx="3">
                  <c:v>77000</c:v>
                </c:pt>
                <c:pt idx="4">
                  <c:v>91200</c:v>
                </c:pt>
                <c:pt idx="5">
                  <c:v>88700</c:v>
                </c:pt>
                <c:pt idx="6">
                  <c:v>87900</c:v>
                </c:pt>
                <c:pt idx="7">
                  <c:v>97700</c:v>
                </c:pt>
                <c:pt idx="8">
                  <c:v>94500</c:v>
                </c:pt>
                <c:pt idx="9">
                  <c:v>73800</c:v>
                </c:pt>
                <c:pt idx="10">
                  <c:v>53500</c:v>
                </c:pt>
                <c:pt idx="11">
                  <c:v>27300</c:v>
                </c:pt>
                <c:pt idx="12">
                  <c:v>22400</c:v>
                </c:pt>
                <c:pt idx="13">
                  <c:v>27400</c:v>
                </c:pt>
                <c:pt idx="14">
                  <c:v>25600</c:v>
                </c:pt>
                <c:pt idx="15">
                  <c:v>25000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E4-4F08-836A-51A560655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01248"/>
        <c:axId val="212503552"/>
      </c:scatterChart>
      <c:valAx>
        <c:axId val="21250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effectLst/>
                  </a:rPr>
                  <a:t>Full scan [M+NH</a:t>
                </a:r>
                <a:r>
                  <a:rPr lang="en-US" sz="1000" b="1" i="0" baseline="-25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]</a:t>
                </a:r>
                <a:r>
                  <a:rPr lang="en-US" sz="1000" b="1" i="0" baseline="30000">
                    <a:effectLst/>
                  </a:rPr>
                  <a:t>+</a:t>
                </a:r>
                <a:r>
                  <a:rPr lang="en-US" sz="1000" b="1" i="0" baseline="0">
                    <a:effectLst/>
                  </a:rPr>
                  <a:t> peak height (x10</a:t>
                </a:r>
                <a:r>
                  <a:rPr lang="en-US" sz="1000" b="1" i="0" baseline="30000">
                    <a:effectLst/>
                  </a:rPr>
                  <a:t>4</a:t>
                </a:r>
                <a:r>
                  <a:rPr lang="en-U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8841797900262465"/>
              <c:y val="0.91139543543216273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503552"/>
        <c:crosses val="autoZero"/>
        <c:crossBetween val="midCat"/>
        <c:dispUnits>
          <c:builtInUnit val="tenThousands"/>
        </c:dispUnits>
      </c:valAx>
      <c:valAx>
        <c:axId val="212503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000" b="1" i="0" baseline="0">
                    <a:effectLst/>
                  </a:rPr>
                  <a:t>Fragment peak height (x10</a:t>
                </a:r>
                <a:r>
                  <a:rPr lang="es-ES" sz="1000" b="1" i="0" baseline="30000">
                    <a:effectLst/>
                  </a:rPr>
                  <a:t>4</a:t>
                </a:r>
                <a:r>
                  <a:rPr lang="es-ES" sz="1000" b="1" i="0" baseline="0">
                    <a:effectLst/>
                  </a:rPr>
                  <a:t>)</a:t>
                </a:r>
                <a:endParaRPr lang="es-E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9404517341906657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212501248"/>
        <c:crosses val="autoZero"/>
        <c:crossBetween val="midCat"/>
        <c:dispUnits>
          <c:builtInUnit val="tenThousand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1.png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5</xdr:row>
      <xdr:rowOff>0</xdr:rowOff>
    </xdr:from>
    <xdr:to>
      <xdr:col>4</xdr:col>
      <xdr:colOff>485775</xdr:colOff>
      <xdr:row>10</xdr:row>
      <xdr:rowOff>38100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771524" y="923925"/>
          <a:ext cx="3038476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>
              <a:solidFill>
                <a:schemeClr val="accent3">
                  <a:lumMod val="50000"/>
                </a:schemeClr>
              </a:solidFill>
            </a:rPr>
            <a:t>Green bars:</a:t>
          </a:r>
          <a:r>
            <a:rPr lang="es-ES" sz="1100" baseline="0">
              <a:solidFill>
                <a:schemeClr val="accent3">
                  <a:lumMod val="50000"/>
                </a:schemeClr>
              </a:solidFill>
            </a:rPr>
            <a:t> [M+NH4]+ peak area</a:t>
          </a:r>
        </a:p>
        <a:p>
          <a:r>
            <a:rPr lang="es-ES" sz="1100" baseline="0">
              <a:solidFill>
                <a:schemeClr val="tx2"/>
              </a:solidFill>
            </a:rPr>
            <a:t>Blue bars: [M+ACN+NH4]+ peak area</a:t>
          </a:r>
        </a:p>
        <a:p>
          <a:r>
            <a:rPr lang="es-ES" sz="1100"/>
            <a:t>Green bars plus</a:t>
          </a:r>
          <a:r>
            <a:rPr lang="es-ES" sz="1100" baseline="0"/>
            <a:t> blue bars: [M+NH4]+ plus [M+ACN+NH4]+ peak area</a:t>
          </a:r>
          <a:endParaRPr lang="es-ES" sz="1100"/>
        </a:p>
      </xdr:txBody>
    </xdr:sp>
    <xdr:clientData/>
  </xdr:twoCellAnchor>
  <xdr:twoCellAnchor>
    <xdr:from>
      <xdr:col>17</xdr:col>
      <xdr:colOff>323850</xdr:colOff>
      <xdr:row>1</xdr:row>
      <xdr:rowOff>0</xdr:rowOff>
    </xdr:from>
    <xdr:to>
      <xdr:col>24</xdr:col>
      <xdr:colOff>323850</xdr:colOff>
      <xdr:row>15</xdr:row>
      <xdr:rowOff>76200</xdr:rowOff>
    </xdr:to>
    <xdr:graphicFrame macro="">
      <xdr:nvGraphicFramePr>
        <xdr:cNvPr id="24" name="4 Gráfico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323849</xdr:colOff>
      <xdr:row>15</xdr:row>
      <xdr:rowOff>152400</xdr:rowOff>
    </xdr:from>
    <xdr:to>
      <xdr:col>24</xdr:col>
      <xdr:colOff>314325</xdr:colOff>
      <xdr:row>30</xdr:row>
      <xdr:rowOff>38100</xdr:rowOff>
    </xdr:to>
    <xdr:graphicFrame macro="">
      <xdr:nvGraphicFramePr>
        <xdr:cNvPr id="25" name="8 Gráfico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342900</xdr:colOff>
      <xdr:row>30</xdr:row>
      <xdr:rowOff>57150</xdr:rowOff>
    </xdr:from>
    <xdr:to>
      <xdr:col>24</xdr:col>
      <xdr:colOff>304799</xdr:colOff>
      <xdr:row>44</xdr:row>
      <xdr:rowOff>142875</xdr:rowOff>
    </xdr:to>
    <xdr:graphicFrame macro="">
      <xdr:nvGraphicFramePr>
        <xdr:cNvPr id="26" name="11 Gráfico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371475</xdr:colOff>
      <xdr:row>45</xdr:row>
      <xdr:rowOff>0</xdr:rowOff>
    </xdr:from>
    <xdr:to>
      <xdr:col>24</xdr:col>
      <xdr:colOff>295275</xdr:colOff>
      <xdr:row>59</xdr:row>
      <xdr:rowOff>76200</xdr:rowOff>
    </xdr:to>
    <xdr:graphicFrame macro="">
      <xdr:nvGraphicFramePr>
        <xdr:cNvPr id="27" name="14 Gráfico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371475</xdr:colOff>
      <xdr:row>59</xdr:row>
      <xdr:rowOff>152400</xdr:rowOff>
    </xdr:from>
    <xdr:to>
      <xdr:col>24</xdr:col>
      <xdr:colOff>295275</xdr:colOff>
      <xdr:row>74</xdr:row>
      <xdr:rowOff>38100</xdr:rowOff>
    </xdr:to>
    <xdr:graphicFrame macro="">
      <xdr:nvGraphicFramePr>
        <xdr:cNvPr id="28" name="17 Gráfico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66675</xdr:colOff>
      <xdr:row>30</xdr:row>
      <xdr:rowOff>152400</xdr:rowOff>
    </xdr:from>
    <xdr:to>
      <xdr:col>33</xdr:col>
      <xdr:colOff>66675</xdr:colOff>
      <xdr:row>45</xdr:row>
      <xdr:rowOff>47625</xdr:rowOff>
    </xdr:to>
    <xdr:graphicFrame macro="">
      <xdr:nvGraphicFramePr>
        <xdr:cNvPr id="34" name="11 Gráfico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66675</xdr:colOff>
      <xdr:row>45</xdr:row>
      <xdr:rowOff>76200</xdr:rowOff>
    </xdr:from>
    <xdr:to>
      <xdr:col>33</xdr:col>
      <xdr:colOff>66675</xdr:colOff>
      <xdr:row>59</xdr:row>
      <xdr:rowOff>161925</xdr:rowOff>
    </xdr:to>
    <xdr:graphicFrame macro="">
      <xdr:nvGraphicFramePr>
        <xdr:cNvPr id="35" name="11 Gráfico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57150</xdr:colOff>
      <xdr:row>1</xdr:row>
      <xdr:rowOff>0</xdr:rowOff>
    </xdr:from>
    <xdr:to>
      <xdr:col>33</xdr:col>
      <xdr:colOff>57150</xdr:colOff>
      <xdr:row>15</xdr:row>
      <xdr:rowOff>85725</xdr:rowOff>
    </xdr:to>
    <xdr:graphicFrame macro="">
      <xdr:nvGraphicFramePr>
        <xdr:cNvPr id="36" name="11 Gráfico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66675</xdr:colOff>
      <xdr:row>15</xdr:row>
      <xdr:rowOff>142875</xdr:rowOff>
    </xdr:from>
    <xdr:to>
      <xdr:col>33</xdr:col>
      <xdr:colOff>66675</xdr:colOff>
      <xdr:row>30</xdr:row>
      <xdr:rowOff>38100</xdr:rowOff>
    </xdr:to>
    <xdr:graphicFrame macro="">
      <xdr:nvGraphicFramePr>
        <xdr:cNvPr id="37" name="11 Gráfico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57150</xdr:colOff>
      <xdr:row>60</xdr:row>
      <xdr:rowOff>9525</xdr:rowOff>
    </xdr:from>
    <xdr:to>
      <xdr:col>33</xdr:col>
      <xdr:colOff>57150</xdr:colOff>
      <xdr:row>74</xdr:row>
      <xdr:rowOff>95250</xdr:rowOff>
    </xdr:to>
    <xdr:graphicFrame macro="">
      <xdr:nvGraphicFramePr>
        <xdr:cNvPr id="38" name="11 Gráfico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4</xdr:col>
      <xdr:colOff>514350</xdr:colOff>
      <xdr:row>1</xdr:row>
      <xdr:rowOff>9525</xdr:rowOff>
    </xdr:from>
    <xdr:to>
      <xdr:col>15</xdr:col>
      <xdr:colOff>185864</xdr:colOff>
      <xdr:row>102</xdr:row>
      <xdr:rowOff>40151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A9E22F-9F36-059A-A081-AE9C5F9B63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38575" y="171450"/>
          <a:ext cx="8053514" cy="1927112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26</xdr:row>
      <xdr:rowOff>0</xdr:rowOff>
    </xdr:from>
    <xdr:to>
      <xdr:col>4</xdr:col>
      <xdr:colOff>476251</xdr:colOff>
      <xdr:row>31</xdr:row>
      <xdr:rowOff>38100</xdr:rowOff>
    </xdr:to>
    <xdr:sp macro="" textlink="">
      <xdr:nvSpPr>
        <xdr:cNvPr id="29" name="CuadroTexto 28">
          <a:extLst>
            <a:ext uri="{FF2B5EF4-FFF2-40B4-BE49-F238E27FC236}">
              <a16:creationId xmlns:a16="http://schemas.microsoft.com/office/drawing/2014/main" id="{B2702C38-0174-4BFC-8B22-66040A8E6081}"/>
            </a:ext>
          </a:extLst>
        </xdr:cNvPr>
        <xdr:cNvSpPr txBox="1"/>
      </xdr:nvSpPr>
      <xdr:spPr>
        <a:xfrm>
          <a:off x="762000" y="4924425"/>
          <a:ext cx="3038476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>
              <a:solidFill>
                <a:schemeClr val="accent3">
                  <a:lumMod val="50000"/>
                </a:schemeClr>
              </a:solidFill>
            </a:rPr>
            <a:t>Green bars:</a:t>
          </a:r>
          <a:r>
            <a:rPr lang="es-ES" sz="1100" baseline="0">
              <a:solidFill>
                <a:schemeClr val="accent3">
                  <a:lumMod val="50000"/>
                </a:schemeClr>
              </a:solidFill>
            </a:rPr>
            <a:t> [M+NH4]+ peak area</a:t>
          </a:r>
        </a:p>
        <a:p>
          <a:r>
            <a:rPr lang="es-ES" sz="1100" baseline="0">
              <a:solidFill>
                <a:schemeClr val="tx2"/>
              </a:solidFill>
            </a:rPr>
            <a:t>Blue bars: [M+ACN+NH4]+ peak area</a:t>
          </a:r>
        </a:p>
        <a:p>
          <a:r>
            <a:rPr lang="es-ES" sz="1100"/>
            <a:t>Green bars plus</a:t>
          </a:r>
          <a:r>
            <a:rPr lang="es-ES" sz="1100" baseline="0"/>
            <a:t> blue bars: [M+NH4]+ plus [M+ACN+NH4]+ peak area</a:t>
          </a:r>
          <a:endParaRPr lang="es-ES" sz="1100"/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4</xdr:col>
      <xdr:colOff>476251</xdr:colOff>
      <xdr:row>51</xdr:row>
      <xdr:rowOff>38100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7DE9FAF8-F34D-41C9-BE10-A9B6777F7A46}"/>
            </a:ext>
          </a:extLst>
        </xdr:cNvPr>
        <xdr:cNvSpPr txBox="1"/>
      </xdr:nvSpPr>
      <xdr:spPr>
        <a:xfrm>
          <a:off x="762000" y="8734425"/>
          <a:ext cx="3038476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>
              <a:solidFill>
                <a:schemeClr val="accent3">
                  <a:lumMod val="50000"/>
                </a:schemeClr>
              </a:solidFill>
            </a:rPr>
            <a:t>Green bars:</a:t>
          </a:r>
          <a:r>
            <a:rPr lang="es-ES" sz="1100" baseline="0">
              <a:solidFill>
                <a:schemeClr val="accent3">
                  <a:lumMod val="50000"/>
                </a:schemeClr>
              </a:solidFill>
            </a:rPr>
            <a:t> [M+NH4]+ peak area</a:t>
          </a:r>
        </a:p>
        <a:p>
          <a:r>
            <a:rPr lang="es-ES" sz="1100" baseline="0">
              <a:solidFill>
                <a:schemeClr val="tx2"/>
              </a:solidFill>
            </a:rPr>
            <a:t>Blue bars: [M+ACN+NH4]+ peak area</a:t>
          </a:r>
        </a:p>
        <a:p>
          <a:r>
            <a:rPr lang="es-ES" sz="1100"/>
            <a:t>Green bars plus</a:t>
          </a:r>
          <a:r>
            <a:rPr lang="es-ES" sz="1100" baseline="0"/>
            <a:t> blue bars: [M+NH4]+ plus [M+ACN+NH4]+ peak area</a:t>
          </a:r>
          <a:endParaRPr lang="es-ES" sz="1100"/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4</xdr:col>
      <xdr:colOff>476251</xdr:colOff>
      <xdr:row>71</xdr:row>
      <xdr:rowOff>38100</xdr:rowOff>
    </xdr:to>
    <xdr:sp macro="" textlink="">
      <xdr:nvSpPr>
        <xdr:cNvPr id="32" name="CuadroTexto 31">
          <a:extLst>
            <a:ext uri="{FF2B5EF4-FFF2-40B4-BE49-F238E27FC236}">
              <a16:creationId xmlns:a16="http://schemas.microsoft.com/office/drawing/2014/main" id="{17E97F1C-1F76-459D-8BDF-1F22B955E4FE}"/>
            </a:ext>
          </a:extLst>
        </xdr:cNvPr>
        <xdr:cNvSpPr txBox="1"/>
      </xdr:nvSpPr>
      <xdr:spPr>
        <a:xfrm>
          <a:off x="762000" y="12544425"/>
          <a:ext cx="3038476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>
              <a:solidFill>
                <a:schemeClr val="accent3">
                  <a:lumMod val="50000"/>
                </a:schemeClr>
              </a:solidFill>
            </a:rPr>
            <a:t>Green bars:</a:t>
          </a:r>
          <a:r>
            <a:rPr lang="es-ES" sz="1100" baseline="0">
              <a:solidFill>
                <a:schemeClr val="accent3">
                  <a:lumMod val="50000"/>
                </a:schemeClr>
              </a:solidFill>
            </a:rPr>
            <a:t> [M+NH4]+ peak area</a:t>
          </a:r>
        </a:p>
        <a:p>
          <a:r>
            <a:rPr lang="es-ES" sz="1100" baseline="0">
              <a:solidFill>
                <a:schemeClr val="tx2"/>
              </a:solidFill>
            </a:rPr>
            <a:t>Blue bars: [M+ACN+NH4]+ peak area</a:t>
          </a:r>
        </a:p>
        <a:p>
          <a:r>
            <a:rPr lang="es-ES" sz="1100"/>
            <a:t>Green bars plus</a:t>
          </a:r>
          <a:r>
            <a:rPr lang="es-ES" sz="1100" baseline="0"/>
            <a:t> blue bars: [M+NH4]+ plus [M+ACN+NH4]+ peak area</a:t>
          </a:r>
          <a:endParaRPr lang="es-ES" sz="1100"/>
        </a:p>
      </xdr:txBody>
    </xdr:sp>
    <xdr:clientData/>
  </xdr:twoCellAnchor>
  <xdr:twoCellAnchor>
    <xdr:from>
      <xdr:col>1</xdr:col>
      <xdr:colOff>0</xdr:colOff>
      <xdr:row>89</xdr:row>
      <xdr:rowOff>0</xdr:rowOff>
    </xdr:from>
    <xdr:to>
      <xdr:col>4</xdr:col>
      <xdr:colOff>476251</xdr:colOff>
      <xdr:row>94</xdr:row>
      <xdr:rowOff>38100</xdr:rowOff>
    </xdr:to>
    <xdr:sp macro="" textlink="">
      <xdr:nvSpPr>
        <xdr:cNvPr id="33" name="CuadroTexto 32">
          <a:extLst>
            <a:ext uri="{FF2B5EF4-FFF2-40B4-BE49-F238E27FC236}">
              <a16:creationId xmlns:a16="http://schemas.microsoft.com/office/drawing/2014/main" id="{C9F88D77-43BB-44F3-AA14-893FF91A00A9}"/>
            </a:ext>
          </a:extLst>
        </xdr:cNvPr>
        <xdr:cNvSpPr txBox="1"/>
      </xdr:nvSpPr>
      <xdr:spPr>
        <a:xfrm>
          <a:off x="762000" y="16925925"/>
          <a:ext cx="3038476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>
              <a:solidFill>
                <a:schemeClr val="accent3">
                  <a:lumMod val="50000"/>
                </a:schemeClr>
              </a:solidFill>
            </a:rPr>
            <a:t>Green bars:</a:t>
          </a:r>
          <a:r>
            <a:rPr lang="es-ES" sz="1100" baseline="0">
              <a:solidFill>
                <a:schemeClr val="accent3">
                  <a:lumMod val="50000"/>
                </a:schemeClr>
              </a:solidFill>
            </a:rPr>
            <a:t> [M+NH4]+ peak area</a:t>
          </a:r>
        </a:p>
        <a:p>
          <a:r>
            <a:rPr lang="es-ES" sz="1100" baseline="0">
              <a:solidFill>
                <a:schemeClr val="tx2"/>
              </a:solidFill>
            </a:rPr>
            <a:t>Blue bars: [M+ACN+NH4]+ peak area</a:t>
          </a:r>
        </a:p>
        <a:p>
          <a:r>
            <a:rPr lang="es-ES" sz="1100"/>
            <a:t>Green bars plus</a:t>
          </a:r>
          <a:r>
            <a:rPr lang="es-ES" sz="1100" baseline="0"/>
            <a:t> blue bars: [M+NH4]+ plus [M+ACN+NH4]+ peak area</a:t>
          </a:r>
          <a:endParaRPr lang="es-E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Gs_mitrabajo/Metodo_estandares_Larodan_3003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odos_flujo"/>
      <sheetName val="Metodos_flujo_breve"/>
      <sheetName val="Porcentaje_NH4"/>
      <sheetName val="Porcentaje_NH4 graficas_1"/>
      <sheetName val="Porcentaje_NH4 graficas_2"/>
      <sheetName val="RETIM"/>
      <sheetName val="Figures_adducts_a"/>
      <sheetName val="Figures_adducts_b"/>
      <sheetName val="Figures_adducts_2"/>
      <sheetName val="Cuantificacion"/>
      <sheetName val="Ejemplo_fragmentation"/>
      <sheetName val="Muestra_1080_recria"/>
      <sheetName val="Muestra_1080_otros"/>
      <sheetName val="Muestra_1080_ejemplofrag835"/>
      <sheetName val="Muestra_1080_ejemplofrag915"/>
      <sheetName val="Muestra_1080_ejemplofrag917"/>
      <sheetName val="Muestra_1080_ejemplofrag919"/>
      <sheetName val="Ovine_correlations"/>
      <sheetName val="Concentracio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V1" t="str">
            <v>Acyl 1</v>
          </cell>
          <cell r="Y1" t="str">
            <v>Acyl 2 &gt; ratio a [M+NH4]</v>
          </cell>
          <cell r="AB1" t="str">
            <v>Acyl 3</v>
          </cell>
        </row>
        <row r="3">
          <cell r="K3">
            <v>63800</v>
          </cell>
          <cell r="N3">
            <v>97500</v>
          </cell>
          <cell r="W3">
            <v>74300</v>
          </cell>
          <cell r="Z3">
            <v>18100</v>
          </cell>
        </row>
        <row r="4">
          <cell r="K4">
            <v>72700</v>
          </cell>
          <cell r="N4">
            <v>95700</v>
          </cell>
          <cell r="W4">
            <v>69900</v>
          </cell>
          <cell r="Z4">
            <v>18400</v>
          </cell>
        </row>
        <row r="5">
          <cell r="K5">
            <v>72300</v>
          </cell>
          <cell r="N5">
            <v>94100</v>
          </cell>
          <cell r="W5">
            <v>64600</v>
          </cell>
          <cell r="Z5">
            <v>18100</v>
          </cell>
        </row>
        <row r="6">
          <cell r="K6">
            <v>85600</v>
          </cell>
          <cell r="N6">
            <v>104000</v>
          </cell>
          <cell r="W6">
            <v>71900</v>
          </cell>
          <cell r="Z6">
            <v>19900</v>
          </cell>
        </row>
        <row r="7">
          <cell r="K7">
            <v>82400</v>
          </cell>
          <cell r="N7">
            <v>104000</v>
          </cell>
          <cell r="W7">
            <v>75800</v>
          </cell>
          <cell r="Z7">
            <v>19900</v>
          </cell>
        </row>
        <row r="8">
          <cell r="K8">
            <v>81800</v>
          </cell>
          <cell r="N8">
            <v>100000</v>
          </cell>
          <cell r="W8">
            <v>74500</v>
          </cell>
          <cell r="Z8">
            <v>18300</v>
          </cell>
        </row>
        <row r="9">
          <cell r="K9">
            <v>98400</v>
          </cell>
          <cell r="N9">
            <v>85200</v>
          </cell>
          <cell r="W9">
            <v>61600</v>
          </cell>
          <cell r="Z9">
            <v>16000</v>
          </cell>
        </row>
        <row r="10">
          <cell r="K10">
            <v>90000</v>
          </cell>
          <cell r="N10">
            <v>90100</v>
          </cell>
          <cell r="W10">
            <v>64800</v>
          </cell>
          <cell r="Z10">
            <v>15500</v>
          </cell>
        </row>
        <row r="11">
          <cell r="K11">
            <v>94400</v>
          </cell>
          <cell r="N11">
            <v>88000</v>
          </cell>
          <cell r="W11">
            <v>64600</v>
          </cell>
          <cell r="Z11">
            <v>17100</v>
          </cell>
        </row>
        <row r="12">
          <cell r="K12">
            <v>150000</v>
          </cell>
          <cell r="N12">
            <v>65900</v>
          </cell>
          <cell r="W12">
            <v>46400</v>
          </cell>
          <cell r="Z12">
            <v>11300</v>
          </cell>
        </row>
        <row r="13">
          <cell r="K13">
            <v>170000</v>
          </cell>
          <cell r="N13">
            <v>44600</v>
          </cell>
          <cell r="W13">
            <v>32600</v>
          </cell>
          <cell r="Z13">
            <v>8890</v>
          </cell>
        </row>
        <row r="14">
          <cell r="K14">
            <v>148000</v>
          </cell>
          <cell r="N14">
            <v>21500</v>
          </cell>
          <cell r="W14">
            <v>15000</v>
          </cell>
          <cell r="Z14">
            <v>4070</v>
          </cell>
        </row>
        <row r="15">
          <cell r="K15">
            <v>180000</v>
          </cell>
          <cell r="N15">
            <v>19900</v>
          </cell>
          <cell r="W15">
            <v>14600</v>
          </cell>
          <cell r="Z15">
            <v>4220</v>
          </cell>
        </row>
        <row r="16">
          <cell r="K16">
            <v>168000</v>
          </cell>
          <cell r="N16">
            <v>13900</v>
          </cell>
          <cell r="W16">
            <v>10400</v>
          </cell>
          <cell r="Z16">
            <v>2990</v>
          </cell>
        </row>
        <row r="17">
          <cell r="K17">
            <v>168000</v>
          </cell>
          <cell r="N17">
            <v>13500</v>
          </cell>
          <cell r="W17">
            <v>9430</v>
          </cell>
          <cell r="Z17">
            <v>2830</v>
          </cell>
        </row>
        <row r="18">
          <cell r="K18">
            <v>162000</v>
          </cell>
          <cell r="N18">
            <v>11600</v>
          </cell>
          <cell r="W18">
            <v>8400</v>
          </cell>
          <cell r="Z18">
            <v>2100</v>
          </cell>
        </row>
        <row r="20">
          <cell r="K20">
            <v>113000</v>
          </cell>
          <cell r="N20">
            <v>73500</v>
          </cell>
          <cell r="W20">
            <v>68700</v>
          </cell>
          <cell r="Z20">
            <v>39800</v>
          </cell>
        </row>
        <row r="21">
          <cell r="K21">
            <v>69700</v>
          </cell>
          <cell r="N21">
            <v>120000</v>
          </cell>
          <cell r="W21">
            <v>75600</v>
          </cell>
          <cell r="Z21">
            <v>44300</v>
          </cell>
        </row>
        <row r="22">
          <cell r="K22">
            <v>73000</v>
          </cell>
          <cell r="N22">
            <v>121000</v>
          </cell>
          <cell r="W22">
            <v>82000</v>
          </cell>
          <cell r="Z22">
            <v>47500</v>
          </cell>
        </row>
        <row r="23">
          <cell r="K23">
            <v>122000</v>
          </cell>
          <cell r="N23">
            <v>82000</v>
          </cell>
          <cell r="W23">
            <v>77000</v>
          </cell>
          <cell r="Z23">
            <v>44900</v>
          </cell>
        </row>
        <row r="24">
          <cell r="K24">
            <v>95600</v>
          </cell>
          <cell r="N24">
            <v>134000</v>
          </cell>
          <cell r="W24">
            <v>91200</v>
          </cell>
          <cell r="Z24">
            <v>53700</v>
          </cell>
        </row>
        <row r="25">
          <cell r="K25">
            <v>93200</v>
          </cell>
          <cell r="N25">
            <v>129000</v>
          </cell>
          <cell r="W25">
            <v>88700</v>
          </cell>
          <cell r="Z25">
            <v>53100</v>
          </cell>
        </row>
        <row r="26">
          <cell r="K26">
            <v>130000</v>
          </cell>
          <cell r="N26">
            <v>104000</v>
          </cell>
          <cell r="W26">
            <v>87900</v>
          </cell>
          <cell r="Z26">
            <v>52200</v>
          </cell>
        </row>
        <row r="27">
          <cell r="K27">
            <v>101000</v>
          </cell>
          <cell r="N27">
            <v>140000</v>
          </cell>
          <cell r="W27">
            <v>97700</v>
          </cell>
          <cell r="Z27">
            <v>59200</v>
          </cell>
        </row>
        <row r="28">
          <cell r="K28">
            <v>105000</v>
          </cell>
          <cell r="N28">
            <v>132000</v>
          </cell>
          <cell r="W28">
            <v>94500</v>
          </cell>
          <cell r="Z28">
            <v>56800</v>
          </cell>
        </row>
        <row r="29">
          <cell r="K29">
            <v>160000</v>
          </cell>
          <cell r="N29">
            <v>117000</v>
          </cell>
          <cell r="W29">
            <v>73800</v>
          </cell>
          <cell r="Z29">
            <v>42500</v>
          </cell>
        </row>
        <row r="30">
          <cell r="K30">
            <v>192000</v>
          </cell>
          <cell r="N30">
            <v>80000</v>
          </cell>
          <cell r="W30">
            <v>53500</v>
          </cell>
          <cell r="Z30">
            <v>29900</v>
          </cell>
        </row>
        <row r="31">
          <cell r="K31">
            <v>182000</v>
          </cell>
          <cell r="N31">
            <v>44600</v>
          </cell>
          <cell r="W31">
            <v>27300</v>
          </cell>
          <cell r="Z31">
            <v>16700</v>
          </cell>
        </row>
        <row r="32">
          <cell r="K32">
            <v>173000</v>
          </cell>
          <cell r="N32">
            <v>3640</v>
          </cell>
          <cell r="W32">
            <v>22400</v>
          </cell>
          <cell r="Z32">
            <v>12500</v>
          </cell>
        </row>
        <row r="33">
          <cell r="K33">
            <v>238000</v>
          </cell>
          <cell r="N33">
            <v>44600</v>
          </cell>
          <cell r="W33">
            <v>27400</v>
          </cell>
          <cell r="Z33">
            <v>16000</v>
          </cell>
        </row>
        <row r="34">
          <cell r="K34">
            <v>230000</v>
          </cell>
          <cell r="N34">
            <v>41200</v>
          </cell>
          <cell r="W34">
            <v>25600</v>
          </cell>
          <cell r="Z34">
            <v>15600</v>
          </cell>
        </row>
        <row r="35">
          <cell r="K35">
            <v>234000</v>
          </cell>
          <cell r="N35">
            <v>40200</v>
          </cell>
          <cell r="W35">
            <v>25000</v>
          </cell>
          <cell r="Z35">
            <v>15100</v>
          </cell>
        </row>
        <row r="37">
          <cell r="K37">
            <v>76900</v>
          </cell>
          <cell r="N37">
            <v>55400</v>
          </cell>
          <cell r="W37">
            <v>73700</v>
          </cell>
          <cell r="Z37">
            <v>16300</v>
          </cell>
        </row>
        <row r="38">
          <cell r="K38">
            <v>82600</v>
          </cell>
          <cell r="N38">
            <v>102000</v>
          </cell>
          <cell r="W38">
            <v>70400</v>
          </cell>
          <cell r="Z38">
            <v>19300</v>
          </cell>
        </row>
        <row r="39">
          <cell r="K39">
            <v>84300</v>
          </cell>
          <cell r="N39">
            <v>102000</v>
          </cell>
          <cell r="W39">
            <v>72100</v>
          </cell>
          <cell r="Z39">
            <v>19000</v>
          </cell>
        </row>
        <row r="40">
          <cell r="K40">
            <v>100000</v>
          </cell>
          <cell r="N40">
            <v>108000</v>
          </cell>
          <cell r="W40">
            <v>77500</v>
          </cell>
          <cell r="Z40">
            <v>20200</v>
          </cell>
        </row>
        <row r="41">
          <cell r="K41">
            <v>98100</v>
          </cell>
          <cell r="N41">
            <v>112000</v>
          </cell>
          <cell r="W41">
            <v>86700</v>
          </cell>
          <cell r="Z41">
            <v>21800</v>
          </cell>
        </row>
        <row r="42">
          <cell r="K42">
            <v>102000</v>
          </cell>
          <cell r="N42">
            <v>109000</v>
          </cell>
          <cell r="W42">
            <v>78600</v>
          </cell>
          <cell r="Z42">
            <v>18300</v>
          </cell>
        </row>
        <row r="43">
          <cell r="K43">
            <v>114000</v>
          </cell>
          <cell r="N43">
            <v>101000</v>
          </cell>
          <cell r="W43">
            <v>71600</v>
          </cell>
          <cell r="Z43">
            <v>15300</v>
          </cell>
        </row>
        <row r="44">
          <cell r="K44">
            <v>101000</v>
          </cell>
          <cell r="N44">
            <v>97200</v>
          </cell>
          <cell r="W44">
            <v>71700</v>
          </cell>
          <cell r="Z44">
            <v>15800</v>
          </cell>
        </row>
        <row r="45">
          <cell r="K45">
            <v>110000</v>
          </cell>
          <cell r="N45">
            <v>97800</v>
          </cell>
          <cell r="W45">
            <v>72800</v>
          </cell>
          <cell r="Z45">
            <v>16600</v>
          </cell>
        </row>
        <row r="46">
          <cell r="K46">
            <v>167000</v>
          </cell>
          <cell r="N46">
            <v>81500</v>
          </cell>
          <cell r="W46">
            <v>59700</v>
          </cell>
          <cell r="Z46">
            <v>13500</v>
          </cell>
        </row>
        <row r="47">
          <cell r="K47">
            <v>187000</v>
          </cell>
          <cell r="N47">
            <v>53500</v>
          </cell>
          <cell r="W47">
            <v>39600</v>
          </cell>
          <cell r="Z47">
            <v>8790</v>
          </cell>
        </row>
        <row r="48">
          <cell r="K48">
            <v>175000</v>
          </cell>
          <cell r="N48">
            <v>25600</v>
          </cell>
          <cell r="W48">
            <v>18600</v>
          </cell>
          <cell r="Z48">
            <v>4150</v>
          </cell>
        </row>
        <row r="49">
          <cell r="K49">
            <v>165000</v>
          </cell>
          <cell r="N49">
            <v>20600</v>
          </cell>
          <cell r="W49">
            <v>14000</v>
          </cell>
          <cell r="Z49">
            <v>3410</v>
          </cell>
        </row>
        <row r="50">
          <cell r="K50">
            <v>186000</v>
          </cell>
          <cell r="N50">
            <v>18000</v>
          </cell>
          <cell r="W50">
            <v>13100</v>
          </cell>
          <cell r="Z50">
            <v>2840</v>
          </cell>
        </row>
        <row r="51">
          <cell r="K51">
            <v>194000</v>
          </cell>
          <cell r="N51">
            <v>17000</v>
          </cell>
          <cell r="W51">
            <v>13500</v>
          </cell>
          <cell r="Z51">
            <v>3000</v>
          </cell>
        </row>
        <row r="52">
          <cell r="K52">
            <v>189000</v>
          </cell>
          <cell r="N52">
            <v>15600</v>
          </cell>
          <cell r="W52">
            <v>10700</v>
          </cell>
          <cell r="Z52">
            <v>2090</v>
          </cell>
        </row>
        <row r="54">
          <cell r="K54">
            <v>60300</v>
          </cell>
          <cell r="N54">
            <v>94200</v>
          </cell>
          <cell r="W54">
            <v>30100</v>
          </cell>
          <cell r="Z54">
            <v>17300</v>
          </cell>
          <cell r="AC54">
            <v>29400</v>
          </cell>
        </row>
        <row r="55">
          <cell r="K55">
            <v>67900</v>
          </cell>
          <cell r="N55">
            <v>91700</v>
          </cell>
          <cell r="W55">
            <v>29400</v>
          </cell>
          <cell r="Z55">
            <v>17700</v>
          </cell>
          <cell r="AC55">
            <v>29400</v>
          </cell>
        </row>
        <row r="56">
          <cell r="K56">
            <v>68700</v>
          </cell>
          <cell r="N56">
            <v>90200</v>
          </cell>
          <cell r="W56">
            <v>29100</v>
          </cell>
          <cell r="Z56">
            <v>27300</v>
          </cell>
        </row>
        <row r="57">
          <cell r="K57">
            <v>84800</v>
          </cell>
          <cell r="N57">
            <v>101000</v>
          </cell>
          <cell r="W57">
            <v>30900</v>
          </cell>
          <cell r="Z57">
            <v>18900</v>
          </cell>
          <cell r="AC57">
            <v>31200</v>
          </cell>
        </row>
        <row r="58">
          <cell r="K58">
            <v>77100</v>
          </cell>
          <cell r="N58">
            <v>96500</v>
          </cell>
          <cell r="W58">
            <v>30400</v>
          </cell>
          <cell r="Z58">
            <v>17400</v>
          </cell>
          <cell r="AC58">
            <v>27500</v>
          </cell>
        </row>
        <row r="59">
          <cell r="K59">
            <v>76800</v>
          </cell>
          <cell r="N59">
            <v>90900</v>
          </cell>
          <cell r="W59">
            <v>27700</v>
          </cell>
          <cell r="Z59">
            <v>16400</v>
          </cell>
          <cell r="AC59">
            <v>27200</v>
          </cell>
        </row>
        <row r="60">
          <cell r="K60">
            <v>96400</v>
          </cell>
          <cell r="N60">
            <v>77900</v>
          </cell>
          <cell r="W60">
            <v>23500</v>
          </cell>
          <cell r="Z60">
            <v>14300</v>
          </cell>
          <cell r="AC60">
            <v>22100</v>
          </cell>
        </row>
        <row r="61">
          <cell r="K61">
            <v>86700</v>
          </cell>
          <cell r="N61">
            <v>82000</v>
          </cell>
          <cell r="W61">
            <v>26200</v>
          </cell>
          <cell r="Z61">
            <v>14100</v>
          </cell>
          <cell r="AC61">
            <v>24500</v>
          </cell>
        </row>
        <row r="62">
          <cell r="K62">
            <v>92900</v>
          </cell>
          <cell r="N62">
            <v>81000</v>
          </cell>
          <cell r="W62">
            <v>24900</v>
          </cell>
          <cell r="Z62">
            <v>14300</v>
          </cell>
          <cell r="AC62">
            <v>24100</v>
          </cell>
        </row>
        <row r="63">
          <cell r="K63">
            <v>147000</v>
          </cell>
          <cell r="N63">
            <v>59100</v>
          </cell>
          <cell r="W63">
            <v>17600</v>
          </cell>
          <cell r="Z63">
            <v>9590</v>
          </cell>
          <cell r="AC63">
            <v>16600</v>
          </cell>
        </row>
        <row r="64">
          <cell r="K64">
            <v>164000</v>
          </cell>
          <cell r="N64">
            <v>40400</v>
          </cell>
          <cell r="W64">
            <v>12800</v>
          </cell>
          <cell r="Z64">
            <v>6880</v>
          </cell>
          <cell r="AC64">
            <v>11100</v>
          </cell>
        </row>
        <row r="65">
          <cell r="K65">
            <v>141000</v>
          </cell>
          <cell r="N65">
            <v>19400</v>
          </cell>
          <cell r="W65">
            <v>7010</v>
          </cell>
          <cell r="Z65">
            <v>3430</v>
          </cell>
          <cell r="AC65">
            <v>6010</v>
          </cell>
        </row>
        <row r="66">
          <cell r="K66">
            <v>140000</v>
          </cell>
          <cell r="N66">
            <v>16400</v>
          </cell>
          <cell r="W66">
            <v>5180</v>
          </cell>
          <cell r="Z66">
            <v>3150</v>
          </cell>
          <cell r="AC66">
            <v>5180</v>
          </cell>
        </row>
        <row r="67">
          <cell r="K67">
            <v>157000</v>
          </cell>
          <cell r="N67">
            <v>10600</v>
          </cell>
          <cell r="W67">
            <v>3620</v>
          </cell>
          <cell r="Z67">
            <v>2340</v>
          </cell>
          <cell r="AC67">
            <v>2920</v>
          </cell>
        </row>
        <row r="68">
          <cell r="K68">
            <v>155000</v>
          </cell>
          <cell r="N68">
            <v>9600</v>
          </cell>
          <cell r="W68">
            <v>3460</v>
          </cell>
          <cell r="Z68">
            <v>1920</v>
          </cell>
          <cell r="AC68">
            <v>3150</v>
          </cell>
        </row>
        <row r="69">
          <cell r="K69">
            <v>157000</v>
          </cell>
          <cell r="N69">
            <v>8900</v>
          </cell>
          <cell r="W69">
            <v>2860</v>
          </cell>
          <cell r="Z69">
            <v>1830</v>
          </cell>
          <cell r="AC69">
            <v>2930</v>
          </cell>
        </row>
        <row r="70">
          <cell r="Y70" t="str">
            <v>C17 sn-2 =75% sn-1</v>
          </cell>
          <cell r="AB70" t="str">
            <v>C17 sn-1 = sn-3 = (total/2.75)</v>
          </cell>
        </row>
        <row r="72">
          <cell r="K72">
            <v>25100</v>
          </cell>
          <cell r="N72">
            <v>14500</v>
          </cell>
          <cell r="W72">
            <v>14400</v>
          </cell>
          <cell r="Y72">
            <v>3693.6802973977692</v>
          </cell>
          <cell r="AB72">
            <v>5353.1598513011149</v>
          </cell>
        </row>
        <row r="73">
          <cell r="K73">
            <v>54600</v>
          </cell>
          <cell r="N73">
            <v>14900</v>
          </cell>
          <cell r="W73">
            <v>16000</v>
          </cell>
          <cell r="Y73">
            <v>4104.0892193308546</v>
          </cell>
          <cell r="AB73">
            <v>5947.9553903345723</v>
          </cell>
        </row>
        <row r="74">
          <cell r="K74">
            <v>27800</v>
          </cell>
          <cell r="N74">
            <v>14900</v>
          </cell>
          <cell r="W74">
            <v>15900</v>
          </cell>
          <cell r="Y74">
            <v>4078.4386617100367</v>
          </cell>
          <cell r="AB74">
            <v>5910.7806691449814</v>
          </cell>
        </row>
        <row r="75">
          <cell r="K75">
            <v>26300</v>
          </cell>
          <cell r="N75">
            <v>14800</v>
          </cell>
          <cell r="W75">
            <v>16300</v>
          </cell>
          <cell r="Y75">
            <v>4181.0408921933085</v>
          </cell>
          <cell r="AB75">
            <v>6059.4795539033457</v>
          </cell>
        </row>
        <row r="76">
          <cell r="K76">
            <v>26800</v>
          </cell>
          <cell r="N76">
            <v>13100</v>
          </cell>
          <cell r="W76">
            <v>15400</v>
          </cell>
          <cell r="Y76">
            <v>3950.1858736059476</v>
          </cell>
          <cell r="AB76">
            <v>5724.9070631970262</v>
          </cell>
        </row>
        <row r="77">
          <cell r="K77">
            <v>40900</v>
          </cell>
          <cell r="N77">
            <v>10700</v>
          </cell>
          <cell r="W77">
            <v>12700</v>
          </cell>
          <cell r="Y77">
            <v>3257.620817843866</v>
          </cell>
          <cell r="AB77">
            <v>4721.1895910780668</v>
          </cell>
        </row>
        <row r="78">
          <cell r="K78">
            <v>26500</v>
          </cell>
          <cell r="N78">
            <v>11100</v>
          </cell>
          <cell r="W78">
            <v>12300</v>
          </cell>
          <cell r="Y78">
            <v>3155.0185873605947</v>
          </cell>
          <cell r="AB78">
            <v>4572.4907063197024</v>
          </cell>
        </row>
        <row r="79">
          <cell r="K79">
            <v>28000</v>
          </cell>
          <cell r="N79">
            <v>10600</v>
          </cell>
          <cell r="W79">
            <v>12200</v>
          </cell>
          <cell r="Y79">
            <v>3129.3680297397768</v>
          </cell>
          <cell r="AB79">
            <v>4535.3159851301116</v>
          </cell>
        </row>
        <row r="80">
          <cell r="K80">
            <v>50900</v>
          </cell>
          <cell r="N80">
            <v>11100</v>
          </cell>
          <cell r="W80">
            <v>11700</v>
          </cell>
          <cell r="Y80">
            <v>3001.1152416356877</v>
          </cell>
          <cell r="AB80">
            <v>4349.4423791821564</v>
          </cell>
        </row>
        <row r="81">
          <cell r="K81">
            <v>51500</v>
          </cell>
          <cell r="N81">
            <v>6730</v>
          </cell>
          <cell r="W81">
            <v>7620</v>
          </cell>
          <cell r="Y81">
            <v>1954.5724907063195</v>
          </cell>
          <cell r="AB81">
            <v>2832.7137546468402</v>
          </cell>
        </row>
        <row r="82">
          <cell r="K82">
            <v>46500</v>
          </cell>
          <cell r="N82">
            <v>3800</v>
          </cell>
          <cell r="W82">
            <v>4050</v>
          </cell>
          <cell r="Y82">
            <v>1038.8475836431226</v>
          </cell>
          <cell r="AB82">
            <v>1505.5762081784387</v>
          </cell>
        </row>
        <row r="83">
          <cell r="K83">
            <v>40200</v>
          </cell>
          <cell r="N83">
            <v>2870</v>
          </cell>
          <cell r="W83">
            <v>3560</v>
          </cell>
          <cell r="Y83">
            <v>913.15985130111517</v>
          </cell>
          <cell r="AB83">
            <v>1323.4200743494423</v>
          </cell>
        </row>
        <row r="84">
          <cell r="K84">
            <v>39400</v>
          </cell>
          <cell r="N84">
            <v>2270</v>
          </cell>
          <cell r="W84">
            <v>2660</v>
          </cell>
          <cell r="Y84">
            <v>682.30483271375465</v>
          </cell>
          <cell r="AB84">
            <v>988.84758364312268</v>
          </cell>
        </row>
        <row r="85">
          <cell r="K85">
            <v>39900</v>
          </cell>
          <cell r="N85">
            <v>2230</v>
          </cell>
          <cell r="W85">
            <v>2740</v>
          </cell>
          <cell r="Y85">
            <v>702.82527881040892</v>
          </cell>
          <cell r="AB85">
            <v>1018.5873605947955</v>
          </cell>
        </row>
        <row r="86">
          <cell r="K86">
            <v>38700</v>
          </cell>
          <cell r="N86">
            <v>2030</v>
          </cell>
          <cell r="W86">
            <v>2400</v>
          </cell>
          <cell r="Y86">
            <v>615.61338289962816</v>
          </cell>
          <cell r="AB86">
            <v>892.19330855018586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89"/>
  <sheetViews>
    <sheetView topLeftCell="X1" workbookViewId="0">
      <selection activeCell="AL1" sqref="AL1"/>
    </sheetView>
  </sheetViews>
  <sheetFormatPr baseColWidth="10" defaultRowHeight="12.75" x14ac:dyDescent="0.2"/>
  <cols>
    <col min="1" max="1" width="11.42578125" style="1"/>
    <col min="2" max="2" width="15.5703125" style="1" customWidth="1"/>
    <col min="3" max="16384" width="11.42578125" style="1"/>
  </cols>
  <sheetData>
    <row r="1" spans="1:66" s="2" customFormat="1" x14ac:dyDescent="0.2">
      <c r="A1" s="2" t="s">
        <v>534</v>
      </c>
      <c r="B1" s="2" t="s">
        <v>535</v>
      </c>
      <c r="C1" s="2" t="s">
        <v>613</v>
      </c>
      <c r="D1" s="2" t="s">
        <v>536</v>
      </c>
      <c r="E1" s="2" t="s">
        <v>537</v>
      </c>
      <c r="F1" s="2" t="s">
        <v>538</v>
      </c>
      <c r="G1" s="2" t="s">
        <v>0</v>
      </c>
      <c r="H1" s="2" t="s">
        <v>5</v>
      </c>
      <c r="I1" s="2" t="s">
        <v>539</v>
      </c>
      <c r="J1" s="2" t="s">
        <v>540</v>
      </c>
      <c r="K1" s="2" t="s">
        <v>4</v>
      </c>
      <c r="L1" s="2" t="s">
        <v>539</v>
      </c>
      <c r="M1" s="2" t="s">
        <v>540</v>
      </c>
      <c r="N1" s="2" t="s">
        <v>541</v>
      </c>
      <c r="O1" s="2" t="s">
        <v>539</v>
      </c>
      <c r="P1" s="2" t="s">
        <v>540</v>
      </c>
      <c r="Q1" s="2" t="s">
        <v>542</v>
      </c>
      <c r="R1" s="2" t="s">
        <v>539</v>
      </c>
      <c r="S1" s="2" t="s">
        <v>540</v>
      </c>
      <c r="T1" s="2" t="s">
        <v>543</v>
      </c>
      <c r="U1" s="2" t="s">
        <v>544</v>
      </c>
      <c r="V1" s="2" t="s">
        <v>545</v>
      </c>
      <c r="W1" s="2" t="s">
        <v>546</v>
      </c>
      <c r="X1" s="2" t="s">
        <v>547</v>
      </c>
      <c r="Y1" s="2" t="s">
        <v>548</v>
      </c>
      <c r="Z1" s="2" t="s">
        <v>549</v>
      </c>
      <c r="AA1" s="2" t="s">
        <v>550</v>
      </c>
      <c r="AB1" s="2" t="s">
        <v>551</v>
      </c>
      <c r="AC1" s="2" t="s">
        <v>552</v>
      </c>
      <c r="AD1" s="2" t="s">
        <v>553</v>
      </c>
      <c r="AE1" s="2" t="s">
        <v>554</v>
      </c>
      <c r="AF1" s="2" t="s">
        <v>555</v>
      </c>
      <c r="AG1" s="2" t="s">
        <v>556</v>
      </c>
      <c r="AH1" s="2" t="s">
        <v>557</v>
      </c>
      <c r="AI1" s="2" t="s">
        <v>558</v>
      </c>
      <c r="AJ1" s="2" t="s">
        <v>559</v>
      </c>
      <c r="AK1" s="2" t="s">
        <v>560</v>
      </c>
      <c r="AL1" s="2" t="s">
        <v>561</v>
      </c>
      <c r="BA1" s="2" t="s">
        <v>535</v>
      </c>
      <c r="BJ1" s="2" t="s">
        <v>562</v>
      </c>
    </row>
    <row r="2" spans="1:66" x14ac:dyDescent="0.2">
      <c r="A2" s="1">
        <v>1</v>
      </c>
      <c r="B2" s="2" t="s">
        <v>563</v>
      </c>
      <c r="C2" s="1" t="s">
        <v>564</v>
      </c>
      <c r="D2" s="1" t="s">
        <v>565</v>
      </c>
      <c r="E2" s="1" t="s">
        <v>566</v>
      </c>
      <c r="G2" s="1">
        <v>919.84559999999999</v>
      </c>
      <c r="K2" s="1">
        <v>878.81780000000003</v>
      </c>
      <c r="N2" s="1">
        <v>883.77369999999996</v>
      </c>
      <c r="T2" s="1">
        <v>591.53579999999999</v>
      </c>
      <c r="U2" s="1" t="s">
        <v>10</v>
      </c>
      <c r="W2" s="1">
        <v>579.53819999999996</v>
      </c>
      <c r="X2" s="1" t="s">
        <v>11</v>
      </c>
      <c r="BA2" s="1" t="s">
        <v>563</v>
      </c>
      <c r="BI2" s="1" t="s">
        <v>567</v>
      </c>
      <c r="BJ2" s="1" t="s">
        <v>568</v>
      </c>
      <c r="BK2" s="1" t="s">
        <v>569</v>
      </c>
      <c r="BL2" s="1" t="s">
        <v>570</v>
      </c>
      <c r="BM2" s="1" t="s">
        <v>571</v>
      </c>
      <c r="BN2" s="1" t="s">
        <v>572</v>
      </c>
    </row>
    <row r="3" spans="1:66" x14ac:dyDescent="0.2">
      <c r="B3" s="2" t="s">
        <v>573</v>
      </c>
      <c r="F3" s="1" t="s">
        <v>574</v>
      </c>
      <c r="H3" s="1">
        <v>6.79</v>
      </c>
      <c r="I3" s="1">
        <v>18890.41</v>
      </c>
      <c r="J3" s="1">
        <v>63800</v>
      </c>
      <c r="L3" s="1">
        <v>22158.79</v>
      </c>
      <c r="M3" s="1">
        <v>97500</v>
      </c>
      <c r="O3" s="1">
        <v>6637.86</v>
      </c>
      <c r="P3" s="1">
        <v>22200</v>
      </c>
      <c r="R3" s="1">
        <v>14163.21</v>
      </c>
      <c r="S3" s="1">
        <v>64900</v>
      </c>
      <c r="V3" s="1">
        <v>74300</v>
      </c>
      <c r="Y3" s="1">
        <v>18100</v>
      </c>
      <c r="AC3" s="1">
        <v>9.1300000000000008</v>
      </c>
      <c r="AD3" s="1">
        <v>0.85250187397416555</v>
      </c>
      <c r="AE3" s="1">
        <v>0.35138782059256518</v>
      </c>
      <c r="AF3" s="1">
        <v>3.9332126724618472</v>
      </c>
      <c r="AG3" s="1">
        <v>0.29955877554685972</v>
      </c>
      <c r="AH3" s="1">
        <v>41049.199999999997</v>
      </c>
      <c r="AI3" s="1">
        <v>0.9581581342067218</v>
      </c>
      <c r="AJ3" s="1">
        <v>3.3530711740126602</v>
      </c>
      <c r="AK3" s="1">
        <v>0.81683160497482032</v>
      </c>
      <c r="AL3" s="1">
        <v>0.24360699865410498</v>
      </c>
      <c r="BI3" s="1">
        <v>18</v>
      </c>
      <c r="BJ3" s="1">
        <v>17</v>
      </c>
      <c r="BK3" s="1">
        <v>0.18759999999999999</v>
      </c>
      <c r="BL3" s="1">
        <v>1</v>
      </c>
      <c r="BM3" s="1">
        <v>0.36170000000000002</v>
      </c>
      <c r="BN3" s="1">
        <v>1</v>
      </c>
    </row>
    <row r="4" spans="1:66" x14ac:dyDescent="0.2">
      <c r="B4" s="2" t="s">
        <v>575</v>
      </c>
      <c r="F4" s="1" t="s">
        <v>574</v>
      </c>
      <c r="H4" s="1">
        <v>6.86</v>
      </c>
      <c r="I4" s="1">
        <v>21327.98</v>
      </c>
      <c r="J4" s="1">
        <v>72700</v>
      </c>
      <c r="L4" s="1">
        <v>21306.76</v>
      </c>
      <c r="M4" s="1">
        <v>95700</v>
      </c>
      <c r="O4" s="1">
        <v>6749.51</v>
      </c>
      <c r="P4" s="1">
        <v>23400</v>
      </c>
      <c r="R4" s="1">
        <v>13343.37</v>
      </c>
      <c r="S4" s="1">
        <v>63300</v>
      </c>
      <c r="V4" s="1">
        <v>69900</v>
      </c>
      <c r="Y4" s="1">
        <v>18400</v>
      </c>
      <c r="AC4" s="1">
        <v>9.1300000000000008</v>
      </c>
      <c r="AD4" s="1">
        <v>1.0009959280528808</v>
      </c>
      <c r="AE4" s="1">
        <v>0.31646269360717705</v>
      </c>
      <c r="AF4" s="1">
        <v>3.2773849187780559</v>
      </c>
      <c r="AG4" s="1">
        <v>0.31677786768143074</v>
      </c>
      <c r="AH4" s="1">
        <v>42634.74</v>
      </c>
      <c r="AI4" s="1">
        <v>0.86271648791868716</v>
      </c>
      <c r="AJ4" s="1">
        <v>3.2806489583587557</v>
      </c>
      <c r="AK4" s="1">
        <v>0.86357569147068824</v>
      </c>
      <c r="AL4" s="1">
        <v>0.26323319027181691</v>
      </c>
      <c r="BI4" s="1" t="s">
        <v>576</v>
      </c>
      <c r="BJ4" s="1">
        <v>18</v>
      </c>
      <c r="BK4" s="1">
        <v>0.17899999999999999</v>
      </c>
      <c r="BL4" s="1">
        <v>1</v>
      </c>
      <c r="BM4" s="1">
        <v>0.41749999999999998</v>
      </c>
      <c r="BN4" s="1">
        <v>1</v>
      </c>
    </row>
    <row r="5" spans="1:66" x14ac:dyDescent="0.2">
      <c r="B5" s="2"/>
      <c r="F5" s="1" t="s">
        <v>574</v>
      </c>
      <c r="H5" s="1">
        <v>6.88</v>
      </c>
      <c r="I5" s="1">
        <v>21123.19</v>
      </c>
      <c r="J5" s="1">
        <v>72300</v>
      </c>
      <c r="L5" s="1">
        <v>21210.080000000002</v>
      </c>
      <c r="M5" s="1">
        <v>94100</v>
      </c>
      <c r="O5" s="1">
        <v>6732.56</v>
      </c>
      <c r="P5" s="1">
        <v>23400</v>
      </c>
      <c r="R5" s="1">
        <v>13352.62</v>
      </c>
      <c r="S5" s="1">
        <v>61900</v>
      </c>
      <c r="V5" s="1">
        <v>64600</v>
      </c>
      <c r="Y5" s="1">
        <v>18100</v>
      </c>
      <c r="AC5" s="1">
        <v>9.1300000000000008</v>
      </c>
      <c r="AD5" s="1">
        <v>0.99590336292932402</v>
      </c>
      <c r="AE5" s="1">
        <v>0.31872837388670938</v>
      </c>
      <c r="AF5" s="1">
        <v>3.0582501980051311</v>
      </c>
      <c r="AG5" s="1">
        <v>0.31742265941476883</v>
      </c>
      <c r="AH5" s="1">
        <v>42333.270000000004</v>
      </c>
      <c r="AI5" s="1">
        <v>0.85687815145345003</v>
      </c>
      <c r="AJ5" s="1">
        <v>3.0457216568725811</v>
      </c>
      <c r="AK5" s="1">
        <v>0.85336783265315352</v>
      </c>
      <c r="AL5" s="1">
        <v>0.2801857585139319</v>
      </c>
      <c r="BI5" s="1">
        <v>14</v>
      </c>
      <c r="BJ5" s="1">
        <v>18</v>
      </c>
      <c r="BK5" s="1">
        <v>0.17899999999999999</v>
      </c>
      <c r="BL5" s="1">
        <v>1</v>
      </c>
      <c r="BM5" s="1">
        <v>0.37254999999999999</v>
      </c>
      <c r="BN5" s="1">
        <v>1</v>
      </c>
    </row>
    <row r="6" spans="1:66" x14ac:dyDescent="0.2">
      <c r="B6" s="2"/>
      <c r="F6" s="1" t="s">
        <v>577</v>
      </c>
      <c r="H6" s="1">
        <v>7.11</v>
      </c>
      <c r="I6" s="1">
        <v>25503.88</v>
      </c>
      <c r="J6" s="1">
        <v>85600</v>
      </c>
      <c r="L6" s="1">
        <v>24092.080000000002</v>
      </c>
      <c r="M6" s="1">
        <v>104000</v>
      </c>
      <c r="O6" s="1">
        <v>10034.42</v>
      </c>
      <c r="P6" s="1">
        <v>33200</v>
      </c>
      <c r="R6" s="1">
        <v>19986.54</v>
      </c>
      <c r="S6" s="1">
        <v>91900</v>
      </c>
      <c r="V6" s="1">
        <v>71900</v>
      </c>
      <c r="Y6" s="1">
        <v>19900</v>
      </c>
      <c r="AC6" s="1">
        <v>18.260000000000002</v>
      </c>
      <c r="AD6" s="1">
        <v>1.0586001706784969</v>
      </c>
      <c r="AE6" s="1">
        <v>0.39344680103576396</v>
      </c>
      <c r="AF6" s="1">
        <v>2.819178885722486</v>
      </c>
      <c r="AG6" s="1">
        <v>0.41650285072936832</v>
      </c>
      <c r="AH6" s="1">
        <v>49595.960000000006</v>
      </c>
      <c r="AI6" s="1">
        <v>0.78027343290511086</v>
      </c>
      <c r="AJ6" s="1">
        <v>2.9843832495990381</v>
      </c>
      <c r="AK6" s="1">
        <v>0.82599758924924704</v>
      </c>
      <c r="AL6" s="1">
        <v>0.27677329624478442</v>
      </c>
      <c r="BI6" s="1">
        <v>18</v>
      </c>
      <c r="BJ6" s="1">
        <v>22</v>
      </c>
      <c r="BK6" s="1">
        <v>0.19400000000000001</v>
      </c>
      <c r="BL6" s="1">
        <v>1</v>
      </c>
      <c r="BM6" s="1">
        <v>0.313</v>
      </c>
      <c r="BN6" s="1">
        <v>1</v>
      </c>
    </row>
    <row r="7" spans="1:66" x14ac:dyDescent="0.2">
      <c r="B7" s="2"/>
      <c r="F7" s="1" t="s">
        <v>577</v>
      </c>
      <c r="H7" s="1">
        <v>7.41</v>
      </c>
      <c r="I7" s="1">
        <v>25549.81</v>
      </c>
      <c r="J7" s="1">
        <v>82400</v>
      </c>
      <c r="L7" s="1">
        <v>25231.360000000001</v>
      </c>
      <c r="M7" s="1">
        <v>104000</v>
      </c>
      <c r="O7" s="1">
        <v>13405.92</v>
      </c>
      <c r="P7" s="1">
        <v>45400</v>
      </c>
      <c r="R7" s="1">
        <v>23018.86</v>
      </c>
      <c r="S7" s="1">
        <v>104000</v>
      </c>
      <c r="V7" s="1">
        <v>75800</v>
      </c>
      <c r="Y7" s="1">
        <v>19900</v>
      </c>
      <c r="AC7" s="1">
        <v>18.260000000000002</v>
      </c>
      <c r="AD7" s="1">
        <v>1.0126211983816964</v>
      </c>
      <c r="AE7" s="1">
        <v>0.52469744393402529</v>
      </c>
      <c r="AF7" s="1">
        <v>2.9667539602055748</v>
      </c>
      <c r="AG7" s="1">
        <v>0.5313197544642857</v>
      </c>
      <c r="AH7" s="1">
        <v>50781.17</v>
      </c>
      <c r="AI7" s="1">
        <v>0.7788707626397221</v>
      </c>
      <c r="AJ7" s="1">
        <v>3.0041979504870131</v>
      </c>
      <c r="AK7" s="1">
        <v>0.78870104504870131</v>
      </c>
      <c r="AL7" s="1">
        <v>0.26253298153034299</v>
      </c>
      <c r="BI7" s="1">
        <v>18</v>
      </c>
      <c r="BJ7" s="1">
        <v>14</v>
      </c>
      <c r="BK7" s="1">
        <v>0.19400000000000001</v>
      </c>
      <c r="BL7" s="1">
        <v>1</v>
      </c>
      <c r="BM7" s="1">
        <v>0.30009999999999998</v>
      </c>
      <c r="BN7" s="1">
        <v>1</v>
      </c>
    </row>
    <row r="8" spans="1:66" x14ac:dyDescent="0.2">
      <c r="B8" s="2"/>
      <c r="F8" s="1" t="s">
        <v>577</v>
      </c>
      <c r="H8" s="1">
        <v>7.42</v>
      </c>
      <c r="I8" s="1">
        <v>25221.11</v>
      </c>
      <c r="J8" s="1">
        <v>81800</v>
      </c>
      <c r="L8" s="1">
        <v>23784.59</v>
      </c>
      <c r="M8" s="1">
        <v>100000</v>
      </c>
      <c r="O8" s="1">
        <v>12541.86</v>
      </c>
      <c r="P8" s="1">
        <v>42700</v>
      </c>
      <c r="R8" s="1">
        <v>21595.91</v>
      </c>
      <c r="S8" s="1">
        <v>97800</v>
      </c>
      <c r="V8" s="1">
        <v>74500</v>
      </c>
      <c r="Y8" s="1">
        <v>18300</v>
      </c>
      <c r="AC8" s="1">
        <v>18.260000000000002</v>
      </c>
      <c r="AD8" s="1">
        <v>1.060397089039584</v>
      </c>
      <c r="AE8" s="1">
        <v>0.49727628958439973</v>
      </c>
      <c r="AF8" s="1">
        <v>2.9538747501596876</v>
      </c>
      <c r="AG8" s="1">
        <v>0.52731032992370275</v>
      </c>
      <c r="AH8" s="1">
        <v>49005.7</v>
      </c>
      <c r="AI8" s="1">
        <v>0.72558265675063471</v>
      </c>
      <c r="AJ8" s="1">
        <v>3.1322801864568612</v>
      </c>
      <c r="AK8" s="1">
        <v>0.7694057370759807</v>
      </c>
      <c r="AL8" s="1">
        <v>0.24563758389261744</v>
      </c>
      <c r="BI8" s="1" t="s">
        <v>578</v>
      </c>
      <c r="BJ8" s="1">
        <v>17</v>
      </c>
      <c r="BK8" s="1">
        <v>0.19400000000000001</v>
      </c>
      <c r="BL8" s="1">
        <v>1</v>
      </c>
      <c r="BM8" s="1">
        <v>0.45050000000000001</v>
      </c>
      <c r="BN8" s="1">
        <v>1</v>
      </c>
    </row>
    <row r="9" spans="1:66" x14ac:dyDescent="0.2">
      <c r="B9" s="2"/>
      <c r="F9" s="1" t="s">
        <v>579</v>
      </c>
      <c r="H9" s="1">
        <v>7.76</v>
      </c>
      <c r="I9" s="1">
        <v>30489.24</v>
      </c>
      <c r="J9" s="1">
        <v>98400</v>
      </c>
      <c r="L9" s="1">
        <v>21250.71</v>
      </c>
      <c r="M9" s="1">
        <v>85200</v>
      </c>
      <c r="O9" s="1">
        <v>12710.16</v>
      </c>
      <c r="P9" s="1">
        <v>45200</v>
      </c>
      <c r="R9" s="1">
        <v>20913.150000000001</v>
      </c>
      <c r="S9" s="1">
        <v>96000</v>
      </c>
      <c r="V9" s="1">
        <v>61600</v>
      </c>
      <c r="Y9" s="1">
        <v>16000</v>
      </c>
      <c r="AC9" s="1">
        <v>27.39</v>
      </c>
      <c r="AD9" s="1">
        <v>1.4347398275163514</v>
      </c>
      <c r="AE9" s="1">
        <v>0.41687362492472751</v>
      </c>
      <c r="AF9" s="1">
        <v>2.0203848964421547</v>
      </c>
      <c r="AG9" s="1">
        <v>0.59810519272061968</v>
      </c>
      <c r="AH9" s="1">
        <v>51739.95</v>
      </c>
      <c r="AI9" s="1">
        <v>0.52477529777718301</v>
      </c>
      <c r="AJ9" s="1">
        <v>2.898726677838058</v>
      </c>
      <c r="AK9" s="1">
        <v>0.75291602021767745</v>
      </c>
      <c r="AL9" s="1">
        <v>0.25974025974025972</v>
      </c>
      <c r="BI9" s="1" t="s">
        <v>580</v>
      </c>
      <c r="BJ9" s="1">
        <v>10</v>
      </c>
      <c r="BK9" s="1">
        <v>0.17899999999999999</v>
      </c>
      <c r="BL9" s="1">
        <v>1</v>
      </c>
      <c r="BM9" s="1">
        <v>0.30009999999999998</v>
      </c>
      <c r="BN9" s="1">
        <v>1</v>
      </c>
    </row>
    <row r="10" spans="1:66" x14ac:dyDescent="0.2">
      <c r="B10" s="2"/>
      <c r="F10" s="1" t="s">
        <v>579</v>
      </c>
      <c r="H10" s="1">
        <v>8.01</v>
      </c>
      <c r="I10" s="1">
        <v>27845.17</v>
      </c>
      <c r="J10" s="1">
        <v>90000</v>
      </c>
      <c r="L10" s="1">
        <v>21822.83</v>
      </c>
      <c r="M10" s="1">
        <v>90100</v>
      </c>
      <c r="O10" s="1">
        <v>13770.49</v>
      </c>
      <c r="P10" s="1">
        <v>47300</v>
      </c>
      <c r="R10" s="1">
        <v>22245.46</v>
      </c>
      <c r="S10" s="1">
        <v>103000</v>
      </c>
      <c r="V10" s="1">
        <v>64800</v>
      </c>
      <c r="Y10" s="1">
        <v>15500</v>
      </c>
      <c r="AC10" s="1">
        <v>27.39</v>
      </c>
      <c r="AD10" s="1">
        <v>1.2759651245965806</v>
      </c>
      <c r="AE10" s="1">
        <v>0.49453783187533062</v>
      </c>
      <c r="AF10" s="1">
        <v>2.3271540450282759</v>
      </c>
      <c r="AG10" s="1">
        <v>0.63101302626652911</v>
      </c>
      <c r="AH10" s="1">
        <v>49668</v>
      </c>
      <c r="AI10" s="1">
        <v>0.55664950151139325</v>
      </c>
      <c r="AJ10" s="1">
        <v>2.9693674010199409</v>
      </c>
      <c r="AK10" s="1">
        <v>0.71026535055260931</v>
      </c>
      <c r="AL10" s="1">
        <v>0.23919753086419754</v>
      </c>
      <c r="BI10" s="1" t="s">
        <v>581</v>
      </c>
      <c r="BK10" s="1">
        <v>0.18793333333333331</v>
      </c>
      <c r="BL10" s="1">
        <v>1</v>
      </c>
      <c r="BM10" s="1">
        <v>0.36922499999999997</v>
      </c>
      <c r="BN10" s="1">
        <v>1</v>
      </c>
    </row>
    <row r="11" spans="1:66" x14ac:dyDescent="0.2">
      <c r="B11" s="2"/>
      <c r="F11" s="1" t="s">
        <v>579</v>
      </c>
      <c r="H11" s="1">
        <v>7.79</v>
      </c>
      <c r="I11" s="1">
        <v>28405.56</v>
      </c>
      <c r="J11" s="1">
        <v>94400</v>
      </c>
      <c r="L11" s="1">
        <v>20855.41</v>
      </c>
      <c r="M11" s="1">
        <v>88000</v>
      </c>
      <c r="O11" s="1">
        <v>12360.33</v>
      </c>
      <c r="P11" s="1">
        <v>43000</v>
      </c>
      <c r="R11" s="1">
        <v>20651.080000000002</v>
      </c>
      <c r="S11" s="1">
        <v>95400</v>
      </c>
      <c r="V11" s="1">
        <v>64600</v>
      </c>
      <c r="Y11" s="1">
        <v>17100</v>
      </c>
      <c r="AC11" s="1">
        <v>27.39</v>
      </c>
      <c r="AD11" s="1">
        <v>1.3620235708624286</v>
      </c>
      <c r="AE11" s="1">
        <v>0.43513769839425798</v>
      </c>
      <c r="AF11" s="1">
        <v>2.2742026560997211</v>
      </c>
      <c r="AG11" s="1">
        <v>0.59266780178380574</v>
      </c>
      <c r="AH11" s="1">
        <v>49260.97</v>
      </c>
      <c r="AI11" s="1">
        <v>0.60199482073227917</v>
      </c>
      <c r="AJ11" s="1">
        <v>3.0975176225257619</v>
      </c>
      <c r="AK11" s="1">
        <v>0.81993113537446638</v>
      </c>
      <c r="AL11" s="1">
        <v>0.26470588235294118</v>
      </c>
      <c r="BI11" s="1" t="s">
        <v>582</v>
      </c>
      <c r="BK11" s="1">
        <v>7.3502834412467908E-3</v>
      </c>
      <c r="BM11" s="1">
        <v>5.8212195887116305E-2</v>
      </c>
    </row>
    <row r="12" spans="1:66" x14ac:dyDescent="0.2">
      <c r="B12" s="2"/>
      <c r="F12" s="1" t="s">
        <v>583</v>
      </c>
      <c r="H12" s="1">
        <v>7.79</v>
      </c>
      <c r="I12" s="1">
        <v>44332.82</v>
      </c>
      <c r="J12" s="1">
        <v>150000</v>
      </c>
      <c r="L12" s="1">
        <v>15616.63</v>
      </c>
      <c r="M12" s="1">
        <v>65900</v>
      </c>
      <c r="O12" s="1">
        <v>5924.94</v>
      </c>
      <c r="P12" s="1">
        <v>19900</v>
      </c>
      <c r="R12" s="1">
        <v>13613.15</v>
      </c>
      <c r="S12" s="1">
        <v>63000</v>
      </c>
      <c r="V12" s="1">
        <v>46400</v>
      </c>
      <c r="Y12" s="1">
        <v>11300</v>
      </c>
      <c r="AC12" s="1">
        <v>54.78</v>
      </c>
      <c r="AD12" s="1">
        <v>2.8388211797295577</v>
      </c>
      <c r="AE12" s="1">
        <v>0.13364681064728118</v>
      </c>
      <c r="AF12" s="1">
        <v>1.0466286602115544</v>
      </c>
      <c r="AG12" s="1">
        <v>0.37939939666880756</v>
      </c>
      <c r="AH12" s="1">
        <v>59949.45</v>
      </c>
      <c r="AI12" s="1">
        <v>0.25489016940496906</v>
      </c>
      <c r="AJ12" s="1">
        <v>2.9711916079205309</v>
      </c>
      <c r="AK12" s="1">
        <v>0.72358761141168104</v>
      </c>
      <c r="AL12" s="1">
        <v>0.24353448275862069</v>
      </c>
    </row>
    <row r="13" spans="1:66" x14ac:dyDescent="0.2">
      <c r="B13" s="2"/>
      <c r="F13" s="1" t="s">
        <v>583</v>
      </c>
      <c r="H13" s="1">
        <v>7.82</v>
      </c>
      <c r="I13" s="1">
        <v>48263.78</v>
      </c>
      <c r="J13" s="1">
        <v>170000</v>
      </c>
      <c r="L13" s="1">
        <v>10174.629999999999</v>
      </c>
      <c r="M13" s="1">
        <v>44600</v>
      </c>
      <c r="O13" s="1">
        <v>10174.629999999999</v>
      </c>
      <c r="P13" s="1">
        <v>44600</v>
      </c>
      <c r="R13" s="1">
        <v>4326.45</v>
      </c>
      <c r="S13" s="1">
        <v>14900</v>
      </c>
      <c r="V13" s="1">
        <v>32600</v>
      </c>
      <c r="Y13" s="1">
        <v>8890</v>
      </c>
      <c r="AC13" s="1">
        <v>54.78</v>
      </c>
      <c r="AD13" s="1">
        <v>4.7435415341884672</v>
      </c>
      <c r="AE13" s="1">
        <v>0.21081295331613065</v>
      </c>
      <c r="AF13" s="1">
        <v>0.6754547613137637</v>
      </c>
      <c r="AG13" s="1">
        <v>1</v>
      </c>
      <c r="AH13" s="1">
        <v>58438.409999999996</v>
      </c>
      <c r="AI13" s="1">
        <v>0.18419609902083922</v>
      </c>
      <c r="AJ13" s="1">
        <v>3.2040477147571953</v>
      </c>
      <c r="AK13" s="1">
        <v>0.87374184614084249</v>
      </c>
      <c r="AL13" s="1">
        <v>0.27269938650306746</v>
      </c>
    </row>
    <row r="14" spans="1:66" x14ac:dyDescent="0.2">
      <c r="B14" s="2"/>
      <c r="F14" s="1" t="s">
        <v>583</v>
      </c>
      <c r="H14" s="1">
        <v>7.78</v>
      </c>
      <c r="I14" s="1">
        <v>39916.089999999997</v>
      </c>
      <c r="J14" s="1">
        <v>148000</v>
      </c>
      <c r="L14" s="1">
        <v>4762.78</v>
      </c>
      <c r="M14" s="1">
        <v>21500</v>
      </c>
      <c r="O14" s="1">
        <v>2089.46</v>
      </c>
      <c r="P14" s="1">
        <v>7330</v>
      </c>
      <c r="R14" s="1">
        <v>3471.72</v>
      </c>
      <c r="S14" s="1">
        <v>16600</v>
      </c>
      <c r="V14" s="1">
        <v>15000</v>
      </c>
      <c r="Y14" s="1">
        <v>4070</v>
      </c>
      <c r="AC14" s="1">
        <v>54.78</v>
      </c>
      <c r="AD14" s="1">
        <v>8.3808385018833533</v>
      </c>
      <c r="AE14" s="1">
        <v>5.2346309470692153E-2</v>
      </c>
      <c r="AF14" s="1">
        <v>0.37578830992714973</v>
      </c>
      <c r="AG14" s="1">
        <v>0.43870596584347799</v>
      </c>
      <c r="AH14" s="1">
        <v>44678.869999999995</v>
      </c>
      <c r="AI14" s="1">
        <v>0.10196389476023329</v>
      </c>
      <c r="AJ14" s="1">
        <v>3.1494211363951305</v>
      </c>
      <c r="AK14" s="1">
        <v>0.8545429350085455</v>
      </c>
      <c r="AL14" s="1">
        <v>0.27133333333333332</v>
      </c>
    </row>
    <row r="15" spans="1:66" x14ac:dyDescent="0.2">
      <c r="B15" s="2"/>
      <c r="F15" s="1" t="s">
        <v>583</v>
      </c>
      <c r="H15" s="1">
        <v>7.79</v>
      </c>
      <c r="I15" s="1">
        <v>48347.98</v>
      </c>
      <c r="J15" s="1">
        <v>180000</v>
      </c>
      <c r="L15" s="1">
        <v>4398.47</v>
      </c>
      <c r="M15" s="1">
        <v>19900</v>
      </c>
      <c r="O15" s="1">
        <v>2484.48</v>
      </c>
      <c r="P15" s="1">
        <v>8520</v>
      </c>
      <c r="R15" s="1">
        <v>3628.91</v>
      </c>
      <c r="S15" s="1">
        <v>17800</v>
      </c>
      <c r="V15" s="1">
        <v>14600</v>
      </c>
      <c r="Y15" s="1">
        <v>4220</v>
      </c>
      <c r="AC15" s="1">
        <v>54.78</v>
      </c>
      <c r="AD15" s="1">
        <v>10.991999490732004</v>
      </c>
      <c r="AE15" s="1">
        <v>5.1387462309697318E-2</v>
      </c>
      <c r="AF15" s="1">
        <v>0.3019774559350773</v>
      </c>
      <c r="AG15" s="1">
        <v>0.56485095953820308</v>
      </c>
      <c r="AH15" s="1">
        <v>52746.450000000004</v>
      </c>
      <c r="AI15" s="1">
        <v>8.7283894797673026E-2</v>
      </c>
      <c r="AJ15" s="1">
        <v>3.3193360418509164</v>
      </c>
      <c r="AK15" s="1">
        <v>0.95942452716512783</v>
      </c>
      <c r="AL15" s="1">
        <v>0.28904109589041094</v>
      </c>
    </row>
    <row r="16" spans="1:66" x14ac:dyDescent="0.2">
      <c r="B16" s="2"/>
      <c r="F16" s="1" t="s">
        <v>584</v>
      </c>
      <c r="H16" s="1">
        <v>8.83</v>
      </c>
      <c r="I16" s="1">
        <v>46673.760000000002</v>
      </c>
      <c r="J16" s="1">
        <v>168000</v>
      </c>
      <c r="L16" s="1">
        <v>3496.91</v>
      </c>
      <c r="M16" s="1">
        <v>13900</v>
      </c>
      <c r="O16" s="1">
        <v>2400.6999999999998</v>
      </c>
      <c r="P16" s="1">
        <v>7820</v>
      </c>
      <c r="R16" s="1">
        <v>2942.06</v>
      </c>
      <c r="S16" s="1">
        <v>13700</v>
      </c>
      <c r="V16" s="1">
        <v>10400</v>
      </c>
      <c r="Y16" s="1">
        <v>2990</v>
      </c>
      <c r="AC16" s="1">
        <v>91.3</v>
      </c>
      <c r="AD16" s="1">
        <v>13.347143621082614</v>
      </c>
      <c r="AE16" s="1">
        <v>5.1435753194085922E-2</v>
      </c>
      <c r="AF16" s="1">
        <v>0.22282327371953747</v>
      </c>
      <c r="AG16" s="1">
        <v>0.68652038514002356</v>
      </c>
      <c r="AH16" s="1">
        <v>50170.67</v>
      </c>
      <c r="AI16" s="1">
        <v>6.4061691194367026E-2</v>
      </c>
      <c r="AJ16" s="1">
        <v>2.97405423645447</v>
      </c>
      <c r="AK16" s="1">
        <v>0.85504059298066015</v>
      </c>
      <c r="AL16" s="1">
        <v>0.28749999999999998</v>
      </c>
    </row>
    <row r="17" spans="1:53" x14ac:dyDescent="0.2">
      <c r="B17" s="2"/>
      <c r="F17" s="1" t="s">
        <v>584</v>
      </c>
      <c r="H17" s="1">
        <v>8.82</v>
      </c>
      <c r="I17" s="1">
        <v>47044.34</v>
      </c>
      <c r="J17" s="1">
        <v>168000</v>
      </c>
      <c r="L17" s="1">
        <v>3356.07</v>
      </c>
      <c r="M17" s="1">
        <v>13500</v>
      </c>
      <c r="O17" s="1">
        <v>2412.75</v>
      </c>
      <c r="P17" s="1">
        <v>8100</v>
      </c>
      <c r="R17" s="1">
        <v>2781.58</v>
      </c>
      <c r="S17" s="1">
        <v>13100</v>
      </c>
      <c r="V17" s="1">
        <v>9430</v>
      </c>
      <c r="Y17" s="1">
        <v>2830</v>
      </c>
      <c r="AC17" s="1">
        <v>91.3</v>
      </c>
      <c r="AD17" s="1">
        <v>14.017687354554582</v>
      </c>
      <c r="AE17" s="1">
        <v>5.1286722270946945E-2</v>
      </c>
      <c r="AF17" s="1">
        <v>0.20044919325045268</v>
      </c>
      <c r="AG17" s="1">
        <v>0.71892123823400578</v>
      </c>
      <c r="AH17" s="1">
        <v>50400.409999999996</v>
      </c>
      <c r="AI17" s="1">
        <v>6.0156014517368087E-2</v>
      </c>
      <c r="AJ17" s="1">
        <v>2.8098341214575382</v>
      </c>
      <c r="AK17" s="1">
        <v>0.84324820400051248</v>
      </c>
      <c r="AL17" s="1">
        <v>0.30010604453870626</v>
      </c>
    </row>
    <row r="18" spans="1:53" x14ac:dyDescent="0.2">
      <c r="B18" s="2"/>
      <c r="F18" s="1" t="s">
        <v>584</v>
      </c>
      <c r="H18" s="1">
        <v>8.82</v>
      </c>
      <c r="I18" s="1">
        <v>45358.09</v>
      </c>
      <c r="J18" s="1">
        <v>162000</v>
      </c>
      <c r="L18" s="1">
        <v>2930.56</v>
      </c>
      <c r="M18" s="1">
        <v>11600</v>
      </c>
      <c r="O18" s="1">
        <v>2180.4299999999998</v>
      </c>
      <c r="P18" s="1">
        <v>7000</v>
      </c>
      <c r="R18" s="1">
        <v>2456.06</v>
      </c>
      <c r="S18" s="1">
        <v>11300</v>
      </c>
      <c r="V18" s="1">
        <v>8400</v>
      </c>
      <c r="Y18" s="1">
        <v>2100</v>
      </c>
      <c r="AC18" s="1">
        <v>91.3</v>
      </c>
      <c r="AD18" s="1">
        <v>15.477618612142388</v>
      </c>
      <c r="AE18" s="1">
        <v>4.807146861783642E-2</v>
      </c>
      <c r="AF18" s="1">
        <v>0.1851929832142403</v>
      </c>
      <c r="AG18" s="1">
        <v>0.74403185739244371</v>
      </c>
      <c r="AH18" s="1">
        <v>48288.649999999994</v>
      </c>
      <c r="AI18" s="1">
        <v>4.6298245803560074E-2</v>
      </c>
      <c r="AJ18" s="1">
        <v>2.8663463638348987</v>
      </c>
      <c r="AK18" s="1">
        <v>0.71658659095872468</v>
      </c>
      <c r="AL18" s="1">
        <v>0.25</v>
      </c>
    </row>
    <row r="19" spans="1:53" x14ac:dyDescent="0.2">
      <c r="A19" s="1">
        <v>2</v>
      </c>
      <c r="B19" s="2" t="s">
        <v>585</v>
      </c>
      <c r="C19" s="1" t="s">
        <v>564</v>
      </c>
      <c r="D19" s="1" t="s">
        <v>565</v>
      </c>
      <c r="E19" s="1" t="s">
        <v>566</v>
      </c>
      <c r="G19" s="1">
        <v>725.6422</v>
      </c>
      <c r="K19" s="1">
        <v>684.61360000000002</v>
      </c>
      <c r="N19" s="1">
        <v>689.56960000000004</v>
      </c>
      <c r="T19" s="1">
        <v>495.4418</v>
      </c>
      <c r="U19" s="1" t="s">
        <v>12</v>
      </c>
      <c r="W19" s="1">
        <v>383.31610000000001</v>
      </c>
      <c r="X19" s="1" t="s">
        <v>8</v>
      </c>
      <c r="BA19" s="1" t="s">
        <v>585</v>
      </c>
    </row>
    <row r="20" spans="1:53" x14ac:dyDescent="0.2">
      <c r="B20" s="2" t="s">
        <v>586</v>
      </c>
      <c r="F20" s="1" t="s">
        <v>574</v>
      </c>
      <c r="H20" s="1">
        <v>2.12</v>
      </c>
      <c r="I20" s="1">
        <v>16979.009999999998</v>
      </c>
      <c r="J20" s="1">
        <v>113000</v>
      </c>
      <c r="L20" s="1">
        <v>12587.21</v>
      </c>
      <c r="M20" s="1">
        <v>73500</v>
      </c>
      <c r="O20" s="1">
        <v>7365.61</v>
      </c>
      <c r="P20" s="1">
        <v>50300</v>
      </c>
      <c r="R20" s="1">
        <v>13276.55</v>
      </c>
      <c r="S20" s="1">
        <v>105000</v>
      </c>
      <c r="V20" s="1">
        <v>68700</v>
      </c>
      <c r="Y20" s="1">
        <v>39800</v>
      </c>
      <c r="AC20" s="1">
        <v>9.1300000000000008</v>
      </c>
      <c r="AD20" s="1">
        <v>1.3489097266193222</v>
      </c>
      <c r="AE20" s="1">
        <v>0.43380680027869706</v>
      </c>
      <c r="AF20" s="1">
        <v>4.046172303332173</v>
      </c>
      <c r="AG20" s="1">
        <v>0.58516621236954025</v>
      </c>
      <c r="AH20" s="1">
        <v>29566.219999999998</v>
      </c>
      <c r="AI20" s="1">
        <v>2.3440707084806478</v>
      </c>
      <c r="AJ20" s="1">
        <v>5.4579211755424755</v>
      </c>
      <c r="AK20" s="1">
        <v>3.1619397785529917</v>
      </c>
      <c r="AL20" s="1">
        <v>0.57933042212518193</v>
      </c>
    </row>
    <row r="21" spans="1:53" x14ac:dyDescent="0.2">
      <c r="B21" s="2" t="s">
        <v>587</v>
      </c>
      <c r="F21" s="1" t="s">
        <v>574</v>
      </c>
      <c r="H21" s="1">
        <v>2.17</v>
      </c>
      <c r="I21" s="1">
        <v>11953.15</v>
      </c>
      <c r="J21" s="1">
        <v>69700</v>
      </c>
      <c r="L21" s="1">
        <v>18432.03</v>
      </c>
      <c r="M21" s="1">
        <v>120000</v>
      </c>
      <c r="O21" s="1">
        <v>8105.56</v>
      </c>
      <c r="P21" s="1">
        <v>53500</v>
      </c>
      <c r="R21" s="1">
        <v>14839.83</v>
      </c>
      <c r="S21" s="1">
        <v>116000</v>
      </c>
      <c r="V21" s="1">
        <v>75600</v>
      </c>
      <c r="Y21" s="1">
        <v>44300</v>
      </c>
      <c r="AC21" s="1">
        <v>9.1300000000000008</v>
      </c>
      <c r="AD21" s="1">
        <v>0.64849883599364799</v>
      </c>
      <c r="AE21" s="1">
        <v>0.67811079087939163</v>
      </c>
      <c r="AF21" s="1">
        <v>6.3246926542375865</v>
      </c>
      <c r="AG21" s="1">
        <v>0.43975405856001759</v>
      </c>
      <c r="AH21" s="1">
        <v>30385.18</v>
      </c>
      <c r="AI21" s="1">
        <v>3.706136039454035</v>
      </c>
      <c r="AJ21" s="1">
        <v>4.1015558242906511</v>
      </c>
      <c r="AK21" s="1">
        <v>2.4034249076200509</v>
      </c>
      <c r="AL21" s="1">
        <v>0.58597883597883593</v>
      </c>
    </row>
    <row r="22" spans="1:53" x14ac:dyDescent="0.2">
      <c r="B22" s="2"/>
      <c r="F22" s="1" t="s">
        <v>574</v>
      </c>
      <c r="H22" s="1">
        <v>2.14</v>
      </c>
      <c r="I22" s="1">
        <v>12408.01</v>
      </c>
      <c r="J22" s="1">
        <v>73000</v>
      </c>
      <c r="L22" s="1">
        <v>18213.009999999998</v>
      </c>
      <c r="M22" s="1">
        <v>121000</v>
      </c>
      <c r="O22" s="1">
        <v>7885.55</v>
      </c>
      <c r="P22" s="1">
        <v>54000</v>
      </c>
      <c r="R22" s="1">
        <v>14472.95</v>
      </c>
      <c r="S22" s="1">
        <v>115000</v>
      </c>
      <c r="V22" s="1">
        <v>82000</v>
      </c>
      <c r="Y22" s="1">
        <v>47500</v>
      </c>
      <c r="AC22" s="1">
        <v>9.1300000000000008</v>
      </c>
      <c r="AD22" s="1">
        <v>0.6812717941735057</v>
      </c>
      <c r="AE22" s="1">
        <v>0.63552092559564344</v>
      </c>
      <c r="AF22" s="1">
        <v>6.608634261255431</v>
      </c>
      <c r="AG22" s="1">
        <v>0.43296248121535102</v>
      </c>
      <c r="AH22" s="1">
        <v>30621.019999999997</v>
      </c>
      <c r="AI22" s="1">
        <v>3.8281722854833289</v>
      </c>
      <c r="AJ22" s="1">
        <v>4.5022761202019881</v>
      </c>
      <c r="AK22" s="1">
        <v>2.6080258013365172</v>
      </c>
      <c r="AL22" s="1">
        <v>0.57926829268292679</v>
      </c>
    </row>
    <row r="23" spans="1:53" x14ac:dyDescent="0.2">
      <c r="B23" s="2"/>
      <c r="F23" s="1" t="s">
        <v>577</v>
      </c>
      <c r="H23" s="1">
        <v>2.12</v>
      </c>
      <c r="I23" s="1">
        <v>18149.52</v>
      </c>
      <c r="J23" s="1">
        <v>122000</v>
      </c>
      <c r="L23" s="1">
        <v>13838.45</v>
      </c>
      <c r="M23" s="1">
        <v>82000</v>
      </c>
      <c r="O23" s="1">
        <v>7994.06</v>
      </c>
      <c r="P23" s="1">
        <v>53100</v>
      </c>
      <c r="R23" s="1">
        <v>14937.76</v>
      </c>
      <c r="S23" s="1">
        <v>120000</v>
      </c>
      <c r="V23" s="1">
        <v>77000</v>
      </c>
      <c r="Y23" s="1">
        <v>44900</v>
      </c>
      <c r="AC23" s="1">
        <v>18.260000000000002</v>
      </c>
      <c r="AD23" s="1">
        <v>1.3115283864883711</v>
      </c>
      <c r="AE23" s="1">
        <v>0.44045572555086859</v>
      </c>
      <c r="AF23" s="1">
        <v>4.2425364417350977</v>
      </c>
      <c r="AG23" s="1">
        <v>0.57767018705129547</v>
      </c>
      <c r="AH23" s="1">
        <v>31987.97</v>
      </c>
      <c r="AI23" s="1">
        <v>2.4738946264143622</v>
      </c>
      <c r="AJ23" s="1">
        <v>5.5642069740469484</v>
      </c>
      <c r="AK23" s="1">
        <v>3.2445830277234804</v>
      </c>
      <c r="AL23" s="1">
        <v>0.58311688311688314</v>
      </c>
    </row>
    <row r="24" spans="1:53" x14ac:dyDescent="0.2">
      <c r="B24" s="2"/>
      <c r="F24" s="1" t="s">
        <v>577</v>
      </c>
      <c r="H24" s="1">
        <v>2.21</v>
      </c>
      <c r="I24" s="1">
        <v>16578.71</v>
      </c>
      <c r="J24" s="1">
        <v>95600</v>
      </c>
      <c r="L24" s="1">
        <v>21358.62</v>
      </c>
      <c r="M24" s="1">
        <v>134000</v>
      </c>
      <c r="O24" s="1">
        <v>12627.72</v>
      </c>
      <c r="P24" s="1">
        <v>78400</v>
      </c>
      <c r="R24" s="1">
        <v>19818.189999999999</v>
      </c>
      <c r="S24" s="1">
        <v>153000</v>
      </c>
      <c r="V24" s="1">
        <v>91200</v>
      </c>
      <c r="Y24" s="1">
        <v>53700</v>
      </c>
      <c r="AC24" s="1">
        <v>18.260000000000002</v>
      </c>
      <c r="AD24" s="1">
        <v>0.77620698340997685</v>
      </c>
      <c r="AE24" s="1">
        <v>0.76168290536477201</v>
      </c>
      <c r="AF24" s="1">
        <v>5.5010311417474584</v>
      </c>
      <c r="AG24" s="1">
        <v>0.59122359028813654</v>
      </c>
      <c r="AH24" s="1">
        <v>37937.33</v>
      </c>
      <c r="AI24" s="1">
        <v>3.239093994647352</v>
      </c>
      <c r="AJ24" s="1">
        <v>4.2699387881801352</v>
      </c>
      <c r="AK24" s="1">
        <v>2.514207378566593</v>
      </c>
      <c r="AL24" s="1">
        <v>0.58881578947368418</v>
      </c>
    </row>
    <row r="25" spans="1:53" x14ac:dyDescent="0.2">
      <c r="B25" s="2"/>
      <c r="F25" s="1" t="s">
        <v>577</v>
      </c>
      <c r="H25" s="1">
        <v>2.2599999999999998</v>
      </c>
      <c r="I25" s="1">
        <v>16157.17</v>
      </c>
      <c r="J25" s="1">
        <v>93200</v>
      </c>
      <c r="L25" s="1">
        <v>20536.93</v>
      </c>
      <c r="M25" s="1">
        <v>129000</v>
      </c>
      <c r="O25" s="1">
        <v>12431.11</v>
      </c>
      <c r="P25" s="1">
        <v>77800</v>
      </c>
      <c r="R25" s="1">
        <v>19168.38</v>
      </c>
      <c r="S25" s="1">
        <v>149000</v>
      </c>
      <c r="V25" s="1">
        <v>88700</v>
      </c>
      <c r="Y25" s="1">
        <v>53100</v>
      </c>
      <c r="AC25" s="1">
        <v>18.260000000000002</v>
      </c>
      <c r="AD25" s="1">
        <v>0.78673735558333202</v>
      </c>
      <c r="AE25" s="1">
        <v>0.76938659431076117</v>
      </c>
      <c r="AF25" s="1">
        <v>5.4898227845594247</v>
      </c>
      <c r="AG25" s="1">
        <v>0.6053051746293141</v>
      </c>
      <c r="AH25" s="1">
        <v>36694.1</v>
      </c>
      <c r="AI25" s="1">
        <v>3.2864666275096441</v>
      </c>
      <c r="AJ25" s="1">
        <v>4.3190486601454063</v>
      </c>
      <c r="AK25" s="1">
        <v>2.5855860637398091</v>
      </c>
      <c r="AL25" s="1">
        <v>0.59864712514092444</v>
      </c>
    </row>
    <row r="26" spans="1:53" x14ac:dyDescent="0.2">
      <c r="B26" s="2"/>
      <c r="F26" s="1" t="s">
        <v>579</v>
      </c>
      <c r="H26" s="1">
        <v>2.2599999999999998</v>
      </c>
      <c r="I26" s="1">
        <v>19638.54</v>
      </c>
      <c r="J26" s="1">
        <v>130000</v>
      </c>
      <c r="L26" s="1">
        <v>17404.29</v>
      </c>
      <c r="M26" s="1">
        <v>104000</v>
      </c>
      <c r="O26" s="1">
        <v>11918.76</v>
      </c>
      <c r="P26" s="1">
        <v>78000</v>
      </c>
      <c r="R26" s="1">
        <v>18361.759999999998</v>
      </c>
      <c r="S26" s="1">
        <v>152000</v>
      </c>
      <c r="V26" s="1">
        <v>87900</v>
      </c>
      <c r="Y26" s="1">
        <v>52200</v>
      </c>
      <c r="AC26" s="1">
        <v>27.39</v>
      </c>
      <c r="AD26" s="1">
        <v>1.1283735217006841</v>
      </c>
      <c r="AE26" s="1">
        <v>0.60690662340479484</v>
      </c>
      <c r="AF26" s="1">
        <v>4.4758928107690288</v>
      </c>
      <c r="AG26" s="1">
        <v>0.68481736399473925</v>
      </c>
      <c r="AH26" s="1">
        <v>37042.83</v>
      </c>
      <c r="AI26" s="1">
        <v>2.6580387340403102</v>
      </c>
      <c r="AJ26" s="1">
        <v>5.0504789336422222</v>
      </c>
      <c r="AK26" s="1">
        <v>2.9992605271458932</v>
      </c>
      <c r="AL26" s="1">
        <v>0.59385665529010234</v>
      </c>
    </row>
    <row r="27" spans="1:53" x14ac:dyDescent="0.2">
      <c r="B27" s="2"/>
      <c r="F27" s="1" t="s">
        <v>579</v>
      </c>
      <c r="H27" s="1">
        <v>2.36</v>
      </c>
      <c r="I27" s="1">
        <v>17253.27</v>
      </c>
      <c r="J27" s="1">
        <v>101000</v>
      </c>
      <c r="L27" s="1">
        <v>22192.61</v>
      </c>
      <c r="M27" s="1">
        <v>140000</v>
      </c>
      <c r="O27" s="1">
        <v>15289.69</v>
      </c>
      <c r="P27" s="1">
        <v>96200</v>
      </c>
      <c r="R27" s="1">
        <v>20841.89</v>
      </c>
      <c r="S27" s="1">
        <v>161000</v>
      </c>
      <c r="V27" s="1">
        <v>97700</v>
      </c>
      <c r="Y27" s="1">
        <v>59200</v>
      </c>
      <c r="AC27" s="1">
        <v>27.39</v>
      </c>
      <c r="AD27" s="1">
        <v>0.77743311850205987</v>
      </c>
      <c r="AE27" s="1">
        <v>0.88619084961865202</v>
      </c>
      <c r="AF27" s="1">
        <v>5.6626946659966482</v>
      </c>
      <c r="AG27" s="1">
        <v>0.6889541158070186</v>
      </c>
      <c r="AH27" s="1">
        <v>39445.880000000005</v>
      </c>
      <c r="AI27" s="1">
        <v>3.431233615424786</v>
      </c>
      <c r="AJ27" s="1">
        <v>4.4023663733107554</v>
      </c>
      <c r="AK27" s="1">
        <v>2.667554649948789</v>
      </c>
      <c r="AL27" s="1">
        <v>0.60593654042988743</v>
      </c>
    </row>
    <row r="28" spans="1:53" x14ac:dyDescent="0.2">
      <c r="B28" s="2"/>
      <c r="F28" s="1" t="s">
        <v>579</v>
      </c>
      <c r="H28" s="1">
        <v>2.31</v>
      </c>
      <c r="I28" s="1">
        <v>17866.330000000002</v>
      </c>
      <c r="J28" s="1">
        <v>105000</v>
      </c>
      <c r="L28" s="1">
        <v>20793.830000000002</v>
      </c>
      <c r="M28" s="1">
        <v>132000</v>
      </c>
      <c r="O28" s="1">
        <v>13979.04</v>
      </c>
      <c r="P28" s="1">
        <v>88400</v>
      </c>
      <c r="R28" s="1">
        <v>19705.16</v>
      </c>
      <c r="S28" s="1">
        <v>153000</v>
      </c>
      <c r="V28" s="1">
        <v>94500</v>
      </c>
      <c r="Y28" s="1">
        <v>56800</v>
      </c>
      <c r="AC28" s="1">
        <v>27.39</v>
      </c>
      <c r="AD28" s="1">
        <v>0.85921304540818122</v>
      </c>
      <c r="AE28" s="1">
        <v>0.78242369865551564</v>
      </c>
      <c r="AF28" s="1">
        <v>5.2892787718574539</v>
      </c>
      <c r="AG28" s="1">
        <v>0.67226864892133864</v>
      </c>
      <c r="AH28" s="1">
        <v>38660.160000000003</v>
      </c>
      <c r="AI28" s="1">
        <v>3.1791643835079726</v>
      </c>
      <c r="AJ28" s="1">
        <v>4.5446173215804873</v>
      </c>
      <c r="AK28" s="1">
        <v>2.7315795118071078</v>
      </c>
      <c r="AL28" s="1">
        <v>0.60105820105820107</v>
      </c>
    </row>
    <row r="29" spans="1:53" x14ac:dyDescent="0.2">
      <c r="B29" s="2"/>
      <c r="F29" s="1" t="s">
        <v>583</v>
      </c>
      <c r="H29" s="1">
        <v>2.34</v>
      </c>
      <c r="I29" s="1">
        <v>27180.26</v>
      </c>
      <c r="J29" s="1">
        <v>160000</v>
      </c>
      <c r="L29" s="1">
        <v>17983.32</v>
      </c>
      <c r="M29" s="1">
        <v>117000</v>
      </c>
      <c r="O29" s="1">
        <v>7504.66</v>
      </c>
      <c r="P29" s="1">
        <v>46600</v>
      </c>
      <c r="R29" s="1">
        <v>16491.75</v>
      </c>
      <c r="S29" s="1">
        <v>127000</v>
      </c>
      <c r="V29" s="1">
        <v>73800</v>
      </c>
      <c r="Y29" s="1">
        <v>42500</v>
      </c>
      <c r="AC29" s="1">
        <v>54.78</v>
      </c>
      <c r="AD29" s="1">
        <v>1.5114150223651694</v>
      </c>
      <c r="AE29" s="1">
        <v>0.27610699824063495</v>
      </c>
      <c r="AF29" s="1">
        <v>2.7152058148082472</v>
      </c>
      <c r="AG29" s="1">
        <v>0.41731226492104906</v>
      </c>
      <c r="AH29" s="1">
        <v>45163.58</v>
      </c>
      <c r="AI29" s="1">
        <v>1.5636347849505488</v>
      </c>
      <c r="AJ29" s="1">
        <v>4.1038028573144452</v>
      </c>
      <c r="AK29" s="1">
        <v>2.3633011034669904</v>
      </c>
      <c r="AL29" s="1">
        <v>0.57588075880758804</v>
      </c>
    </row>
    <row r="30" spans="1:53" x14ac:dyDescent="0.2">
      <c r="B30" s="2"/>
      <c r="F30" s="1" t="s">
        <v>583</v>
      </c>
      <c r="H30" s="1">
        <v>2.33</v>
      </c>
      <c r="I30" s="1">
        <v>31739.03</v>
      </c>
      <c r="J30" s="1">
        <v>192000</v>
      </c>
      <c r="L30" s="1">
        <v>12553.76</v>
      </c>
      <c r="M30" s="1">
        <v>80000</v>
      </c>
      <c r="O30" s="1">
        <v>5339.49</v>
      </c>
      <c r="P30" s="1">
        <v>34300</v>
      </c>
      <c r="R30" s="1">
        <v>10876.25</v>
      </c>
      <c r="S30" s="1">
        <v>85700</v>
      </c>
      <c r="V30" s="1">
        <v>53500</v>
      </c>
      <c r="Y30" s="1">
        <v>29900</v>
      </c>
      <c r="AC30" s="1">
        <v>54.78</v>
      </c>
      <c r="AD30" s="1">
        <v>2.5282489071003429</v>
      </c>
      <c r="AE30" s="1">
        <v>0.16823103919685006</v>
      </c>
      <c r="AF30" s="1">
        <v>1.685621772309992</v>
      </c>
      <c r="AG30" s="1">
        <v>0.4253299409897911</v>
      </c>
      <c r="AH30" s="1">
        <v>44292.79</v>
      </c>
      <c r="AI30" s="1">
        <v>0.9420577755526871</v>
      </c>
      <c r="AJ30" s="1">
        <v>4.2616714036272798</v>
      </c>
      <c r="AK30" s="1">
        <v>2.3817565414664612</v>
      </c>
      <c r="AL30" s="1">
        <v>0.55887850467289724</v>
      </c>
    </row>
    <row r="31" spans="1:53" x14ac:dyDescent="0.2">
      <c r="B31" s="2"/>
      <c r="F31" s="1" t="s">
        <v>583</v>
      </c>
      <c r="H31" s="1">
        <v>2.33</v>
      </c>
      <c r="I31" s="1">
        <v>28348.63</v>
      </c>
      <c r="J31" s="1">
        <v>182000</v>
      </c>
      <c r="L31" s="1">
        <v>6773.93</v>
      </c>
      <c r="M31" s="1">
        <v>44600</v>
      </c>
      <c r="O31" s="1">
        <v>2877.53</v>
      </c>
      <c r="P31" s="1">
        <v>18200</v>
      </c>
      <c r="R31" s="1">
        <v>5494.56</v>
      </c>
      <c r="S31" s="1">
        <v>44200</v>
      </c>
      <c r="V31" s="1">
        <v>27300</v>
      </c>
      <c r="Y31" s="1">
        <v>16700</v>
      </c>
      <c r="AC31" s="1">
        <v>54.78</v>
      </c>
      <c r="AD31" s="1">
        <v>4.1849605767995834</v>
      </c>
      <c r="AE31" s="1">
        <v>0.10150508155067811</v>
      </c>
      <c r="AF31" s="1">
        <v>0.96300949992997897</v>
      </c>
      <c r="AG31" s="1">
        <v>0.42479476463441462</v>
      </c>
      <c r="AH31" s="1">
        <v>35122.559999999998</v>
      </c>
      <c r="AI31" s="1">
        <v>0.58909372340039001</v>
      </c>
      <c r="AJ31" s="1">
        <v>4.0301567922904429</v>
      </c>
      <c r="AK31" s="1">
        <v>2.4653340084707103</v>
      </c>
      <c r="AL31" s="1">
        <v>0.61172161172161177</v>
      </c>
    </row>
    <row r="32" spans="1:53" x14ac:dyDescent="0.2">
      <c r="B32" s="2"/>
      <c r="F32" s="1" t="s">
        <v>583</v>
      </c>
      <c r="H32" s="1">
        <v>2.31</v>
      </c>
      <c r="I32" s="1">
        <v>26902.81</v>
      </c>
      <c r="J32" s="1">
        <v>173000</v>
      </c>
      <c r="L32" s="1">
        <v>5418.42</v>
      </c>
      <c r="M32" s="1">
        <v>3640</v>
      </c>
      <c r="O32" s="1">
        <v>2348.96</v>
      </c>
      <c r="P32" s="1">
        <v>15700</v>
      </c>
      <c r="R32" s="1">
        <v>4347.67</v>
      </c>
      <c r="S32" s="1">
        <v>35000</v>
      </c>
      <c r="V32" s="1">
        <v>22400</v>
      </c>
      <c r="Y32" s="1">
        <v>12500</v>
      </c>
      <c r="AC32" s="1">
        <v>54.78</v>
      </c>
      <c r="AD32" s="1">
        <v>4.9650654618874137</v>
      </c>
      <c r="AE32" s="1">
        <v>8.7312812304736934E-2</v>
      </c>
      <c r="AF32" s="1">
        <v>0.83262677764887749</v>
      </c>
      <c r="AG32" s="1">
        <v>0.43351382875450778</v>
      </c>
      <c r="AH32" s="1">
        <v>32321.230000000003</v>
      </c>
      <c r="AI32" s="1">
        <v>0.46463547859870397</v>
      </c>
      <c r="AJ32" s="1">
        <v>4.1340464563470531</v>
      </c>
      <c r="AK32" s="1">
        <v>2.3069455671579537</v>
      </c>
      <c r="AL32" s="1">
        <v>0.5580357142857143</v>
      </c>
    </row>
    <row r="33" spans="1:68" x14ac:dyDescent="0.2">
      <c r="B33" s="2"/>
      <c r="F33" s="1" t="s">
        <v>584</v>
      </c>
      <c r="H33" s="1">
        <v>2.48</v>
      </c>
      <c r="I33" s="1">
        <v>36173.61</v>
      </c>
      <c r="J33" s="1">
        <v>238000</v>
      </c>
      <c r="L33" s="1">
        <v>6686.22</v>
      </c>
      <c r="M33" s="1">
        <v>44600</v>
      </c>
      <c r="O33" s="1">
        <v>3605.95</v>
      </c>
      <c r="P33" s="1">
        <v>23600</v>
      </c>
      <c r="R33" s="1">
        <v>4356.6899999999996</v>
      </c>
      <c r="S33" s="1">
        <v>35100</v>
      </c>
      <c r="V33" s="1">
        <v>27400</v>
      </c>
      <c r="Y33" s="1">
        <v>16000</v>
      </c>
      <c r="AC33" s="1">
        <v>91.3</v>
      </c>
      <c r="AD33" s="1">
        <v>5.4101734612381884</v>
      </c>
      <c r="AE33" s="1">
        <v>9.9684549040032211E-2</v>
      </c>
      <c r="AF33" s="1">
        <v>0.75745826861073584</v>
      </c>
      <c r="AG33" s="1">
        <v>0.539310701711879</v>
      </c>
      <c r="AH33" s="1">
        <v>42859.83</v>
      </c>
      <c r="AI33" s="1">
        <v>0.44231139772889683</v>
      </c>
      <c r="AJ33" s="1">
        <v>4.0979806228332301</v>
      </c>
      <c r="AK33" s="1">
        <v>2.3929813855960469</v>
      </c>
      <c r="AL33" s="1">
        <v>0.58394160583941601</v>
      </c>
    </row>
    <row r="34" spans="1:68" x14ac:dyDescent="0.2">
      <c r="B34" s="2"/>
      <c r="F34" s="1" t="s">
        <v>584</v>
      </c>
      <c r="H34" s="1">
        <v>2.48</v>
      </c>
      <c r="I34" s="1">
        <v>35091.47</v>
      </c>
      <c r="J34" s="1">
        <v>230000</v>
      </c>
      <c r="L34" s="1">
        <v>6267.08</v>
      </c>
      <c r="M34" s="1">
        <v>41200</v>
      </c>
      <c r="O34" s="1">
        <v>3404.35</v>
      </c>
      <c r="P34" s="1">
        <v>22000</v>
      </c>
      <c r="R34" s="1">
        <v>4066.88</v>
      </c>
      <c r="S34" s="1">
        <v>32700</v>
      </c>
      <c r="V34" s="1">
        <v>25600</v>
      </c>
      <c r="Y34" s="1">
        <v>15600</v>
      </c>
      <c r="AC34" s="1">
        <v>91.3</v>
      </c>
      <c r="AD34" s="1">
        <v>5.5993333418434101</v>
      </c>
      <c r="AE34" s="1">
        <v>9.7013604730722305E-2</v>
      </c>
      <c r="AF34" s="1">
        <v>0.72952201774391323</v>
      </c>
      <c r="AG34" s="1">
        <v>0.543211511581151</v>
      </c>
      <c r="AH34" s="1">
        <v>41358.550000000003</v>
      </c>
      <c r="AI34" s="1">
        <v>0.44455247956269711</v>
      </c>
      <c r="AJ34" s="1">
        <v>4.0848369575623735</v>
      </c>
      <c r="AK34" s="1">
        <v>2.4891975210145714</v>
      </c>
      <c r="AL34" s="1">
        <v>0.609375</v>
      </c>
    </row>
    <row r="35" spans="1:68" x14ac:dyDescent="0.2">
      <c r="B35" s="2"/>
      <c r="F35" s="1" t="s">
        <v>584</v>
      </c>
      <c r="H35" s="1">
        <v>2.4700000000000002</v>
      </c>
      <c r="I35" s="1">
        <v>35231.79</v>
      </c>
      <c r="J35" s="1">
        <v>234000</v>
      </c>
      <c r="L35" s="1">
        <v>5931.22</v>
      </c>
      <c r="M35" s="1">
        <v>40200</v>
      </c>
      <c r="O35" s="1">
        <v>3233.89</v>
      </c>
      <c r="P35" s="1">
        <v>21100</v>
      </c>
      <c r="R35" s="1">
        <v>3838.57</v>
      </c>
      <c r="S35" s="1">
        <v>31100</v>
      </c>
      <c r="V35" s="1">
        <v>25000</v>
      </c>
      <c r="Y35" s="1">
        <v>15100</v>
      </c>
      <c r="AC35" s="1">
        <v>91.3</v>
      </c>
      <c r="AD35" s="1">
        <v>5.940057863306369</v>
      </c>
      <c r="AE35" s="1">
        <v>9.1788978079172245E-2</v>
      </c>
      <c r="AF35" s="1">
        <v>0.70958642748495038</v>
      </c>
      <c r="AG35" s="1">
        <v>0.54523184100404298</v>
      </c>
      <c r="AH35" s="1">
        <v>41163.01</v>
      </c>
      <c r="AI35" s="1">
        <v>0.42859020220091004</v>
      </c>
      <c r="AJ35" s="1">
        <v>4.2149844382774537</v>
      </c>
      <c r="AK35" s="1">
        <v>2.5458506007195822</v>
      </c>
      <c r="AL35" s="1">
        <v>0.60399999999999998</v>
      </c>
    </row>
    <row r="36" spans="1:68" x14ac:dyDescent="0.2">
      <c r="A36" s="1">
        <v>3</v>
      </c>
      <c r="B36" s="2" t="s">
        <v>2</v>
      </c>
      <c r="C36" s="1" t="s">
        <v>564</v>
      </c>
      <c r="D36" s="1" t="s">
        <v>565</v>
      </c>
      <c r="E36" s="1" t="s">
        <v>566</v>
      </c>
      <c r="G36" s="1">
        <v>889.79809999999998</v>
      </c>
      <c r="K36" s="1">
        <v>848.77009999999996</v>
      </c>
      <c r="N36" s="1">
        <v>853.72550000000001</v>
      </c>
      <c r="T36" s="1">
        <v>549.48910000000001</v>
      </c>
      <c r="U36" s="1" t="s">
        <v>11</v>
      </c>
      <c r="W36" s="1">
        <v>603.53420000000006</v>
      </c>
      <c r="X36" s="1" t="s">
        <v>16</v>
      </c>
      <c r="BA36" s="1" t="s">
        <v>2</v>
      </c>
    </row>
    <row r="37" spans="1:68" x14ac:dyDescent="0.2">
      <c r="B37" s="2" t="s">
        <v>588</v>
      </c>
      <c r="F37" s="1" t="s">
        <v>574</v>
      </c>
      <c r="H37" s="1">
        <v>4.3600000000000003</v>
      </c>
      <c r="I37" s="1">
        <v>16530.32</v>
      </c>
      <c r="J37" s="1">
        <v>76900</v>
      </c>
      <c r="L37" s="1">
        <v>9848.11</v>
      </c>
      <c r="M37" s="1">
        <v>55400</v>
      </c>
      <c r="O37" s="1">
        <v>5789.06</v>
      </c>
      <c r="P37" s="1">
        <v>27300</v>
      </c>
      <c r="R37" s="1">
        <v>10037.77</v>
      </c>
      <c r="S37" s="1">
        <v>62200</v>
      </c>
      <c r="V37" s="1">
        <v>73700</v>
      </c>
      <c r="Y37" s="1">
        <v>16300</v>
      </c>
      <c r="AC37" s="1">
        <v>9.1300000000000008</v>
      </c>
      <c r="AD37" s="1">
        <v>1.6785271488640967</v>
      </c>
      <c r="AE37" s="1">
        <v>0.35020858640365105</v>
      </c>
      <c r="AF37" s="1">
        <v>4.4584738831432178</v>
      </c>
      <c r="AG37" s="1">
        <v>0.58783462004384601</v>
      </c>
      <c r="AH37" s="1">
        <v>26378.43</v>
      </c>
      <c r="AI37" s="1">
        <v>0.98606681540345253</v>
      </c>
      <c r="AJ37" s="1">
        <v>7.4836694553574237</v>
      </c>
      <c r="AK37" s="1">
        <v>1.6551399202486567</v>
      </c>
      <c r="AL37" s="1">
        <v>0.22116689280868385</v>
      </c>
    </row>
    <row r="38" spans="1:68" x14ac:dyDescent="0.2">
      <c r="B38" s="2" t="s">
        <v>589</v>
      </c>
      <c r="F38" s="1" t="s">
        <v>574</v>
      </c>
      <c r="H38" s="1">
        <v>4.38</v>
      </c>
      <c r="I38" s="1">
        <v>17951.34</v>
      </c>
      <c r="J38" s="1">
        <v>82600</v>
      </c>
      <c r="L38" s="1">
        <v>18621.13</v>
      </c>
      <c r="M38" s="1">
        <v>102000</v>
      </c>
      <c r="O38" s="1">
        <v>5975.45</v>
      </c>
      <c r="P38" s="1">
        <v>28100</v>
      </c>
      <c r="R38" s="1">
        <v>10014.09</v>
      </c>
      <c r="S38" s="1">
        <v>61900</v>
      </c>
      <c r="V38" s="1">
        <v>70400</v>
      </c>
      <c r="Y38" s="1">
        <v>19300</v>
      </c>
      <c r="AC38" s="1">
        <v>9.1300000000000008</v>
      </c>
      <c r="AD38" s="1">
        <v>0.96403064690488705</v>
      </c>
      <c r="AE38" s="1">
        <v>0.3328693011218104</v>
      </c>
      <c r="AF38" s="1">
        <v>3.9217128080689241</v>
      </c>
      <c r="AG38" s="1">
        <v>0.32089620769523652</v>
      </c>
      <c r="AH38" s="1">
        <v>36572.47</v>
      </c>
      <c r="AI38" s="1">
        <v>1.0751286533484408</v>
      </c>
      <c r="AJ38" s="1">
        <v>3.7806513353378661</v>
      </c>
      <c r="AK38" s="1">
        <v>1.0364569711934775</v>
      </c>
      <c r="AL38" s="1">
        <v>0.27414772727272729</v>
      </c>
    </row>
    <row r="39" spans="1:68" x14ac:dyDescent="0.2">
      <c r="B39" s="2"/>
      <c r="F39" s="1" t="s">
        <v>574</v>
      </c>
      <c r="H39" s="1">
        <v>4.3600000000000003</v>
      </c>
      <c r="I39" s="1">
        <v>18180.02</v>
      </c>
      <c r="J39" s="1">
        <v>84300</v>
      </c>
      <c r="L39" s="1">
        <v>18500.66</v>
      </c>
      <c r="M39" s="1">
        <v>102000</v>
      </c>
      <c r="O39" s="1">
        <v>5979.39</v>
      </c>
      <c r="P39" s="1">
        <v>28800</v>
      </c>
      <c r="R39" s="1">
        <v>9989.91</v>
      </c>
      <c r="S39" s="1">
        <v>59800</v>
      </c>
      <c r="V39" s="1">
        <v>72100</v>
      </c>
      <c r="Y39" s="1">
        <v>19000</v>
      </c>
      <c r="AC39" s="1">
        <v>9.1300000000000008</v>
      </c>
      <c r="AD39" s="1">
        <v>0.98266872641300362</v>
      </c>
      <c r="AE39" s="1">
        <v>0.32889897810893498</v>
      </c>
      <c r="AF39" s="1">
        <v>3.9658922267412247</v>
      </c>
      <c r="AG39" s="1">
        <v>0.3231987399368455</v>
      </c>
      <c r="AH39" s="1">
        <v>36680.68</v>
      </c>
      <c r="AI39" s="1">
        <v>1.0451033607223754</v>
      </c>
      <c r="AJ39" s="1">
        <v>3.8971582635430302</v>
      </c>
      <c r="AK39" s="1">
        <v>1.0269903884510065</v>
      </c>
      <c r="AL39" s="1">
        <v>0.26352288488210818</v>
      </c>
    </row>
    <row r="40" spans="1:68" x14ac:dyDescent="0.2">
      <c r="B40" s="2"/>
      <c r="F40" s="1" t="s">
        <v>577</v>
      </c>
      <c r="H40" s="1">
        <v>4.45</v>
      </c>
      <c r="I40" s="1">
        <v>21859.81</v>
      </c>
      <c r="J40" s="1">
        <v>100000</v>
      </c>
      <c r="L40" s="1">
        <v>20248.88</v>
      </c>
      <c r="M40" s="1">
        <v>108000</v>
      </c>
      <c r="O40" s="1">
        <v>7743.83</v>
      </c>
      <c r="P40" s="1">
        <v>37300</v>
      </c>
      <c r="R40" s="1">
        <v>13340.07</v>
      </c>
      <c r="S40" s="1">
        <v>80800</v>
      </c>
      <c r="V40" s="1">
        <v>77500</v>
      </c>
      <c r="Y40" s="1">
        <v>20200</v>
      </c>
      <c r="AC40" s="1">
        <v>18.260000000000002</v>
      </c>
      <c r="AD40" s="1">
        <v>1.0795564989273481</v>
      </c>
      <c r="AE40" s="1">
        <v>0.35424964809849674</v>
      </c>
      <c r="AF40" s="1">
        <v>3.545319012379339</v>
      </c>
      <c r="AG40" s="1">
        <v>0.38243250984745819</v>
      </c>
      <c r="AH40" s="1">
        <v>42108.69</v>
      </c>
      <c r="AI40" s="1">
        <v>0.92407024580725994</v>
      </c>
      <c r="AJ40" s="1">
        <v>3.8273721805848027</v>
      </c>
      <c r="AK40" s="1">
        <v>0.99758603932661949</v>
      </c>
      <c r="AL40" s="1">
        <v>0.26064516129032256</v>
      </c>
    </row>
    <row r="41" spans="1:68" x14ac:dyDescent="0.2">
      <c r="B41" s="2"/>
      <c r="F41" s="1" t="s">
        <v>577</v>
      </c>
      <c r="H41" s="1">
        <v>4.7</v>
      </c>
      <c r="I41" s="1">
        <v>22587.07</v>
      </c>
      <c r="J41" s="1">
        <v>98100</v>
      </c>
      <c r="L41" s="1">
        <v>21746.12</v>
      </c>
      <c r="M41" s="1">
        <v>112000</v>
      </c>
      <c r="O41" s="1">
        <v>11505.51</v>
      </c>
      <c r="P41" s="1">
        <v>53400</v>
      </c>
      <c r="R41" s="1">
        <v>16757.310000000001</v>
      </c>
      <c r="S41" s="1">
        <v>96500</v>
      </c>
      <c r="V41" s="1">
        <v>86700</v>
      </c>
      <c r="Y41" s="1">
        <v>21800</v>
      </c>
      <c r="AC41" s="1">
        <v>18.260000000000002</v>
      </c>
      <c r="AD41" s="1">
        <v>1.0386712664144224</v>
      </c>
      <c r="AE41" s="1">
        <v>0.50938479404367187</v>
      </c>
      <c r="AF41" s="1">
        <v>3.8384792715478371</v>
      </c>
      <c r="AG41" s="1">
        <v>0.5290833491215905</v>
      </c>
      <c r="AH41" s="1">
        <v>44333.19</v>
      </c>
      <c r="AI41" s="1">
        <v>0.96515395755182054</v>
      </c>
      <c r="AJ41" s="1">
        <v>3.9869181260841016</v>
      </c>
      <c r="AK41" s="1">
        <v>1.0024776833752413</v>
      </c>
      <c r="AL41" s="1">
        <v>0.25144175317185696</v>
      </c>
      <c r="BH41" s="1" t="s">
        <v>590</v>
      </c>
      <c r="BJ41" s="1" t="s">
        <v>591</v>
      </c>
      <c r="BO41" s="1" t="s">
        <v>592</v>
      </c>
    </row>
    <row r="42" spans="1:68" x14ac:dyDescent="0.2">
      <c r="B42" s="2"/>
      <c r="F42" s="1" t="s">
        <v>577</v>
      </c>
      <c r="H42" s="1">
        <v>4.72</v>
      </c>
      <c r="I42" s="1">
        <v>22291.98</v>
      </c>
      <c r="J42" s="1">
        <v>102000</v>
      </c>
      <c r="L42" s="1">
        <v>20641.57</v>
      </c>
      <c r="M42" s="1">
        <v>109000</v>
      </c>
      <c r="O42" s="1">
        <v>10936.91</v>
      </c>
      <c r="P42" s="1">
        <v>51500</v>
      </c>
      <c r="R42" s="1">
        <v>15858.71</v>
      </c>
      <c r="S42" s="1">
        <v>92700</v>
      </c>
      <c r="V42" s="1">
        <v>78600</v>
      </c>
      <c r="Y42" s="1">
        <v>18300</v>
      </c>
      <c r="AC42" s="1">
        <v>18.260000000000002</v>
      </c>
      <c r="AD42" s="1">
        <v>1.0799556429089454</v>
      </c>
      <c r="AE42" s="1">
        <v>0.49062084211451834</v>
      </c>
      <c r="AF42" s="1">
        <v>3.5259317476509491</v>
      </c>
      <c r="AG42" s="1">
        <v>0.52984874697031281</v>
      </c>
      <c r="AH42" s="1">
        <v>42933.55</v>
      </c>
      <c r="AI42" s="1">
        <v>0.82092304048361786</v>
      </c>
      <c r="AJ42" s="1">
        <v>3.8078498873874418</v>
      </c>
      <c r="AK42" s="1">
        <v>0.88656046996425175</v>
      </c>
      <c r="AL42" s="1">
        <v>0.23282442748091603</v>
      </c>
      <c r="BH42" s="1" t="s">
        <v>593</v>
      </c>
      <c r="BI42" s="1">
        <v>9260</v>
      </c>
      <c r="BJ42" s="1">
        <v>6941.8590658925668</v>
      </c>
      <c r="BK42" s="1">
        <v>3470.9295329462834</v>
      </c>
      <c r="BL42" s="1">
        <v>2512.9529818531091</v>
      </c>
      <c r="BM42" s="1">
        <v>5025.9059637062182</v>
      </c>
      <c r="BN42" s="1" t="s">
        <v>594</v>
      </c>
    </row>
    <row r="43" spans="1:68" x14ac:dyDescent="0.2">
      <c r="B43" s="2"/>
      <c r="F43" s="1" t="s">
        <v>579</v>
      </c>
      <c r="H43" s="1">
        <v>4.79</v>
      </c>
      <c r="I43" s="1">
        <v>25835.63</v>
      </c>
      <c r="J43" s="1">
        <v>114000</v>
      </c>
      <c r="L43" s="1">
        <v>19486.419999999998</v>
      </c>
      <c r="M43" s="1">
        <v>101000</v>
      </c>
      <c r="O43" s="1">
        <v>11359.62</v>
      </c>
      <c r="P43" s="1">
        <v>54700</v>
      </c>
      <c r="R43" s="1">
        <v>15840.53</v>
      </c>
      <c r="S43" s="1">
        <v>94300</v>
      </c>
      <c r="V43" s="1">
        <v>71600</v>
      </c>
      <c r="Y43" s="1">
        <v>15300</v>
      </c>
      <c r="AC43" s="1">
        <v>27.39</v>
      </c>
      <c r="AD43" s="1">
        <v>1.3258274223792776</v>
      </c>
      <c r="AE43" s="1">
        <v>0.43968813611280239</v>
      </c>
      <c r="AF43" s="1">
        <v>2.7713665198023039</v>
      </c>
      <c r="AG43" s="1">
        <v>0.58295058815318579</v>
      </c>
      <c r="AH43" s="1">
        <v>45322.05</v>
      </c>
      <c r="AI43" s="1">
        <v>0.59220541554434702</v>
      </c>
      <c r="AJ43" s="1">
        <v>3.6743537294177178</v>
      </c>
      <c r="AK43" s="1">
        <v>0.78516217961021062</v>
      </c>
      <c r="AL43" s="1">
        <v>0.21368715083798884</v>
      </c>
      <c r="BH43" s="1" t="s">
        <v>595</v>
      </c>
      <c r="BI43" s="1">
        <v>9260</v>
      </c>
      <c r="BJ43" s="1">
        <v>1441.8155647317196</v>
      </c>
      <c r="BL43" s="1">
        <v>318.64123980571003</v>
      </c>
      <c r="BO43" s="1" t="s">
        <v>596</v>
      </c>
      <c r="BP43" s="1" t="s">
        <v>597</v>
      </c>
    </row>
    <row r="44" spans="1:68" x14ac:dyDescent="0.2">
      <c r="B44" s="2"/>
      <c r="F44" s="1" t="s">
        <v>579</v>
      </c>
      <c r="H44" s="1">
        <v>5.03</v>
      </c>
      <c r="I44" s="1">
        <v>23499.87</v>
      </c>
      <c r="J44" s="1">
        <v>101000</v>
      </c>
      <c r="L44" s="1">
        <v>19191.97</v>
      </c>
      <c r="M44" s="1">
        <v>97200</v>
      </c>
      <c r="O44" s="1">
        <v>13540.13</v>
      </c>
      <c r="P44" s="1">
        <v>63400</v>
      </c>
      <c r="R44" s="1">
        <v>16673.03</v>
      </c>
      <c r="S44" s="1">
        <v>97000</v>
      </c>
      <c r="V44" s="1">
        <v>71700</v>
      </c>
      <c r="Y44" s="1">
        <v>15800</v>
      </c>
      <c r="AC44" s="1">
        <v>27.39</v>
      </c>
      <c r="AD44" s="1">
        <v>1.2244636689198658</v>
      </c>
      <c r="AE44" s="1">
        <v>0.57617893205366666</v>
      </c>
      <c r="AF44" s="1">
        <v>3.0510807081060451</v>
      </c>
      <c r="AG44" s="1">
        <v>0.70551016909676278</v>
      </c>
      <c r="AH44" s="1">
        <v>42691.839999999997</v>
      </c>
      <c r="AI44" s="1">
        <v>0.6723441448825036</v>
      </c>
      <c r="AJ44" s="1">
        <v>3.7359374780181502</v>
      </c>
      <c r="AK44" s="1">
        <v>0.8232609784196202</v>
      </c>
      <c r="AL44" s="1">
        <v>0.2203626220362622</v>
      </c>
      <c r="BH44" s="1" t="s">
        <v>598</v>
      </c>
      <c r="BI44" s="1">
        <v>22100</v>
      </c>
      <c r="BJ44" s="1">
        <v>16606.460959287353</v>
      </c>
      <c r="BK44" s="1">
        <v>8303.2304796436765</v>
      </c>
      <c r="BL44" s="1">
        <v>6011.538867262022</v>
      </c>
      <c r="BM44" s="1">
        <v>12023.077734524044</v>
      </c>
      <c r="BN44" s="1">
        <v>12341.718974329753</v>
      </c>
      <c r="BP44" s="1" t="s">
        <v>599</v>
      </c>
    </row>
    <row r="45" spans="1:68" x14ac:dyDescent="0.2">
      <c r="B45" s="2"/>
      <c r="F45" s="1" t="s">
        <v>579</v>
      </c>
      <c r="H45" s="1">
        <v>4.95</v>
      </c>
      <c r="I45" s="1">
        <v>24830.04</v>
      </c>
      <c r="J45" s="1">
        <v>110000</v>
      </c>
      <c r="L45" s="1">
        <v>18590.150000000001</v>
      </c>
      <c r="M45" s="1">
        <v>97800</v>
      </c>
      <c r="O45" s="1">
        <v>11713.18</v>
      </c>
      <c r="P45" s="1">
        <v>55300</v>
      </c>
      <c r="R45" s="1">
        <v>15677.78</v>
      </c>
      <c r="S45" s="1">
        <v>92000</v>
      </c>
      <c r="V45" s="1">
        <v>72800</v>
      </c>
      <c r="Y45" s="1">
        <v>16600</v>
      </c>
      <c r="AC45" s="1">
        <v>27.39</v>
      </c>
      <c r="AD45" s="1">
        <v>1.3356557101475781</v>
      </c>
      <c r="AE45" s="1">
        <v>0.47173423804391779</v>
      </c>
      <c r="AF45" s="1">
        <v>2.9319324495651236</v>
      </c>
      <c r="AG45" s="1">
        <v>0.63007452871547565</v>
      </c>
      <c r="AH45" s="1">
        <v>43420.19</v>
      </c>
      <c r="AI45" s="1">
        <v>0.66854503657666275</v>
      </c>
      <c r="AJ45" s="1">
        <v>3.9160523180286333</v>
      </c>
      <c r="AK45" s="1">
        <v>0.8929459955944411</v>
      </c>
      <c r="AL45" s="1">
        <v>0.22802197802197802</v>
      </c>
      <c r="BI45" s="1">
        <v>22100</v>
      </c>
      <c r="BJ45" s="1">
        <v>3633.6250015119681</v>
      </c>
      <c r="BL45" s="1">
        <v>803.03112533414492</v>
      </c>
    </row>
    <row r="46" spans="1:68" x14ac:dyDescent="0.2">
      <c r="B46" s="2"/>
      <c r="F46" s="1" t="s">
        <v>583</v>
      </c>
      <c r="H46" s="1">
        <v>4.95</v>
      </c>
      <c r="I46" s="1">
        <v>37373.11</v>
      </c>
      <c r="J46" s="1">
        <v>167000</v>
      </c>
      <c r="L46" s="1">
        <v>15452.71</v>
      </c>
      <c r="M46" s="1">
        <v>81500</v>
      </c>
      <c r="O46" s="1">
        <v>5822.57</v>
      </c>
      <c r="P46" s="1">
        <v>27100</v>
      </c>
      <c r="R46" s="1">
        <v>11463.55</v>
      </c>
      <c r="S46" s="1">
        <v>66900</v>
      </c>
      <c r="V46" s="1">
        <v>59700</v>
      </c>
      <c r="Y46" s="1">
        <v>13500</v>
      </c>
      <c r="AC46" s="1">
        <v>54.78</v>
      </c>
      <c r="AD46" s="1">
        <v>2.4185472968819064</v>
      </c>
      <c r="AE46" s="1">
        <v>0.15579570445167662</v>
      </c>
      <c r="AF46" s="1">
        <v>1.5974051931990674</v>
      </c>
      <c r="AG46" s="1">
        <v>0.37679927986741485</v>
      </c>
      <c r="AH46" s="1">
        <v>52825.82</v>
      </c>
      <c r="AI46" s="1">
        <v>0.36122227986913585</v>
      </c>
      <c r="AJ46" s="1">
        <v>3.863400012036724</v>
      </c>
      <c r="AK46" s="1">
        <v>0.87363316855101791</v>
      </c>
      <c r="AL46" s="1">
        <v>0.22613065326633167</v>
      </c>
    </row>
    <row r="47" spans="1:68" x14ac:dyDescent="0.2">
      <c r="B47" s="2"/>
      <c r="F47" s="1" t="s">
        <v>583</v>
      </c>
      <c r="H47" s="1">
        <v>4.9400000000000004</v>
      </c>
      <c r="I47" s="1">
        <v>41164.879999999997</v>
      </c>
      <c r="J47" s="1">
        <v>187000</v>
      </c>
      <c r="L47" s="1">
        <v>9936.2900000000009</v>
      </c>
      <c r="M47" s="1">
        <v>53500</v>
      </c>
      <c r="O47" s="1">
        <v>3959.91</v>
      </c>
      <c r="P47" s="1">
        <v>18600</v>
      </c>
      <c r="R47" s="1">
        <v>7034.78</v>
      </c>
      <c r="S47" s="1">
        <v>42600</v>
      </c>
      <c r="V47" s="1">
        <v>39600</v>
      </c>
      <c r="Y47" s="1">
        <v>8790</v>
      </c>
      <c r="AC47" s="1">
        <v>54.78</v>
      </c>
      <c r="AD47" s="1">
        <v>4.1428823031533897</v>
      </c>
      <c r="AE47" s="1">
        <v>9.619632074720004E-2</v>
      </c>
      <c r="AF47" s="1">
        <v>0.96198507076906337</v>
      </c>
      <c r="AG47" s="1">
        <v>0.3985300348520423</v>
      </c>
      <c r="AH47" s="1">
        <v>51101.17</v>
      </c>
      <c r="AI47" s="1">
        <v>0.2135315346479815</v>
      </c>
      <c r="AJ47" s="1">
        <v>3.985390925586914</v>
      </c>
      <c r="AK47" s="1">
        <v>0.88463601605830744</v>
      </c>
      <c r="AL47" s="1">
        <v>0.22196969696969698</v>
      </c>
      <c r="BL47" s="1" t="s">
        <v>600</v>
      </c>
    </row>
    <row r="48" spans="1:68" x14ac:dyDescent="0.2">
      <c r="B48" s="2"/>
      <c r="F48" s="1" t="s">
        <v>583</v>
      </c>
      <c r="H48" s="1">
        <v>4.9400000000000004</v>
      </c>
      <c r="I48" s="1">
        <v>38060.660000000003</v>
      </c>
      <c r="J48" s="1">
        <v>175000</v>
      </c>
      <c r="L48" s="1">
        <v>4735.95</v>
      </c>
      <c r="M48" s="1">
        <v>25600</v>
      </c>
      <c r="O48" s="1">
        <v>2311.13</v>
      </c>
      <c r="P48" s="1">
        <v>10700</v>
      </c>
      <c r="R48" s="1">
        <v>3214.21</v>
      </c>
      <c r="S48" s="1">
        <v>19300</v>
      </c>
      <c r="V48" s="1">
        <v>18600</v>
      </c>
      <c r="Y48" s="1">
        <v>4150</v>
      </c>
      <c r="AC48" s="1">
        <v>54.78</v>
      </c>
      <c r="AD48" s="1">
        <v>8.0365417709224136</v>
      </c>
      <c r="AE48" s="1">
        <v>6.0722278594223009E-2</v>
      </c>
      <c r="AF48" s="1">
        <v>0.4886935749406342</v>
      </c>
      <c r="AG48" s="1">
        <v>0.48799712834806114</v>
      </c>
      <c r="AH48" s="1">
        <v>42796.61</v>
      </c>
      <c r="AI48" s="1">
        <v>0.10903646967761461</v>
      </c>
      <c r="AJ48" s="1">
        <v>3.9274063281918097</v>
      </c>
      <c r="AK48" s="1">
        <v>0.87627614311806501</v>
      </c>
      <c r="AL48" s="1">
        <v>0.22311827956989247</v>
      </c>
    </row>
    <row r="49" spans="1:62" x14ac:dyDescent="0.2">
      <c r="B49" s="2"/>
      <c r="F49" s="1" t="s">
        <v>583</v>
      </c>
      <c r="H49" s="1">
        <v>4.9400000000000004</v>
      </c>
      <c r="I49" s="1">
        <v>35211.949999999997</v>
      </c>
      <c r="J49" s="1">
        <v>165000</v>
      </c>
      <c r="L49" s="1">
        <v>3728.41</v>
      </c>
      <c r="M49" s="1">
        <v>20600</v>
      </c>
      <c r="O49" s="1">
        <v>1743.09</v>
      </c>
      <c r="P49" s="1">
        <v>8040</v>
      </c>
      <c r="R49" s="1">
        <v>2325.75</v>
      </c>
      <c r="S49" s="1">
        <v>13700</v>
      </c>
      <c r="V49" s="1">
        <v>14000</v>
      </c>
      <c r="Y49" s="1">
        <v>3410</v>
      </c>
      <c r="AC49" s="1">
        <v>54.78</v>
      </c>
      <c r="AD49" s="1">
        <v>9.4442268956472066</v>
      </c>
      <c r="AE49" s="1">
        <v>4.9502796635801198E-2</v>
      </c>
      <c r="AF49" s="1">
        <v>0.3975922946613295</v>
      </c>
      <c r="AG49" s="1">
        <v>0.46751564339758772</v>
      </c>
      <c r="AH49" s="1">
        <v>38940.36</v>
      </c>
      <c r="AI49" s="1">
        <v>9.6842123199652394E-2</v>
      </c>
      <c r="AJ49" s="1">
        <v>3.7549518427426172</v>
      </c>
      <c r="AK49" s="1">
        <v>0.91459898455373745</v>
      </c>
      <c r="AL49" s="1">
        <v>0.24357142857142858</v>
      </c>
    </row>
    <row r="50" spans="1:62" x14ac:dyDescent="0.2">
      <c r="B50" s="2"/>
      <c r="F50" s="1" t="s">
        <v>584</v>
      </c>
      <c r="H50" s="1">
        <v>5.52</v>
      </c>
      <c r="I50" s="1">
        <v>39795.35</v>
      </c>
      <c r="J50" s="1">
        <v>186000</v>
      </c>
      <c r="L50" s="1">
        <v>3528.22</v>
      </c>
      <c r="M50" s="1">
        <v>18000</v>
      </c>
      <c r="O50" s="1">
        <v>2481.91</v>
      </c>
      <c r="P50" s="1">
        <v>11200</v>
      </c>
      <c r="R50" s="1">
        <v>2394.44</v>
      </c>
      <c r="S50" s="1">
        <v>13800</v>
      </c>
      <c r="V50" s="1">
        <v>13100</v>
      </c>
      <c r="Y50" s="1">
        <v>2840</v>
      </c>
      <c r="AC50" s="1">
        <v>91.3</v>
      </c>
      <c r="AD50" s="1">
        <v>11.27915776227106</v>
      </c>
      <c r="AE50" s="1">
        <v>6.236683431606959E-2</v>
      </c>
      <c r="AF50" s="1">
        <v>0.32918418860495008</v>
      </c>
      <c r="AG50" s="1">
        <v>0.70344536338436947</v>
      </c>
      <c r="AH50" s="1">
        <v>43323.57</v>
      </c>
      <c r="AI50" s="1">
        <v>7.1365121804431927E-2</v>
      </c>
      <c r="AJ50" s="1">
        <v>3.7129203961204236</v>
      </c>
      <c r="AK50" s="1">
        <v>0.80493846755587806</v>
      </c>
      <c r="AL50" s="1">
        <v>0.21679389312977099</v>
      </c>
    </row>
    <row r="51" spans="1:62" x14ac:dyDescent="0.2">
      <c r="B51" s="2"/>
      <c r="F51" s="1" t="s">
        <v>584</v>
      </c>
      <c r="H51" s="1">
        <v>5.51</v>
      </c>
      <c r="I51" s="1">
        <v>41189.480000000003</v>
      </c>
      <c r="J51" s="1">
        <v>194000</v>
      </c>
      <c r="L51" s="1">
        <v>3316.77</v>
      </c>
      <c r="M51" s="1">
        <v>17000</v>
      </c>
      <c r="O51" s="1">
        <v>2464.25</v>
      </c>
      <c r="P51" s="1">
        <v>11000</v>
      </c>
      <c r="R51" s="1">
        <v>2235.91</v>
      </c>
      <c r="S51" s="1">
        <v>13200</v>
      </c>
      <c r="V51" s="1">
        <v>13500</v>
      </c>
      <c r="Y51" s="1">
        <v>3000</v>
      </c>
      <c r="AC51" s="1">
        <v>91.3</v>
      </c>
      <c r="AD51" s="1">
        <v>12.418551783813772</v>
      </c>
      <c r="AE51" s="1">
        <v>5.9827169461716921E-2</v>
      </c>
      <c r="AF51" s="1">
        <v>0.32775359145102095</v>
      </c>
      <c r="AG51" s="1">
        <v>0.74296680203933341</v>
      </c>
      <c r="AH51" s="1">
        <v>44506.25</v>
      </c>
      <c r="AI51" s="1">
        <v>7.2834131433560212E-2</v>
      </c>
      <c r="AJ51" s="1">
        <v>4.0702249477654462</v>
      </c>
      <c r="AK51" s="1">
        <v>0.90449443283676589</v>
      </c>
      <c r="AL51" s="1">
        <v>0.22222222222222221</v>
      </c>
    </row>
    <row r="52" spans="1:62" x14ac:dyDescent="0.2">
      <c r="B52" s="2"/>
      <c r="F52" s="1" t="s">
        <v>584</v>
      </c>
      <c r="H52" s="1">
        <v>5.51</v>
      </c>
      <c r="I52" s="1">
        <v>39932.81</v>
      </c>
      <c r="J52" s="1">
        <v>189000</v>
      </c>
      <c r="L52" s="1">
        <v>2984.93</v>
      </c>
      <c r="M52" s="1">
        <v>15600</v>
      </c>
      <c r="O52" s="1">
        <v>2292.92</v>
      </c>
      <c r="P52" s="1">
        <v>10400</v>
      </c>
      <c r="R52" s="1">
        <v>2033.32</v>
      </c>
      <c r="S52" s="1">
        <v>11900</v>
      </c>
      <c r="V52" s="1">
        <v>10700</v>
      </c>
      <c r="Y52" s="1">
        <v>2090</v>
      </c>
      <c r="AC52" s="1">
        <v>91.3</v>
      </c>
      <c r="AD52" s="1">
        <v>13.378139520859786</v>
      </c>
      <c r="AE52" s="1">
        <v>5.7419450321677841E-2</v>
      </c>
      <c r="AF52" s="1">
        <v>0.26795008916227037</v>
      </c>
      <c r="AG52" s="1">
        <v>0.76816541761448354</v>
      </c>
      <c r="AH52" s="1">
        <v>42917.74</v>
      </c>
      <c r="AI52" s="1">
        <v>5.233791461206963E-2</v>
      </c>
      <c r="AJ52" s="1">
        <v>3.5846736774396724</v>
      </c>
      <c r="AK52" s="1">
        <v>0.7001839239111135</v>
      </c>
      <c r="AL52" s="1">
        <v>0.19532710280373833</v>
      </c>
    </row>
    <row r="53" spans="1:62" x14ac:dyDescent="0.2">
      <c r="A53" s="1">
        <v>4</v>
      </c>
      <c r="B53" s="2" t="s">
        <v>601</v>
      </c>
      <c r="C53" s="1" t="s">
        <v>564</v>
      </c>
      <c r="D53" s="1" t="s">
        <v>565</v>
      </c>
      <c r="E53" s="1" t="s">
        <v>566</v>
      </c>
      <c r="G53" s="1">
        <v>947.87789999999995</v>
      </c>
      <c r="K53" s="1">
        <v>906.84209999999996</v>
      </c>
      <c r="N53" s="1">
        <v>911.80319999999995</v>
      </c>
      <c r="T53" s="1">
        <v>549.48789999999997</v>
      </c>
      <c r="U53" s="1" t="s">
        <v>18</v>
      </c>
      <c r="W53" s="1">
        <v>607.56650000000002</v>
      </c>
      <c r="X53" s="1" t="s">
        <v>11</v>
      </c>
      <c r="Z53" s="1">
        <v>661.61310000000003</v>
      </c>
      <c r="AA53" s="1" t="s">
        <v>16</v>
      </c>
      <c r="BA53" s="1" t="s">
        <v>601</v>
      </c>
    </row>
    <row r="54" spans="1:62" x14ac:dyDescent="0.2">
      <c r="B54" s="2" t="s">
        <v>602</v>
      </c>
      <c r="F54" s="1" t="s">
        <v>574</v>
      </c>
      <c r="H54" s="1">
        <v>8.59</v>
      </c>
      <c r="I54" s="1">
        <v>20120.09</v>
      </c>
      <c r="J54" s="1">
        <v>60300</v>
      </c>
      <c r="L54" s="1">
        <v>24320.94</v>
      </c>
      <c r="M54" s="1">
        <v>94200</v>
      </c>
      <c r="O54" s="1">
        <v>7370.78</v>
      </c>
      <c r="P54" s="1">
        <v>22500</v>
      </c>
      <c r="R54" s="1">
        <v>15603.44</v>
      </c>
      <c r="S54" s="1">
        <v>65200</v>
      </c>
      <c r="V54" s="1">
        <v>30100</v>
      </c>
      <c r="Y54" s="1">
        <v>17300</v>
      </c>
      <c r="AB54" s="1">
        <v>29400</v>
      </c>
      <c r="AC54" s="1">
        <v>9.1300000000000008</v>
      </c>
      <c r="AD54" s="1">
        <v>0.82727435699442542</v>
      </c>
      <c r="AE54" s="1">
        <v>0.36633931557960225</v>
      </c>
      <c r="AF54" s="1">
        <v>1.4960171649331588</v>
      </c>
      <c r="AG54" s="1">
        <v>0.30306312173789335</v>
      </c>
      <c r="AH54" s="1">
        <v>44441.03</v>
      </c>
      <c r="AI54" s="1">
        <v>0.85983710808450653</v>
      </c>
      <c r="AJ54" s="1">
        <v>1.2376166381727023</v>
      </c>
      <c r="AK54" s="1">
        <v>0.71132119071055644</v>
      </c>
      <c r="AL54" s="1">
        <v>0.57475083056478404</v>
      </c>
    </row>
    <row r="55" spans="1:62" x14ac:dyDescent="0.2">
      <c r="B55" s="2" t="s">
        <v>603</v>
      </c>
      <c r="F55" s="1" t="s">
        <v>574</v>
      </c>
      <c r="H55" s="1">
        <v>8.6999999999999993</v>
      </c>
      <c r="I55" s="1">
        <v>23368.58</v>
      </c>
      <c r="J55" s="1">
        <v>67900</v>
      </c>
      <c r="L55" s="1">
        <v>23415.64</v>
      </c>
      <c r="M55" s="1">
        <v>91700</v>
      </c>
      <c r="O55" s="1">
        <v>7814.38</v>
      </c>
      <c r="P55" s="1">
        <v>23400</v>
      </c>
      <c r="R55" s="1">
        <v>14776.72</v>
      </c>
      <c r="S55" s="1">
        <v>61000</v>
      </c>
      <c r="V55" s="1">
        <v>29400</v>
      </c>
      <c r="Y55" s="1">
        <v>17700</v>
      </c>
      <c r="AB55" s="1">
        <v>29400</v>
      </c>
      <c r="AC55" s="1">
        <v>9.1300000000000008</v>
      </c>
      <c r="AD55" s="1">
        <v>0.9979902321696098</v>
      </c>
      <c r="AE55" s="1">
        <v>0.33439686964291365</v>
      </c>
      <c r="AF55" s="1">
        <v>1.2580995507643167</v>
      </c>
      <c r="AG55" s="1">
        <v>0.33372480957172218</v>
      </c>
      <c r="AH55" s="1">
        <v>46784.22</v>
      </c>
      <c r="AI55" s="1">
        <v>0.75742728056219066</v>
      </c>
      <c r="AJ55" s="1">
        <v>1.2555710627597623</v>
      </c>
      <c r="AK55" s="1">
        <v>0.75590502757985689</v>
      </c>
      <c r="AL55" s="1">
        <v>0.60204081632653061</v>
      </c>
      <c r="BA55" s="1" t="s">
        <v>604</v>
      </c>
      <c r="BH55" s="1" t="s">
        <v>593</v>
      </c>
    </row>
    <row r="56" spans="1:62" x14ac:dyDescent="0.2">
      <c r="B56" s="2"/>
      <c r="F56" s="1" t="s">
        <v>574</v>
      </c>
      <c r="H56" s="1">
        <v>8.66</v>
      </c>
      <c r="I56" s="1">
        <v>23473.71</v>
      </c>
      <c r="J56" s="1">
        <v>68700</v>
      </c>
      <c r="L56" s="1">
        <v>23377.26</v>
      </c>
      <c r="M56" s="1">
        <v>90200</v>
      </c>
      <c r="O56" s="1">
        <v>7786.61</v>
      </c>
      <c r="P56" s="1">
        <v>23300</v>
      </c>
      <c r="R56" s="1">
        <v>14713.29</v>
      </c>
      <c r="S56" s="1">
        <v>60300</v>
      </c>
      <c r="V56" s="1">
        <v>29100</v>
      </c>
      <c r="Y56" s="1">
        <v>27300</v>
      </c>
      <c r="AC56" s="1">
        <v>9.1300000000000008</v>
      </c>
      <c r="AD56" s="1">
        <v>1.0041258043072627</v>
      </c>
      <c r="AE56" s="1">
        <v>0.33171620506515587</v>
      </c>
      <c r="AF56" s="1">
        <v>1.2396847366692356</v>
      </c>
      <c r="AG56" s="1">
        <v>0.33308480121280254</v>
      </c>
      <c r="AH56" s="1">
        <v>46850.97</v>
      </c>
      <c r="AI56" s="1">
        <v>1.1630032065659839</v>
      </c>
      <c r="AJ56" s="1">
        <v>1.2447994332954333</v>
      </c>
      <c r="AK56" s="1">
        <v>1.1678015302049942</v>
      </c>
      <c r="AL56" s="1">
        <v>0.93814432989690721</v>
      </c>
      <c r="BA56" s="1" t="s">
        <v>605</v>
      </c>
      <c r="BH56" s="1" t="s">
        <v>606</v>
      </c>
      <c r="BI56" s="1">
        <v>9260</v>
      </c>
      <c r="BJ56" s="1">
        <v>1832.4919035731107</v>
      </c>
    </row>
    <row r="57" spans="1:62" x14ac:dyDescent="0.2">
      <c r="B57" s="2"/>
      <c r="F57" s="1" t="s">
        <v>577</v>
      </c>
      <c r="H57" s="1">
        <v>9.07</v>
      </c>
      <c r="I57" s="1">
        <v>28617.68</v>
      </c>
      <c r="J57" s="1">
        <v>84800</v>
      </c>
      <c r="L57" s="1">
        <v>26093.17</v>
      </c>
      <c r="M57" s="1">
        <v>101000</v>
      </c>
      <c r="O57" s="1">
        <v>10823.28</v>
      </c>
      <c r="P57" s="1">
        <v>32300</v>
      </c>
      <c r="R57" s="1">
        <v>21523.45</v>
      </c>
      <c r="S57" s="1">
        <v>87400</v>
      </c>
      <c r="V57" s="1">
        <v>30900</v>
      </c>
      <c r="Y57" s="1">
        <v>18900</v>
      </c>
      <c r="AB57" s="1">
        <v>31200</v>
      </c>
      <c r="AC57" s="1">
        <v>18.260000000000002</v>
      </c>
      <c r="AD57" s="1">
        <v>1.096749839134149</v>
      </c>
      <c r="AE57" s="1">
        <v>0.37820256568666644</v>
      </c>
      <c r="AF57" s="1">
        <v>1.0797520973048829</v>
      </c>
      <c r="AG57" s="1">
        <v>0.41479360307697383</v>
      </c>
      <c r="AH57" s="1">
        <v>54710.85</v>
      </c>
      <c r="AI57" s="1">
        <v>0.66043089446803516</v>
      </c>
      <c r="AJ57" s="1">
        <v>1.1842179390238903</v>
      </c>
      <c r="AK57" s="1">
        <v>0.72432747726703961</v>
      </c>
      <c r="AL57" s="1">
        <v>0.61165048543689315</v>
      </c>
      <c r="BA57" s="1" t="s">
        <v>607</v>
      </c>
      <c r="BH57" s="1" t="s">
        <v>598</v>
      </c>
      <c r="BI57" s="1">
        <v>9260</v>
      </c>
      <c r="BJ57" s="1">
        <v>2893.4163554193165</v>
      </c>
    </row>
    <row r="58" spans="1:62" x14ac:dyDescent="0.2">
      <c r="B58" s="2"/>
      <c r="F58" s="1" t="s">
        <v>577</v>
      </c>
      <c r="H58" s="1">
        <v>9.4700000000000006</v>
      </c>
      <c r="I58" s="1">
        <v>27597.27</v>
      </c>
      <c r="J58" s="1">
        <v>77100</v>
      </c>
      <c r="L58" s="1">
        <v>25487.11</v>
      </c>
      <c r="M58" s="1">
        <v>96500</v>
      </c>
      <c r="O58" s="1">
        <v>13035.74</v>
      </c>
      <c r="P58" s="1">
        <v>39000</v>
      </c>
      <c r="R58" s="1">
        <v>22372.23</v>
      </c>
      <c r="S58" s="1">
        <v>90500</v>
      </c>
      <c r="V58" s="1">
        <v>30400</v>
      </c>
      <c r="Y58" s="1">
        <v>17400</v>
      </c>
      <c r="AB58" s="1">
        <v>27500</v>
      </c>
      <c r="AC58" s="1">
        <v>18.260000000000002</v>
      </c>
      <c r="AD58" s="1">
        <v>1.0827932237119078</v>
      </c>
      <c r="AE58" s="1">
        <v>0.47235614247351276</v>
      </c>
      <c r="AF58" s="1">
        <v>1.1015582338397965</v>
      </c>
      <c r="AG58" s="1">
        <v>0.5114640302490161</v>
      </c>
      <c r="AH58" s="1">
        <v>53084.380000000005</v>
      </c>
      <c r="AI58" s="1">
        <v>0.63049714700040982</v>
      </c>
      <c r="AJ58" s="1">
        <v>1.1927597911257886</v>
      </c>
      <c r="AK58" s="1">
        <v>0.68269803834173426</v>
      </c>
      <c r="AL58" s="1">
        <v>0.57236842105263153</v>
      </c>
      <c r="BH58" s="1" t="s">
        <v>608</v>
      </c>
      <c r="BI58" s="1">
        <v>22100</v>
      </c>
      <c r="BJ58" s="1">
        <v>4286.0657166836791</v>
      </c>
    </row>
    <row r="59" spans="1:62" x14ac:dyDescent="0.2">
      <c r="B59" s="2"/>
      <c r="F59" s="1" t="s">
        <v>577</v>
      </c>
      <c r="H59" s="1">
        <v>9.43</v>
      </c>
      <c r="I59" s="1">
        <v>27112.75</v>
      </c>
      <c r="J59" s="1">
        <v>76800</v>
      </c>
      <c r="L59" s="1">
        <v>23695.02</v>
      </c>
      <c r="M59" s="1">
        <v>90900</v>
      </c>
      <c r="O59" s="1">
        <v>11757.32</v>
      </c>
      <c r="P59" s="1">
        <v>36200</v>
      </c>
      <c r="R59" s="1">
        <v>20843.509999999998</v>
      </c>
      <c r="S59" s="1">
        <v>85900</v>
      </c>
      <c r="V59" s="1">
        <v>27700</v>
      </c>
      <c r="Y59" s="1">
        <v>16400</v>
      </c>
      <c r="AB59" s="1">
        <v>27200</v>
      </c>
      <c r="AC59" s="1">
        <v>18.260000000000002</v>
      </c>
      <c r="AD59" s="1">
        <v>1.1442383251839416</v>
      </c>
      <c r="AE59" s="1">
        <v>0.43364542512286652</v>
      </c>
      <c r="AF59" s="1">
        <v>1.0216595513181068</v>
      </c>
      <c r="AG59" s="1">
        <v>0.49619371496626713</v>
      </c>
      <c r="AH59" s="1">
        <v>50807.770000000004</v>
      </c>
      <c r="AI59" s="1">
        <v>0.60488146720638813</v>
      </c>
      <c r="AJ59" s="1">
        <v>1.1690220139084078</v>
      </c>
      <c r="AK59" s="1">
        <v>0.69212855697104281</v>
      </c>
      <c r="AL59" s="1">
        <v>0.59205776173285196</v>
      </c>
      <c r="BH59" s="1" t="s">
        <v>590</v>
      </c>
      <c r="BI59" s="1">
        <v>22100</v>
      </c>
      <c r="BJ59" s="1">
        <v>6640.366671223499</v>
      </c>
    </row>
    <row r="60" spans="1:62" x14ac:dyDescent="0.2">
      <c r="B60" s="2"/>
      <c r="F60" s="1" t="s">
        <v>579</v>
      </c>
      <c r="H60" s="1">
        <v>9.94</v>
      </c>
      <c r="I60" s="1">
        <v>33058.89</v>
      </c>
      <c r="J60" s="1">
        <v>96400</v>
      </c>
      <c r="L60" s="1">
        <v>20047.27</v>
      </c>
      <c r="M60" s="1">
        <v>77900</v>
      </c>
      <c r="O60" s="1">
        <v>12226.96</v>
      </c>
      <c r="P60" s="1">
        <v>38500</v>
      </c>
      <c r="R60" s="1">
        <v>19899.16</v>
      </c>
      <c r="S60" s="1">
        <v>84900</v>
      </c>
      <c r="V60" s="1">
        <v>23500</v>
      </c>
      <c r="Y60" s="1">
        <v>14300</v>
      </c>
      <c r="AB60" s="1">
        <v>22100</v>
      </c>
      <c r="AC60" s="1">
        <v>27.39</v>
      </c>
      <c r="AD60" s="1">
        <v>1.6490469774687526</v>
      </c>
      <c r="AE60" s="1">
        <v>0.36985391826525327</v>
      </c>
      <c r="AF60" s="1">
        <v>0.71085266323218965</v>
      </c>
      <c r="AG60" s="1">
        <v>0.60990648602029096</v>
      </c>
      <c r="AH60" s="1">
        <v>53106.16</v>
      </c>
      <c r="AI60" s="1">
        <v>0.43256140783916219</v>
      </c>
      <c r="AJ60" s="1">
        <v>1.1722294357286553</v>
      </c>
      <c r="AK60" s="1">
        <v>0.7133140821667987</v>
      </c>
      <c r="AL60" s="1">
        <v>0.60851063829787233</v>
      </c>
      <c r="BH60" s="1" t="s">
        <v>595</v>
      </c>
      <c r="BI60" s="1">
        <v>9260</v>
      </c>
      <c r="BJ60" s="1">
        <v>3156.1618520840589</v>
      </c>
    </row>
    <row r="61" spans="1:62" x14ac:dyDescent="0.2">
      <c r="B61" s="2"/>
      <c r="F61" s="1" t="s">
        <v>579</v>
      </c>
      <c r="H61" s="1">
        <v>10.15</v>
      </c>
      <c r="I61" s="1">
        <v>30363.32</v>
      </c>
      <c r="J61" s="1">
        <v>86700</v>
      </c>
      <c r="L61" s="1">
        <v>21283.53</v>
      </c>
      <c r="M61" s="1">
        <v>82000</v>
      </c>
      <c r="O61" s="1">
        <v>13191.17</v>
      </c>
      <c r="P61" s="1">
        <v>41100</v>
      </c>
      <c r="R61" s="1">
        <v>21147.84</v>
      </c>
      <c r="S61" s="1">
        <v>88000</v>
      </c>
      <c r="V61" s="1">
        <v>26200</v>
      </c>
      <c r="Y61" s="1">
        <v>14100</v>
      </c>
      <c r="AB61" s="1">
        <v>24500</v>
      </c>
      <c r="AC61" s="1">
        <v>27.39</v>
      </c>
      <c r="AD61" s="1">
        <v>1.4266110931786222</v>
      </c>
      <c r="AE61" s="1">
        <v>0.43444425708387618</v>
      </c>
      <c r="AF61" s="1">
        <v>0.86288324201701261</v>
      </c>
      <c r="AG61" s="1">
        <v>0.61978299652360302</v>
      </c>
      <c r="AH61" s="1">
        <v>51646.85</v>
      </c>
      <c r="AI61" s="1">
        <v>0.46437609589465184</v>
      </c>
      <c r="AJ61" s="1">
        <v>1.2309988051794041</v>
      </c>
      <c r="AK61" s="1">
        <v>0.66248408981028994</v>
      </c>
      <c r="AL61" s="1">
        <v>0.53816793893129766</v>
      </c>
      <c r="BI61" s="1">
        <v>22100</v>
      </c>
      <c r="BJ61" s="1">
        <v>7275.5709452578658</v>
      </c>
    </row>
    <row r="62" spans="1:62" x14ac:dyDescent="0.2">
      <c r="B62" s="2"/>
      <c r="F62" s="1" t="s">
        <v>579</v>
      </c>
      <c r="H62" s="1">
        <v>10.01</v>
      </c>
      <c r="I62" s="1">
        <v>31786.49</v>
      </c>
      <c r="J62" s="1">
        <v>92900</v>
      </c>
      <c r="L62" s="1">
        <v>20733.34</v>
      </c>
      <c r="M62" s="1">
        <v>81000</v>
      </c>
      <c r="O62" s="1">
        <v>12039.45</v>
      </c>
      <c r="P62" s="1">
        <v>37700</v>
      </c>
      <c r="R62" s="1">
        <v>19827.830000000002</v>
      </c>
      <c r="S62" s="1">
        <v>82900</v>
      </c>
      <c r="V62" s="1">
        <v>24900</v>
      </c>
      <c r="Y62" s="1">
        <v>14300</v>
      </c>
      <c r="AB62" s="1">
        <v>24100</v>
      </c>
      <c r="AC62" s="1">
        <v>27.39</v>
      </c>
      <c r="AD62" s="1">
        <v>1.5331099571993707</v>
      </c>
      <c r="AE62" s="1">
        <v>0.37875997003758516</v>
      </c>
      <c r="AF62" s="1">
        <v>0.78335166921544341</v>
      </c>
      <c r="AG62" s="1">
        <v>0.5806806814531571</v>
      </c>
      <c r="AH62" s="1">
        <v>52519.83</v>
      </c>
      <c r="AI62" s="1">
        <v>0.44987666143698152</v>
      </c>
      <c r="AJ62" s="1">
        <v>1.200964244062944</v>
      </c>
      <c r="AK62" s="1">
        <v>0.68971038916064653</v>
      </c>
      <c r="AL62" s="1">
        <v>0.57429718875502012</v>
      </c>
    </row>
    <row r="63" spans="1:62" x14ac:dyDescent="0.2">
      <c r="B63" s="2"/>
      <c r="F63" s="1" t="s">
        <v>583</v>
      </c>
      <c r="H63" s="1">
        <v>9.9600000000000009</v>
      </c>
      <c r="I63" s="1">
        <v>49423.68</v>
      </c>
      <c r="J63" s="1">
        <v>147000</v>
      </c>
      <c r="L63" s="1">
        <v>15176.91</v>
      </c>
      <c r="M63" s="1">
        <v>59100</v>
      </c>
      <c r="O63" s="1">
        <v>5435.03</v>
      </c>
      <c r="P63" s="1">
        <v>16000</v>
      </c>
      <c r="R63" s="1">
        <v>12554.22</v>
      </c>
      <c r="S63" s="1">
        <v>52400</v>
      </c>
      <c r="V63" s="1">
        <v>17600</v>
      </c>
      <c r="Y63" s="1">
        <v>9590</v>
      </c>
      <c r="AB63" s="1">
        <v>16600</v>
      </c>
      <c r="AC63" s="1">
        <v>54.78</v>
      </c>
      <c r="AD63" s="1">
        <v>3.2565047825940856</v>
      </c>
      <c r="AE63" s="1">
        <v>0.10996813673121872</v>
      </c>
      <c r="AF63" s="1">
        <v>0.35610460410879968</v>
      </c>
      <c r="AG63" s="1">
        <v>0.35811176319817406</v>
      </c>
      <c r="AH63" s="1">
        <v>64600.59</v>
      </c>
      <c r="AI63" s="1">
        <v>0.19403654280701071</v>
      </c>
      <c r="AJ63" s="1">
        <v>1.1596563463840794</v>
      </c>
      <c r="AK63" s="1">
        <v>0.6318809296490524</v>
      </c>
      <c r="AL63" s="1">
        <v>0.54488636363636367</v>
      </c>
    </row>
    <row r="64" spans="1:62" x14ac:dyDescent="0.2">
      <c r="B64" s="2"/>
      <c r="F64" s="1" t="s">
        <v>583</v>
      </c>
      <c r="H64" s="1">
        <v>9.9499999999999993</v>
      </c>
      <c r="I64" s="1">
        <v>52308.66</v>
      </c>
      <c r="J64" s="1">
        <v>164000</v>
      </c>
      <c r="L64" s="1">
        <v>9839.83</v>
      </c>
      <c r="M64" s="1">
        <v>40400</v>
      </c>
      <c r="O64" s="1">
        <v>3767.84</v>
      </c>
      <c r="P64" s="1">
        <v>11300</v>
      </c>
      <c r="R64" s="1">
        <v>7920.49</v>
      </c>
      <c r="S64" s="1">
        <v>33900</v>
      </c>
      <c r="V64" s="1">
        <v>12800</v>
      </c>
      <c r="Y64" s="1">
        <v>6880</v>
      </c>
      <c r="AB64" s="1">
        <v>11100</v>
      </c>
      <c r="AC64" s="1">
        <v>54.78</v>
      </c>
      <c r="AD64" s="1">
        <v>5.3160125733879555</v>
      </c>
      <c r="AE64" s="1">
        <v>7.2030902722417287E-2</v>
      </c>
      <c r="AF64" s="1">
        <v>0.24470135537786666</v>
      </c>
      <c r="AG64" s="1">
        <v>0.38291718454485496</v>
      </c>
      <c r="AH64" s="1">
        <v>62148.490000000005</v>
      </c>
      <c r="AI64" s="1">
        <v>0.13152697851560333</v>
      </c>
      <c r="AJ64" s="1">
        <v>1.3008354819138135</v>
      </c>
      <c r="AK64" s="1">
        <v>0.69919907152867478</v>
      </c>
      <c r="AL64" s="1">
        <v>0.53749999999999998</v>
      </c>
    </row>
    <row r="65" spans="1:53" x14ac:dyDescent="0.2">
      <c r="B65" s="2"/>
      <c r="F65" s="1" t="s">
        <v>583</v>
      </c>
      <c r="H65" s="1">
        <v>9.89</v>
      </c>
      <c r="I65" s="1">
        <v>44270.97</v>
      </c>
      <c r="J65" s="1">
        <v>141000</v>
      </c>
      <c r="L65" s="1">
        <v>4690.54</v>
      </c>
      <c r="M65" s="1">
        <v>19400</v>
      </c>
      <c r="O65" s="1">
        <v>2010.31</v>
      </c>
      <c r="P65" s="1">
        <v>6230</v>
      </c>
      <c r="R65" s="1">
        <v>3535.37</v>
      </c>
      <c r="S65" s="1">
        <v>15000</v>
      </c>
      <c r="V65" s="1">
        <v>7010</v>
      </c>
      <c r="Y65" s="1">
        <v>3430</v>
      </c>
      <c r="AB65" s="1">
        <v>6010</v>
      </c>
      <c r="AC65" s="1">
        <v>54.78</v>
      </c>
      <c r="AD65" s="1">
        <v>9.4383525137830624</v>
      </c>
      <c r="AE65" s="1">
        <v>4.540921511319946E-2</v>
      </c>
      <c r="AF65" s="1">
        <v>0.15834304059748408</v>
      </c>
      <c r="AG65" s="1">
        <v>0.42858817961258189</v>
      </c>
      <c r="AH65" s="1">
        <v>48961.51</v>
      </c>
      <c r="AI65" s="1">
        <v>7.7477407881507906E-2</v>
      </c>
      <c r="AJ65" s="1">
        <v>1.4944974352633171</v>
      </c>
      <c r="AK65" s="1">
        <v>0.73125908743982571</v>
      </c>
      <c r="AL65" s="1">
        <v>0.48930099857346648</v>
      </c>
    </row>
    <row r="66" spans="1:53" x14ac:dyDescent="0.2">
      <c r="B66" s="2"/>
      <c r="F66" s="1" t="s">
        <v>583</v>
      </c>
      <c r="H66" s="1">
        <v>9.92</v>
      </c>
      <c r="I66" s="1">
        <v>42846.36</v>
      </c>
      <c r="J66" s="1">
        <v>140000</v>
      </c>
      <c r="L66" s="1">
        <v>3866.67</v>
      </c>
      <c r="M66" s="1">
        <v>16400</v>
      </c>
      <c r="O66" s="1">
        <v>1668.55</v>
      </c>
      <c r="P66" s="1">
        <v>5140</v>
      </c>
      <c r="R66" s="1">
        <v>2681.77</v>
      </c>
      <c r="S66" s="1">
        <v>11300</v>
      </c>
      <c r="V66" s="1">
        <v>5180</v>
      </c>
      <c r="Y66" s="1">
        <v>3150</v>
      </c>
      <c r="AB66" s="1">
        <v>5180</v>
      </c>
      <c r="AC66" s="1">
        <v>54.78</v>
      </c>
      <c r="AD66" s="1">
        <v>11.080945619874466</v>
      </c>
      <c r="AE66" s="1">
        <v>3.8942631299368251E-2</v>
      </c>
      <c r="AF66" s="1">
        <v>0.12089708437309493</v>
      </c>
      <c r="AG66" s="1">
        <v>0.43152117972312093</v>
      </c>
      <c r="AH66" s="1">
        <v>46713.03</v>
      </c>
      <c r="AI66" s="1">
        <v>7.3518497253909076E-2</v>
      </c>
      <c r="AJ66" s="1">
        <v>1.3396540175396401</v>
      </c>
      <c r="AK66" s="1">
        <v>0.81465447012545678</v>
      </c>
      <c r="AL66" s="1">
        <v>0.60810810810810811</v>
      </c>
    </row>
    <row r="67" spans="1:53" x14ac:dyDescent="0.2">
      <c r="B67" s="2"/>
      <c r="F67" s="1" t="s">
        <v>584</v>
      </c>
      <c r="H67" s="1">
        <v>11.27</v>
      </c>
      <c r="I67" s="1">
        <v>49446.81</v>
      </c>
      <c r="J67" s="1">
        <v>157000</v>
      </c>
      <c r="L67" s="1">
        <v>2825.06</v>
      </c>
      <c r="M67" s="1">
        <v>10600</v>
      </c>
      <c r="O67" s="1">
        <v>2151.59</v>
      </c>
      <c r="P67" s="1">
        <v>6430</v>
      </c>
      <c r="R67" s="1">
        <v>2462.37</v>
      </c>
      <c r="S67" s="1">
        <v>10600</v>
      </c>
      <c r="V67" s="1">
        <v>3620</v>
      </c>
      <c r="Y67" s="1">
        <v>2340</v>
      </c>
      <c r="AB67" s="1">
        <v>2920</v>
      </c>
      <c r="AC67" s="1">
        <v>91.3</v>
      </c>
      <c r="AD67" s="1">
        <v>17.50292383170623</v>
      </c>
      <c r="AE67" s="1">
        <v>4.3513221580927068E-2</v>
      </c>
      <c r="AF67" s="1">
        <v>7.3209980583176154E-2</v>
      </c>
      <c r="AG67" s="1">
        <v>0.76160860300312216</v>
      </c>
      <c r="AH67" s="1">
        <v>52271.869999999995</v>
      </c>
      <c r="AI67" s="1">
        <v>4.7323578609014413E-2</v>
      </c>
      <c r="AJ67" s="1">
        <v>1.281388713868024</v>
      </c>
      <c r="AK67" s="1">
        <v>0.82830099183734152</v>
      </c>
      <c r="AL67" s="1">
        <v>0.64640883977900554</v>
      </c>
    </row>
    <row r="68" spans="1:53" x14ac:dyDescent="0.2">
      <c r="B68" s="2"/>
      <c r="F68" s="1" t="s">
        <v>584</v>
      </c>
      <c r="H68" s="1">
        <v>11.24</v>
      </c>
      <c r="I68" s="1">
        <v>49298.23</v>
      </c>
      <c r="J68" s="1">
        <v>155000</v>
      </c>
      <c r="L68" s="1">
        <v>2653.52</v>
      </c>
      <c r="M68" s="1">
        <v>9600</v>
      </c>
      <c r="O68" s="1">
        <v>2096.7199999999998</v>
      </c>
      <c r="P68" s="1">
        <v>6030</v>
      </c>
      <c r="R68" s="1">
        <v>2298.0100000000002</v>
      </c>
      <c r="S68" s="1">
        <v>9640</v>
      </c>
      <c r="V68" s="1">
        <v>3460</v>
      </c>
      <c r="Y68" s="1">
        <v>1920</v>
      </c>
      <c r="AB68" s="1">
        <v>3150</v>
      </c>
      <c r="AC68" s="1">
        <v>91.3</v>
      </c>
      <c r="AD68" s="1">
        <v>18.578427899544756</v>
      </c>
      <c r="AE68" s="1">
        <v>4.2531344431635774E-2</v>
      </c>
      <c r="AF68" s="1">
        <v>7.0185075610219666E-2</v>
      </c>
      <c r="AG68" s="1">
        <v>0.79016551599384965</v>
      </c>
      <c r="AH68" s="1">
        <v>51951.75</v>
      </c>
      <c r="AI68" s="1">
        <v>3.8946631552491839E-2</v>
      </c>
      <c r="AJ68" s="1">
        <v>1.3039283668485635</v>
      </c>
      <c r="AK68" s="1">
        <v>0.72356718622810456</v>
      </c>
      <c r="AL68" s="1">
        <v>0.55491329479768781</v>
      </c>
    </row>
    <row r="69" spans="1:53" x14ac:dyDescent="0.2">
      <c r="B69" s="2"/>
      <c r="F69" s="1" t="s">
        <v>584</v>
      </c>
      <c r="H69" s="1">
        <v>11.25</v>
      </c>
      <c r="I69" s="1">
        <v>49138.98</v>
      </c>
      <c r="J69" s="1">
        <v>157000</v>
      </c>
      <c r="L69" s="1">
        <v>2429.9299999999998</v>
      </c>
      <c r="M69" s="1">
        <v>8900</v>
      </c>
      <c r="O69" s="1">
        <v>1987.28</v>
      </c>
      <c r="P69" s="1">
        <v>6030</v>
      </c>
      <c r="R69" s="1">
        <v>2095.5100000000002</v>
      </c>
      <c r="S69" s="1">
        <v>8950</v>
      </c>
      <c r="V69" s="1">
        <v>2860</v>
      </c>
      <c r="Y69" s="1">
        <v>1830</v>
      </c>
      <c r="AB69" s="1">
        <v>2930</v>
      </c>
      <c r="AC69" s="1">
        <v>91.3</v>
      </c>
      <c r="AD69" s="1">
        <v>20.222385006975511</v>
      </c>
      <c r="AE69" s="1">
        <v>4.0442027897200958E-2</v>
      </c>
      <c r="AF69" s="1">
        <v>5.820226630670803E-2</v>
      </c>
      <c r="AG69" s="1">
        <v>0.817834258600042</v>
      </c>
      <c r="AH69" s="1">
        <v>51568.91</v>
      </c>
      <c r="AI69" s="1">
        <v>3.7241310259187303E-2</v>
      </c>
      <c r="AJ69" s="1">
        <v>1.1769886375327685</v>
      </c>
      <c r="AK69" s="1">
        <v>0.75310811422551271</v>
      </c>
      <c r="AL69" s="1">
        <v>0.6398601398601399</v>
      </c>
    </row>
    <row r="70" spans="1:53" x14ac:dyDescent="0.2">
      <c r="A70" s="1">
        <v>5</v>
      </c>
      <c r="B70" s="2" t="s">
        <v>3</v>
      </c>
      <c r="C70" s="1" t="s">
        <v>564</v>
      </c>
      <c r="D70" s="1" t="s">
        <v>565</v>
      </c>
      <c r="E70" s="1" t="s">
        <v>566</v>
      </c>
      <c r="G70" s="1">
        <v>907.84339999999997</v>
      </c>
      <c r="K70" s="1">
        <v>866.81709999999998</v>
      </c>
      <c r="N70" s="1">
        <v>871.77210000000002</v>
      </c>
      <c r="T70" s="1">
        <v>579.53470000000004</v>
      </c>
      <c r="U70" s="1" t="s">
        <v>609</v>
      </c>
      <c r="BA70" s="1" t="s">
        <v>3</v>
      </c>
    </row>
    <row r="71" spans="1:53" x14ac:dyDescent="0.2">
      <c r="B71" s="2" t="s">
        <v>610</v>
      </c>
      <c r="F71" s="1" t="s">
        <v>574</v>
      </c>
      <c r="AC71" s="1">
        <v>9.1300000000000008</v>
      </c>
    </row>
    <row r="72" spans="1:53" x14ac:dyDescent="0.2">
      <c r="B72" s="2" t="s">
        <v>611</v>
      </c>
      <c r="F72" s="1" t="s">
        <v>574</v>
      </c>
      <c r="H72" s="1">
        <v>7.85</v>
      </c>
      <c r="I72" s="1">
        <v>5695.55</v>
      </c>
      <c r="J72" s="1">
        <v>25100</v>
      </c>
      <c r="L72" s="1">
        <v>3022.01</v>
      </c>
      <c r="M72" s="1">
        <v>14500</v>
      </c>
      <c r="O72" s="1">
        <v>1989.19</v>
      </c>
      <c r="P72" s="1">
        <v>8390</v>
      </c>
      <c r="R72" s="1">
        <v>1140.51</v>
      </c>
      <c r="S72" s="1">
        <v>6560</v>
      </c>
      <c r="V72" s="1">
        <v>14400</v>
      </c>
      <c r="AC72" s="1">
        <v>9.1300000000000008</v>
      </c>
      <c r="AD72" s="1">
        <v>1.8846893292874609</v>
      </c>
      <c r="AE72" s="1">
        <v>0.34925336446875194</v>
      </c>
      <c r="AF72" s="1">
        <v>2.5282896296231265</v>
      </c>
      <c r="AG72" s="1">
        <v>0.65823408923200122</v>
      </c>
      <c r="AH72" s="1">
        <v>8717.5600000000013</v>
      </c>
      <c r="AI72" s="1">
        <v>0</v>
      </c>
      <c r="AJ72" s="1">
        <v>4.7650404862988536</v>
      </c>
      <c r="AK72" s="1">
        <v>0</v>
      </c>
      <c r="AL72" s="1">
        <v>0</v>
      </c>
    </row>
    <row r="73" spans="1:53" x14ac:dyDescent="0.2">
      <c r="F73" s="1" t="s">
        <v>574</v>
      </c>
      <c r="H73" s="1">
        <v>7.83</v>
      </c>
      <c r="I73" s="1">
        <v>5862.66</v>
      </c>
      <c r="J73" s="1">
        <v>54600</v>
      </c>
      <c r="L73" s="1">
        <v>3139.61</v>
      </c>
      <c r="M73" s="1">
        <v>14900</v>
      </c>
      <c r="O73" s="1">
        <v>1974.48</v>
      </c>
      <c r="P73" s="1">
        <v>8270</v>
      </c>
      <c r="R73" s="1">
        <v>1202.4100000000001</v>
      </c>
      <c r="S73" s="1">
        <v>6980</v>
      </c>
      <c r="V73" s="1">
        <v>16000</v>
      </c>
      <c r="AC73" s="1">
        <v>9.1300000000000008</v>
      </c>
      <c r="AD73" s="1">
        <v>1.8673211003914498</v>
      </c>
      <c r="AE73" s="1">
        <v>0.33678910255754213</v>
      </c>
      <c r="AF73" s="1">
        <v>2.7291366035212685</v>
      </c>
      <c r="AG73" s="1">
        <v>0.62889339758759844</v>
      </c>
      <c r="AH73" s="1">
        <v>9002.27</v>
      </c>
      <c r="AI73" s="1">
        <v>0</v>
      </c>
      <c r="AJ73" s="1">
        <v>5.0961743656059193</v>
      </c>
      <c r="AK73" s="1">
        <v>0</v>
      </c>
      <c r="AL73" s="1">
        <v>0</v>
      </c>
    </row>
    <row r="74" spans="1:53" x14ac:dyDescent="0.2">
      <c r="F74" s="1" t="s">
        <v>577</v>
      </c>
      <c r="H74" s="1">
        <v>8.15</v>
      </c>
      <c r="I74" s="1">
        <v>6576.81</v>
      </c>
      <c r="J74" s="1">
        <v>27800</v>
      </c>
      <c r="L74" s="1">
        <v>3271.47</v>
      </c>
      <c r="M74" s="1">
        <v>14900</v>
      </c>
      <c r="O74" s="1">
        <v>2653.78</v>
      </c>
      <c r="P74" s="1">
        <v>10900</v>
      </c>
      <c r="R74" s="1">
        <v>1342.06</v>
      </c>
      <c r="S74" s="1">
        <v>7600</v>
      </c>
      <c r="V74" s="1">
        <v>15900</v>
      </c>
      <c r="AC74" s="1">
        <v>18.260000000000002</v>
      </c>
      <c r="AD74" s="1">
        <v>2.0103531439994868</v>
      </c>
      <c r="AE74" s="1">
        <v>0.40350565091586954</v>
      </c>
      <c r="AF74" s="1">
        <v>2.4175854251529234</v>
      </c>
      <c r="AG74" s="1">
        <v>0.81118885394027773</v>
      </c>
      <c r="AH74" s="1">
        <v>9848.2800000000007</v>
      </c>
      <c r="AI74" s="1">
        <v>0</v>
      </c>
      <c r="AJ74" s="1">
        <v>4.8602004603435152</v>
      </c>
      <c r="AK74" s="1">
        <v>0</v>
      </c>
      <c r="AL74" s="1">
        <v>0</v>
      </c>
    </row>
    <row r="75" spans="1:53" x14ac:dyDescent="0.2">
      <c r="F75" s="1" t="s">
        <v>577</v>
      </c>
      <c r="H75" s="1">
        <v>8.4700000000000006</v>
      </c>
      <c r="I75" s="1">
        <v>6540.46</v>
      </c>
      <c r="J75" s="1">
        <v>26300</v>
      </c>
      <c r="L75" s="1">
        <v>3339.35</v>
      </c>
      <c r="M75" s="1">
        <v>14800</v>
      </c>
      <c r="O75" s="1">
        <v>3290.68</v>
      </c>
      <c r="P75" s="1">
        <v>12800</v>
      </c>
      <c r="R75" s="1">
        <v>1520.29</v>
      </c>
      <c r="S75" s="1">
        <v>7770</v>
      </c>
      <c r="V75" s="1">
        <v>16300</v>
      </c>
      <c r="AC75" s="1">
        <v>18.260000000000002</v>
      </c>
      <c r="AD75" s="1">
        <v>1.9586027220866338</v>
      </c>
      <c r="AE75" s="1">
        <v>0.50312669139479482</v>
      </c>
      <c r="AF75" s="1">
        <v>2.4921794491518945</v>
      </c>
      <c r="AG75" s="1">
        <v>0.98542530732028688</v>
      </c>
      <c r="AH75" s="1">
        <v>9879.81</v>
      </c>
      <c r="AI75" s="1">
        <v>0</v>
      </c>
      <c r="AJ75" s="1">
        <v>4.8811894530372681</v>
      </c>
      <c r="AK75" s="1">
        <v>0</v>
      </c>
      <c r="AL75" s="1">
        <v>0</v>
      </c>
    </row>
    <row r="76" spans="1:53" x14ac:dyDescent="0.2">
      <c r="F76" s="1" t="s">
        <v>577</v>
      </c>
      <c r="H76" s="1">
        <v>8.52</v>
      </c>
      <c r="I76" s="1">
        <v>6612.37</v>
      </c>
      <c r="J76" s="1">
        <v>26800</v>
      </c>
      <c r="L76" s="1">
        <v>3082.31</v>
      </c>
      <c r="M76" s="1">
        <v>13100</v>
      </c>
      <c r="O76" s="1">
        <v>2960.91</v>
      </c>
      <c r="P76" s="1">
        <v>12100</v>
      </c>
      <c r="R76" s="1">
        <v>1357.25</v>
      </c>
      <c r="S76" s="1">
        <v>7240</v>
      </c>
      <c r="V76" s="1">
        <v>15400</v>
      </c>
      <c r="AC76" s="1">
        <v>18.260000000000002</v>
      </c>
      <c r="AD76" s="1">
        <v>2.1452644283021498</v>
      </c>
      <c r="AE76" s="1">
        <v>0.44778347249170869</v>
      </c>
      <c r="AF76" s="1">
        <v>2.3289682821741677</v>
      </c>
      <c r="AG76" s="1">
        <v>0.96061395511807701</v>
      </c>
      <c r="AH76" s="1">
        <v>9694.68</v>
      </c>
      <c r="AI76" s="1">
        <v>0</v>
      </c>
      <c r="AJ76" s="1">
        <v>4.9962528103922059</v>
      </c>
      <c r="AK76" s="1">
        <v>0</v>
      </c>
      <c r="AL76" s="1">
        <v>0</v>
      </c>
    </row>
    <row r="77" spans="1:53" x14ac:dyDescent="0.2">
      <c r="F77" s="1" t="s">
        <v>579</v>
      </c>
      <c r="H77" s="1">
        <v>8.93</v>
      </c>
      <c r="I77" s="1">
        <v>7390.17</v>
      </c>
      <c r="J77" s="1">
        <v>40900</v>
      </c>
      <c r="L77" s="1">
        <v>2568.0500000000002</v>
      </c>
      <c r="M77" s="1">
        <v>10700</v>
      </c>
      <c r="O77" s="1">
        <v>2617.09</v>
      </c>
      <c r="P77" s="1">
        <v>10100</v>
      </c>
      <c r="R77" s="1">
        <v>1072.3499999999999</v>
      </c>
      <c r="S77" s="1">
        <v>5230</v>
      </c>
      <c r="V77" s="1">
        <v>12700</v>
      </c>
      <c r="AC77" s="1">
        <v>27.39</v>
      </c>
      <c r="AD77" s="1">
        <v>2.8777360253889137</v>
      </c>
      <c r="AE77" s="1">
        <v>0.35413123108128775</v>
      </c>
      <c r="AF77" s="1">
        <v>1.7184990331751502</v>
      </c>
      <c r="AG77" s="1">
        <v>1.0190962013979479</v>
      </c>
      <c r="AH77" s="1">
        <v>9958.2200000000012</v>
      </c>
      <c r="AI77" s="1">
        <v>0</v>
      </c>
      <c r="AJ77" s="1">
        <v>4.9453865773641477</v>
      </c>
      <c r="AK77" s="1">
        <v>0</v>
      </c>
      <c r="AL77" s="1">
        <v>0</v>
      </c>
    </row>
    <row r="78" spans="1:53" x14ac:dyDescent="0.2">
      <c r="F78" s="1" t="s">
        <v>579</v>
      </c>
      <c r="H78" s="1">
        <v>9.11</v>
      </c>
      <c r="I78" s="1">
        <v>6719.66</v>
      </c>
      <c r="J78" s="1">
        <v>26500</v>
      </c>
      <c r="L78" s="1">
        <v>2583.9299999999998</v>
      </c>
      <c r="M78" s="1">
        <v>11100</v>
      </c>
      <c r="O78" s="1">
        <v>2834.79</v>
      </c>
      <c r="P78" s="1">
        <v>11300</v>
      </c>
      <c r="R78" s="1">
        <v>1171.97</v>
      </c>
      <c r="S78" s="1">
        <v>6090</v>
      </c>
      <c r="V78" s="1">
        <v>12300</v>
      </c>
      <c r="AC78" s="1">
        <v>27.39</v>
      </c>
      <c r="AD78" s="1">
        <v>2.6005580646534545</v>
      </c>
      <c r="AE78" s="1">
        <v>0.42186509436489344</v>
      </c>
      <c r="AF78" s="1">
        <v>1.8304497548983134</v>
      </c>
      <c r="AG78" s="1">
        <v>1.0970846733464141</v>
      </c>
      <c r="AH78" s="1">
        <v>9303.59</v>
      </c>
      <c r="AI78" s="1">
        <v>0</v>
      </c>
      <c r="AJ78" s="1">
        <v>4.760190872043748</v>
      </c>
      <c r="AK78" s="1">
        <v>0</v>
      </c>
      <c r="AL78" s="1">
        <v>0</v>
      </c>
    </row>
    <row r="79" spans="1:53" x14ac:dyDescent="0.2">
      <c r="F79" s="1" t="s">
        <v>579</v>
      </c>
      <c r="H79" s="1">
        <v>8.9600000000000009</v>
      </c>
      <c r="I79" s="1">
        <v>7031.71</v>
      </c>
      <c r="J79" s="1">
        <v>28000</v>
      </c>
      <c r="L79" s="1">
        <v>2414.89</v>
      </c>
      <c r="M79" s="1">
        <v>10600</v>
      </c>
      <c r="O79" s="1">
        <v>2603.83</v>
      </c>
      <c r="P79" s="1">
        <v>10400</v>
      </c>
      <c r="R79" s="1">
        <v>1094.07</v>
      </c>
      <c r="S79" s="1">
        <v>5910</v>
      </c>
      <c r="V79" s="1">
        <v>12200</v>
      </c>
      <c r="AC79" s="1">
        <v>27.39</v>
      </c>
      <c r="AD79" s="1">
        <v>2.9118137886197717</v>
      </c>
      <c r="AE79" s="1">
        <v>0.37029826315362835</v>
      </c>
      <c r="AF79" s="1">
        <v>1.734997603712326</v>
      </c>
      <c r="AG79" s="1">
        <v>1.0782395885526876</v>
      </c>
      <c r="AH79" s="1">
        <v>9446.6</v>
      </c>
      <c r="AI79" s="1">
        <v>0</v>
      </c>
      <c r="AJ79" s="1">
        <v>5.0519899457118136</v>
      </c>
      <c r="AK79" s="1">
        <v>0</v>
      </c>
      <c r="AL79" s="1">
        <v>0</v>
      </c>
    </row>
    <row r="80" spans="1:53" x14ac:dyDescent="0.2">
      <c r="F80" s="1" t="s">
        <v>583</v>
      </c>
      <c r="H80" s="1">
        <v>8.94</v>
      </c>
      <c r="I80" s="1">
        <v>13001.26</v>
      </c>
      <c r="J80" s="1">
        <v>50900</v>
      </c>
      <c r="L80" s="1">
        <v>2669.02</v>
      </c>
      <c r="M80" s="1">
        <v>11100</v>
      </c>
      <c r="O80" s="1">
        <v>1856.74</v>
      </c>
      <c r="P80" s="1">
        <v>6910</v>
      </c>
      <c r="R80" s="1">
        <v>1260.57</v>
      </c>
      <c r="S80" s="1">
        <v>6530</v>
      </c>
      <c r="V80" s="1">
        <v>11700</v>
      </c>
      <c r="AC80" s="1">
        <v>54.78</v>
      </c>
      <c r="AD80" s="1">
        <v>4.8711736892192645</v>
      </c>
      <c r="AE80" s="1">
        <v>0.14281231203744868</v>
      </c>
      <c r="AF80" s="1">
        <v>0.89991277768462441</v>
      </c>
      <c r="AG80" s="1">
        <v>0.69566357689339164</v>
      </c>
      <c r="AH80" s="1">
        <v>15670.28</v>
      </c>
      <c r="AI80" s="1">
        <v>0</v>
      </c>
      <c r="AJ80" s="1">
        <v>4.3836314452495673</v>
      </c>
      <c r="AK80" s="1">
        <v>0</v>
      </c>
      <c r="AL80" s="1">
        <v>0</v>
      </c>
    </row>
    <row r="81" spans="6:42" x14ac:dyDescent="0.2">
      <c r="F81" s="1" t="s">
        <v>583</v>
      </c>
      <c r="H81" s="1">
        <v>8.9499999999999993</v>
      </c>
      <c r="I81" s="1">
        <v>12771.53</v>
      </c>
      <c r="J81" s="1">
        <v>51500</v>
      </c>
      <c r="L81" s="1">
        <v>1634.49</v>
      </c>
      <c r="M81" s="1">
        <v>6730</v>
      </c>
      <c r="O81" s="1">
        <v>1230.07</v>
      </c>
      <c r="P81" s="1">
        <v>4610</v>
      </c>
      <c r="R81" s="1">
        <v>734.15</v>
      </c>
      <c r="S81" s="1">
        <v>3890</v>
      </c>
      <c r="V81" s="1">
        <v>7620</v>
      </c>
      <c r="AC81" s="1">
        <v>54.78</v>
      </c>
      <c r="AD81" s="1">
        <v>7.813770656290342</v>
      </c>
      <c r="AE81" s="1">
        <v>9.6313440911151585E-2</v>
      </c>
      <c r="AF81" s="1">
        <v>0.59663955688942516</v>
      </c>
      <c r="AG81" s="1">
        <v>0.75257113839791001</v>
      </c>
      <c r="AH81" s="1">
        <v>14406.02</v>
      </c>
      <c r="AI81" s="1">
        <v>0</v>
      </c>
      <c r="AJ81" s="1">
        <v>4.6620046620046622</v>
      </c>
      <c r="AK81" s="1">
        <v>0</v>
      </c>
      <c r="AL81" s="1">
        <v>0</v>
      </c>
    </row>
    <row r="82" spans="6:42" x14ac:dyDescent="0.2">
      <c r="F82" s="1" t="s">
        <v>583</v>
      </c>
      <c r="H82" s="1">
        <v>8.8699999999999992</v>
      </c>
      <c r="I82" s="1">
        <v>11599.54</v>
      </c>
      <c r="J82" s="1">
        <v>46500</v>
      </c>
      <c r="L82" s="1">
        <v>871.84</v>
      </c>
      <c r="M82" s="1">
        <v>3800</v>
      </c>
      <c r="O82" s="1">
        <v>802.75</v>
      </c>
      <c r="P82" s="1">
        <v>3240</v>
      </c>
      <c r="R82" s="1">
        <v>381.18</v>
      </c>
      <c r="S82" s="1">
        <v>2090</v>
      </c>
      <c r="V82" s="1">
        <v>4050</v>
      </c>
      <c r="AC82" s="1">
        <v>54.78</v>
      </c>
      <c r="AD82" s="1">
        <v>13.304665993760324</v>
      </c>
      <c r="AE82" s="1">
        <v>6.9205330556211711E-2</v>
      </c>
      <c r="AF82" s="1">
        <v>0.34915177670838671</v>
      </c>
      <c r="AG82" s="1">
        <v>0.92075380803817208</v>
      </c>
      <c r="AH82" s="1">
        <v>12471.380000000001</v>
      </c>
      <c r="AI82" s="1">
        <v>0</v>
      </c>
      <c r="AJ82" s="1">
        <v>4.6453477702330703</v>
      </c>
      <c r="AK82" s="1">
        <v>0</v>
      </c>
      <c r="AL82" s="1">
        <v>0</v>
      </c>
    </row>
    <row r="83" spans="6:42" x14ac:dyDescent="0.2">
      <c r="F83" s="1" t="s">
        <v>583</v>
      </c>
      <c r="H83" s="1">
        <v>8.9</v>
      </c>
      <c r="I83" s="1">
        <v>9599.98</v>
      </c>
      <c r="J83" s="1">
        <v>40200</v>
      </c>
      <c r="L83" s="1">
        <v>655.24</v>
      </c>
      <c r="M83" s="1">
        <v>2870</v>
      </c>
      <c r="O83" s="1">
        <v>624.63</v>
      </c>
      <c r="P83" s="1">
        <v>2300</v>
      </c>
      <c r="R83" s="1">
        <v>282.05</v>
      </c>
      <c r="S83" s="1">
        <v>1630</v>
      </c>
      <c r="V83" s="1">
        <v>3560</v>
      </c>
      <c r="AC83" s="1">
        <v>54.78</v>
      </c>
      <c r="AD83" s="1">
        <v>14.651089677064892</v>
      </c>
      <c r="AE83" s="1">
        <v>6.506576055366782E-2</v>
      </c>
      <c r="AF83" s="1">
        <v>0.37083410590438731</v>
      </c>
      <c r="AG83" s="1">
        <v>0.95328429277821869</v>
      </c>
      <c r="AH83" s="1">
        <v>10255.219999999999</v>
      </c>
      <c r="AI83" s="1">
        <v>0</v>
      </c>
      <c r="AJ83" s="1">
        <v>5.433123740919358</v>
      </c>
      <c r="AK83" s="1">
        <v>0</v>
      </c>
      <c r="AL83" s="1">
        <v>0</v>
      </c>
    </row>
    <row r="84" spans="6:42" x14ac:dyDescent="0.2">
      <c r="F84" s="1" t="s">
        <v>584</v>
      </c>
      <c r="H84" s="1">
        <v>10.06</v>
      </c>
      <c r="I84" s="1">
        <v>9615.76</v>
      </c>
      <c r="J84" s="1">
        <v>39400</v>
      </c>
      <c r="L84" s="1">
        <v>567.12</v>
      </c>
      <c r="M84" s="1">
        <v>2270</v>
      </c>
      <c r="O84" s="1">
        <v>607.42999999999995</v>
      </c>
      <c r="P84" s="1">
        <v>2290</v>
      </c>
      <c r="R84" s="1">
        <v>199.05</v>
      </c>
      <c r="S84" s="1">
        <v>1050</v>
      </c>
      <c r="V84" s="1">
        <v>2660</v>
      </c>
      <c r="AC84" s="1">
        <v>91.3</v>
      </c>
      <c r="AD84" s="1">
        <v>16.955423896177177</v>
      </c>
      <c r="AE84" s="1">
        <v>6.3170253833290335E-2</v>
      </c>
      <c r="AF84" s="1">
        <v>0.27662920039601652</v>
      </c>
      <c r="AG84" s="1">
        <v>1.071078431372549</v>
      </c>
      <c r="AH84" s="1">
        <v>10182.880000000001</v>
      </c>
      <c r="AI84" s="1">
        <v>0</v>
      </c>
      <c r="AJ84" s="1">
        <v>4.690365354775003</v>
      </c>
      <c r="AK84" s="1">
        <v>0</v>
      </c>
      <c r="AL84" s="1">
        <v>0</v>
      </c>
    </row>
    <row r="85" spans="6:42" x14ac:dyDescent="0.2">
      <c r="F85" s="1" t="s">
        <v>584</v>
      </c>
      <c r="H85" s="1">
        <v>10.039999999999999</v>
      </c>
      <c r="I85" s="1">
        <v>9704.91</v>
      </c>
      <c r="J85" s="1">
        <v>39900</v>
      </c>
      <c r="L85" s="1">
        <v>516.92999999999995</v>
      </c>
      <c r="M85" s="1">
        <v>2230</v>
      </c>
      <c r="O85" s="1">
        <v>546.41</v>
      </c>
      <c r="P85" s="1">
        <v>2190</v>
      </c>
      <c r="R85" s="1">
        <v>166.46</v>
      </c>
      <c r="S85" s="1">
        <v>930</v>
      </c>
      <c r="V85" s="1">
        <v>2740</v>
      </c>
      <c r="AC85" s="1">
        <v>91.3</v>
      </c>
      <c r="AD85" s="1">
        <v>18.774128025071093</v>
      </c>
      <c r="AE85" s="1">
        <v>5.6302428358428878E-2</v>
      </c>
      <c r="AF85" s="1">
        <v>0.28233131476747336</v>
      </c>
      <c r="AG85" s="1">
        <v>1.057028998123537</v>
      </c>
      <c r="AH85" s="1">
        <v>10221.84</v>
      </c>
      <c r="AI85" s="1">
        <v>0</v>
      </c>
      <c r="AJ85" s="1">
        <v>5.3005242489311906</v>
      </c>
      <c r="AK85" s="1">
        <v>0</v>
      </c>
      <c r="AL85" s="1">
        <v>0</v>
      </c>
    </row>
    <row r="86" spans="6:42" x14ac:dyDescent="0.2">
      <c r="F86" s="1" t="s">
        <v>584</v>
      </c>
      <c r="H86" s="1">
        <v>10.06</v>
      </c>
      <c r="I86" s="1">
        <v>9465.27</v>
      </c>
      <c r="J86" s="1">
        <v>38700</v>
      </c>
      <c r="L86" s="1">
        <v>488.56</v>
      </c>
      <c r="M86" s="1">
        <v>2030</v>
      </c>
      <c r="O86" s="1">
        <v>531.05999999999995</v>
      </c>
      <c r="P86" s="1">
        <v>2060</v>
      </c>
      <c r="R86" s="1">
        <v>150.55000000000001</v>
      </c>
      <c r="S86" s="1">
        <v>826</v>
      </c>
      <c r="V86" s="1">
        <v>2400</v>
      </c>
      <c r="AC86" s="1">
        <v>91.3</v>
      </c>
      <c r="AD86" s="1">
        <v>19.373812837727201</v>
      </c>
      <c r="AE86" s="1">
        <v>5.6106164958844275E-2</v>
      </c>
      <c r="AF86" s="1">
        <v>0.25355853557267777</v>
      </c>
      <c r="AG86" s="1">
        <v>1.0869903389552971</v>
      </c>
      <c r="AH86" s="1">
        <v>9953.83</v>
      </c>
      <c r="AI86" s="1">
        <v>0</v>
      </c>
      <c r="AJ86" s="1">
        <v>4.9123956115932534</v>
      </c>
      <c r="AK86" s="1">
        <v>0</v>
      </c>
      <c r="AL86" s="1">
        <v>0</v>
      </c>
    </row>
    <row r="89" spans="6:42" x14ac:dyDescent="0.2">
      <c r="AG89" s="1" t="s">
        <v>612</v>
      </c>
      <c r="AP89" s="1" t="s">
        <v>612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474"/>
  <sheetViews>
    <sheetView topLeftCell="B1" workbookViewId="0">
      <selection activeCell="F2" sqref="F2"/>
    </sheetView>
  </sheetViews>
  <sheetFormatPr baseColWidth="10" defaultRowHeight="12.75" x14ac:dyDescent="0.2"/>
  <cols>
    <col min="1" max="4" width="11.42578125" style="1"/>
    <col min="5" max="5" width="13.5703125" style="1" customWidth="1"/>
    <col min="6" max="7" width="11.42578125" style="1"/>
    <col min="8" max="8" width="10" style="1" customWidth="1"/>
    <col min="9" max="9" width="11.140625" style="1" customWidth="1"/>
    <col min="10" max="10" width="9.140625" style="1" customWidth="1"/>
    <col min="11" max="11" width="11.42578125" style="1"/>
    <col min="12" max="12" width="13.28515625" style="1" customWidth="1"/>
    <col min="13" max="13" width="14" style="1" customWidth="1"/>
    <col min="14" max="14" width="14.42578125" style="1" customWidth="1"/>
    <col min="15" max="15" width="13.7109375" style="1" customWidth="1"/>
    <col min="16" max="16384" width="11.42578125" style="1"/>
  </cols>
  <sheetData>
    <row r="1" spans="1:8" s="2" customFormat="1" x14ac:dyDescent="0.2">
      <c r="A1" s="2" t="s">
        <v>0</v>
      </c>
      <c r="B1" s="2" t="s">
        <v>4</v>
      </c>
      <c r="C1" s="2" t="s">
        <v>125</v>
      </c>
      <c r="D1" s="2" t="s">
        <v>126</v>
      </c>
      <c r="E1" s="2" t="s">
        <v>533</v>
      </c>
      <c r="F1" s="2" t="s">
        <v>21</v>
      </c>
      <c r="G1" s="2" t="s">
        <v>30</v>
      </c>
    </row>
    <row r="2" spans="1:8" x14ac:dyDescent="0.2">
      <c r="A2" s="54">
        <v>749.63909999999998</v>
      </c>
      <c r="B2" s="27">
        <v>708.62670000000003</v>
      </c>
      <c r="C2" s="27">
        <v>1.78</v>
      </c>
      <c r="D2" s="54"/>
      <c r="E2" s="27" t="s">
        <v>174</v>
      </c>
      <c r="F2" s="27" t="s">
        <v>63</v>
      </c>
      <c r="G2" s="27" t="s">
        <v>66</v>
      </c>
    </row>
    <row r="3" spans="1:8" x14ac:dyDescent="0.2">
      <c r="A3" s="54">
        <v>775.65959999999995</v>
      </c>
      <c r="B3" s="27">
        <v>734.60709999999995</v>
      </c>
      <c r="C3" s="27">
        <v>1.78</v>
      </c>
      <c r="D3" s="27"/>
      <c r="E3" s="27" t="s">
        <v>175</v>
      </c>
      <c r="F3" s="27" t="s">
        <v>67</v>
      </c>
      <c r="G3" s="27" t="s">
        <v>455</v>
      </c>
    </row>
    <row r="4" spans="1:8" x14ac:dyDescent="0.2">
      <c r="A4" s="54">
        <v>725.63980000000004</v>
      </c>
      <c r="B4" s="27">
        <v>684.61350000000004</v>
      </c>
      <c r="C4" s="27">
        <v>2.09</v>
      </c>
      <c r="D4" s="27">
        <v>2.44</v>
      </c>
      <c r="E4" s="27" t="s">
        <v>185</v>
      </c>
      <c r="F4" s="27" t="s">
        <v>62</v>
      </c>
      <c r="G4" s="27" t="s">
        <v>81</v>
      </c>
    </row>
    <row r="5" spans="1:8" x14ac:dyDescent="0.2">
      <c r="A5" s="54">
        <v>751.65719999999999</v>
      </c>
      <c r="B5" s="27">
        <v>710.62620000000004</v>
      </c>
      <c r="C5" s="27">
        <v>2.06</v>
      </c>
      <c r="D5" s="27">
        <v>2.4300000000000002</v>
      </c>
      <c r="E5" s="27" t="s">
        <v>187</v>
      </c>
      <c r="F5" s="27" t="s">
        <v>85</v>
      </c>
      <c r="G5" s="27" t="s">
        <v>459</v>
      </c>
      <c r="H5" s="6"/>
    </row>
    <row r="6" spans="1:8" x14ac:dyDescent="0.2">
      <c r="A6" s="54">
        <v>777.67150000000004</v>
      </c>
      <c r="B6" s="27">
        <v>736.64459999999997</v>
      </c>
      <c r="C6" s="27">
        <v>2.06</v>
      </c>
      <c r="D6" s="27">
        <v>2.4500000000000002</v>
      </c>
      <c r="E6" s="27" t="s">
        <v>188</v>
      </c>
      <c r="F6" s="27" t="s">
        <v>86</v>
      </c>
      <c r="G6" s="27" t="s">
        <v>462</v>
      </c>
    </row>
    <row r="7" spans="1:8" x14ac:dyDescent="0.2">
      <c r="A7" s="54">
        <v>803.68799999999999</v>
      </c>
      <c r="B7" s="27">
        <v>762.65049999999997</v>
      </c>
      <c r="C7" s="27">
        <v>2.11</v>
      </c>
      <c r="D7" s="27">
        <v>2.4500000000000002</v>
      </c>
      <c r="E7" s="27" t="s">
        <v>189</v>
      </c>
      <c r="F7" s="27" t="s">
        <v>87</v>
      </c>
      <c r="G7" s="49" t="s">
        <v>463</v>
      </c>
    </row>
    <row r="8" spans="1:8" x14ac:dyDescent="0.2">
      <c r="A8" s="54">
        <v>753.67129999999997</v>
      </c>
      <c r="B8" s="27">
        <v>712.64300000000003</v>
      </c>
      <c r="C8" s="27">
        <v>2.48</v>
      </c>
      <c r="D8" s="27">
        <v>2.93</v>
      </c>
      <c r="E8" s="27" t="s">
        <v>191</v>
      </c>
      <c r="F8" s="27" t="s">
        <v>89</v>
      </c>
      <c r="G8" s="49" t="s">
        <v>464</v>
      </c>
    </row>
    <row r="9" spans="1:8" x14ac:dyDescent="0.2">
      <c r="A9" s="54">
        <v>779.68809999999996</v>
      </c>
      <c r="B9" s="27">
        <v>712.64390000000003</v>
      </c>
      <c r="C9" s="27">
        <v>2.42</v>
      </c>
      <c r="D9" s="27">
        <v>2.93</v>
      </c>
      <c r="E9" s="27" t="s">
        <v>192</v>
      </c>
      <c r="F9" s="27" t="s">
        <v>90</v>
      </c>
      <c r="G9" s="49" t="s">
        <v>465</v>
      </c>
    </row>
    <row r="10" spans="1:8" x14ac:dyDescent="0.2">
      <c r="A10" s="54">
        <v>805.70370000000003</v>
      </c>
      <c r="B10" s="27">
        <v>764.67920000000004</v>
      </c>
      <c r="C10" s="27">
        <v>2.44</v>
      </c>
      <c r="D10" s="27">
        <v>2.95</v>
      </c>
      <c r="E10" s="27" t="s">
        <v>193</v>
      </c>
      <c r="F10" s="27" t="s">
        <v>91</v>
      </c>
      <c r="G10" s="49" t="s">
        <v>467</v>
      </c>
    </row>
    <row r="11" spans="1:8" x14ac:dyDescent="0.2">
      <c r="A11" s="54">
        <v>831.72029999999995</v>
      </c>
      <c r="B11" s="27">
        <v>790.69479999999999</v>
      </c>
      <c r="C11" s="27">
        <v>2.48</v>
      </c>
      <c r="D11" s="27">
        <v>2.96</v>
      </c>
      <c r="E11" s="27" t="s">
        <v>194</v>
      </c>
      <c r="F11" s="27" t="s">
        <v>92</v>
      </c>
      <c r="G11" s="49" t="s">
        <v>470</v>
      </c>
    </row>
    <row r="12" spans="1:8" x14ac:dyDescent="0.2">
      <c r="A12" s="54">
        <v>857.73620000000005</v>
      </c>
      <c r="B12" s="27">
        <v>816.70540000000005</v>
      </c>
      <c r="C12" s="27">
        <v>2.4900000000000002</v>
      </c>
      <c r="D12" s="27">
        <v>2.97</v>
      </c>
      <c r="E12" s="27" t="s">
        <v>195</v>
      </c>
      <c r="F12" s="27" t="s">
        <v>93</v>
      </c>
      <c r="G12" s="49" t="s">
        <v>474</v>
      </c>
    </row>
    <row r="13" spans="1:8" x14ac:dyDescent="0.2">
      <c r="A13" s="54">
        <v>781.702</v>
      </c>
      <c r="B13" s="27">
        <v>740.67489999999998</v>
      </c>
      <c r="C13" s="27">
        <v>2.98</v>
      </c>
      <c r="D13" s="27">
        <v>3.63</v>
      </c>
      <c r="E13" s="27" t="s">
        <v>196</v>
      </c>
      <c r="F13" s="27" t="s">
        <v>94</v>
      </c>
      <c r="G13" s="49" t="s">
        <v>479</v>
      </c>
    </row>
    <row r="14" spans="1:8" x14ac:dyDescent="0.2">
      <c r="A14" s="54">
        <v>807.71780000000001</v>
      </c>
      <c r="B14" s="27">
        <v>766.69060000000002</v>
      </c>
      <c r="C14" s="27">
        <v>2.91</v>
      </c>
      <c r="D14" s="27">
        <v>3.55</v>
      </c>
      <c r="E14" s="27" t="s">
        <v>197</v>
      </c>
      <c r="F14" s="27" t="s">
        <v>68</v>
      </c>
      <c r="G14" s="49" t="s">
        <v>480</v>
      </c>
    </row>
    <row r="15" spans="1:8" x14ac:dyDescent="0.2">
      <c r="A15" s="54">
        <v>833.7346</v>
      </c>
      <c r="B15" s="27">
        <v>792.70860000000005</v>
      </c>
      <c r="C15" s="27">
        <v>2.93</v>
      </c>
      <c r="D15" s="27">
        <v>3.61</v>
      </c>
      <c r="E15" s="27" t="s">
        <v>198</v>
      </c>
      <c r="F15" s="27" t="s">
        <v>69</v>
      </c>
      <c r="G15" s="49" t="s">
        <v>481</v>
      </c>
    </row>
    <row r="16" spans="1:8" x14ac:dyDescent="0.2">
      <c r="A16" s="54">
        <v>859.74890000000005</v>
      </c>
      <c r="B16" s="27">
        <v>818.72029999999995</v>
      </c>
      <c r="C16" s="27">
        <v>2.89</v>
      </c>
      <c r="D16" s="27">
        <v>3.58</v>
      </c>
      <c r="E16" s="27" t="s">
        <v>199</v>
      </c>
      <c r="F16" s="27" t="s">
        <v>95</v>
      </c>
      <c r="G16" s="49" t="s">
        <v>471</v>
      </c>
    </row>
    <row r="17" spans="1:7" x14ac:dyDescent="0.2">
      <c r="A17" s="54">
        <v>885.76679999999999</v>
      </c>
      <c r="B17" s="27">
        <v>844.73609999999996</v>
      </c>
      <c r="C17" s="27">
        <v>3.06</v>
      </c>
      <c r="D17" s="27">
        <v>3.66</v>
      </c>
      <c r="E17" s="27" t="s">
        <v>200</v>
      </c>
      <c r="F17" s="27" t="s">
        <v>96</v>
      </c>
      <c r="G17" s="27" t="s">
        <v>487</v>
      </c>
    </row>
    <row r="18" spans="1:7" x14ac:dyDescent="0.2">
      <c r="A18" s="54">
        <v>809.73329999999999</v>
      </c>
      <c r="B18" s="27">
        <v>768.70719999999994</v>
      </c>
      <c r="C18" s="27">
        <v>3.62</v>
      </c>
      <c r="D18" s="27">
        <v>3.62</v>
      </c>
      <c r="E18" s="27" t="s">
        <v>202</v>
      </c>
      <c r="F18" s="27" t="s">
        <v>97</v>
      </c>
      <c r="G18" s="49" t="s">
        <v>488</v>
      </c>
    </row>
    <row r="19" spans="1:7" x14ac:dyDescent="0.2">
      <c r="A19" s="54">
        <v>965.82730000000004</v>
      </c>
      <c r="B19" s="27">
        <v>924.79470000000003</v>
      </c>
      <c r="C19" s="27">
        <v>3.84</v>
      </c>
      <c r="D19" s="27">
        <v>4.95</v>
      </c>
      <c r="E19" s="27" t="s">
        <v>227</v>
      </c>
      <c r="F19" s="27" t="s">
        <v>228</v>
      </c>
      <c r="G19" s="27" t="s">
        <v>490</v>
      </c>
    </row>
    <row r="20" spans="1:7" x14ac:dyDescent="0.2">
      <c r="A20" s="54">
        <v>967.84709999999995</v>
      </c>
      <c r="B20" s="27">
        <v>926.82079999999996</v>
      </c>
      <c r="C20" s="27"/>
      <c r="D20" s="27">
        <v>5.86</v>
      </c>
      <c r="E20" s="27" t="s">
        <v>229</v>
      </c>
      <c r="F20" s="27" t="s">
        <v>230</v>
      </c>
      <c r="G20" s="27" t="s">
        <v>493</v>
      </c>
    </row>
    <row r="21" spans="1:7" x14ac:dyDescent="0.2">
      <c r="A21" s="54">
        <v>993.86680000000001</v>
      </c>
      <c r="B21" s="27">
        <v>952.79390000000001</v>
      </c>
      <c r="C21" s="27">
        <v>4.53</v>
      </c>
      <c r="D21" s="27">
        <v>5.83</v>
      </c>
      <c r="E21" s="27" t="s">
        <v>231</v>
      </c>
      <c r="F21" s="27" t="s">
        <v>232</v>
      </c>
      <c r="G21" s="27" t="s">
        <v>495</v>
      </c>
    </row>
    <row r="22" spans="1:7" x14ac:dyDescent="0.2">
      <c r="A22" s="54">
        <v>865.79280000000006</v>
      </c>
      <c r="B22" s="27">
        <v>824.77790000000005</v>
      </c>
      <c r="C22" s="27">
        <v>5.47</v>
      </c>
      <c r="D22" s="27">
        <v>7.05</v>
      </c>
      <c r="E22" s="27" t="s">
        <v>215</v>
      </c>
      <c r="F22" s="27" t="s">
        <v>112</v>
      </c>
      <c r="G22" s="27" t="s">
        <v>497</v>
      </c>
    </row>
    <row r="23" spans="1:7" x14ac:dyDescent="0.2">
      <c r="A23" s="54">
        <v>905.82370000000003</v>
      </c>
      <c r="B23" s="27">
        <v>864.80319999999995</v>
      </c>
      <c r="C23" s="27">
        <v>5.93</v>
      </c>
      <c r="D23" s="27">
        <v>7.67</v>
      </c>
      <c r="E23" s="27" t="s">
        <v>216</v>
      </c>
      <c r="F23" s="27" t="s">
        <v>113</v>
      </c>
      <c r="G23" s="27" t="s">
        <v>502</v>
      </c>
    </row>
    <row r="24" spans="1:7" x14ac:dyDescent="0.2">
      <c r="A24" s="54">
        <v>931.84169999999995</v>
      </c>
      <c r="B24" s="27">
        <v>890.80129999999997</v>
      </c>
      <c r="C24" s="27">
        <v>5.84</v>
      </c>
      <c r="D24" s="27">
        <v>7.66</v>
      </c>
      <c r="E24" s="27" t="s">
        <v>217</v>
      </c>
      <c r="F24" s="27" t="s">
        <v>114</v>
      </c>
      <c r="G24" s="27" t="s">
        <v>506</v>
      </c>
    </row>
    <row r="25" spans="1:7" x14ac:dyDescent="0.2">
      <c r="A25" s="54">
        <v>957.86040000000003</v>
      </c>
      <c r="B25" s="27">
        <v>916.83510000000001</v>
      </c>
      <c r="C25" s="27">
        <v>5.73</v>
      </c>
      <c r="D25" s="27">
        <v>7.67</v>
      </c>
      <c r="E25" s="27" t="s">
        <v>218</v>
      </c>
      <c r="F25" s="27" t="s">
        <v>115</v>
      </c>
      <c r="G25" s="27" t="s">
        <v>528</v>
      </c>
    </row>
    <row r="26" spans="1:7" x14ac:dyDescent="0.2">
      <c r="A26" s="54">
        <v>907.84190000000001</v>
      </c>
      <c r="B26" s="27">
        <v>866.80820000000006</v>
      </c>
      <c r="C26" s="27">
        <v>7.48</v>
      </c>
      <c r="D26" s="27">
        <v>7.48</v>
      </c>
      <c r="E26" s="27" t="s">
        <v>20</v>
      </c>
      <c r="F26" s="27" t="s">
        <v>119</v>
      </c>
      <c r="G26" s="27" t="s">
        <v>3</v>
      </c>
    </row>
    <row r="27" spans="1:7" x14ac:dyDescent="0.2">
      <c r="A27" s="54">
        <v>933.86310000000003</v>
      </c>
      <c r="B27" s="27">
        <v>892.83309999999994</v>
      </c>
      <c r="C27" s="27">
        <v>7.38</v>
      </c>
      <c r="D27" s="27">
        <v>9.7799999999999994</v>
      </c>
      <c r="E27" s="27" t="s">
        <v>221</v>
      </c>
      <c r="F27" s="27" t="s">
        <v>120</v>
      </c>
      <c r="G27" s="27" t="s">
        <v>515</v>
      </c>
    </row>
    <row r="28" spans="1:7" x14ac:dyDescent="0.2">
      <c r="A28" s="54">
        <v>959.8741</v>
      </c>
      <c r="B28" s="27">
        <v>918.86019999999996</v>
      </c>
      <c r="C28" s="27">
        <v>7.25</v>
      </c>
      <c r="D28" s="27">
        <v>9.58</v>
      </c>
      <c r="E28" s="27" t="s">
        <v>222</v>
      </c>
      <c r="F28" s="27" t="s">
        <v>121</v>
      </c>
      <c r="G28" s="27" t="s">
        <v>519</v>
      </c>
    </row>
    <row r="29" spans="1:7" x14ac:dyDescent="0.2">
      <c r="A29" s="54">
        <v>973.8895</v>
      </c>
      <c r="B29" s="27">
        <v>932.86109999999996</v>
      </c>
      <c r="C29" s="27">
        <v>8.02</v>
      </c>
      <c r="D29" s="27">
        <v>10.65</v>
      </c>
      <c r="E29" s="27" t="s">
        <v>224</v>
      </c>
      <c r="F29" s="27" t="s">
        <v>122</v>
      </c>
      <c r="G29" s="27" t="s">
        <v>522</v>
      </c>
    </row>
    <row r="30" spans="1:7" x14ac:dyDescent="0.2">
      <c r="A30" s="54">
        <v>947.87450000000001</v>
      </c>
      <c r="B30" s="27">
        <v>906.84040000000005</v>
      </c>
      <c r="C30" s="27">
        <v>8.19</v>
      </c>
      <c r="D30" s="27">
        <v>10.85</v>
      </c>
      <c r="E30" s="27" t="s">
        <v>17</v>
      </c>
      <c r="F30" s="27" t="s">
        <v>123</v>
      </c>
      <c r="G30" s="27" t="s">
        <v>524</v>
      </c>
    </row>
    <row r="31" spans="1:7" x14ac:dyDescent="0.2">
      <c r="A31" s="54">
        <v>921.86109999999996</v>
      </c>
      <c r="B31" s="27">
        <v>880.83169999999996</v>
      </c>
      <c r="C31" s="27">
        <v>8.42</v>
      </c>
      <c r="D31" s="27">
        <v>11.04</v>
      </c>
      <c r="E31" s="27" t="s">
        <v>225</v>
      </c>
      <c r="F31" s="27" t="s">
        <v>124</v>
      </c>
      <c r="G31" s="27" t="s">
        <v>526</v>
      </c>
    </row>
    <row r="32" spans="1:7" x14ac:dyDescent="0.2">
      <c r="A32" s="54">
        <v>957.86040000000003</v>
      </c>
      <c r="B32" s="27">
        <v>916.83510000000001</v>
      </c>
      <c r="C32" s="27">
        <v>5.73</v>
      </c>
      <c r="D32" s="27">
        <v>7.67</v>
      </c>
      <c r="E32" s="27" t="s">
        <v>218</v>
      </c>
      <c r="F32" s="27" t="s">
        <v>115</v>
      </c>
      <c r="G32" s="27" t="s">
        <v>529</v>
      </c>
    </row>
    <row r="33" spans="1:24" x14ac:dyDescent="0.2">
      <c r="G33" s="3"/>
    </row>
    <row r="34" spans="1:24" x14ac:dyDescent="0.2">
      <c r="G34" s="3"/>
    </row>
    <row r="36" spans="1:24" x14ac:dyDescent="0.2">
      <c r="A36" s="2" t="s">
        <v>233</v>
      </c>
      <c r="B36" s="2" t="s">
        <v>234</v>
      </c>
      <c r="C36" s="2" t="s">
        <v>260</v>
      </c>
      <c r="D36" s="2" t="s">
        <v>334</v>
      </c>
      <c r="E36" s="2" t="s">
        <v>335</v>
      </c>
      <c r="F36" s="2" t="s">
        <v>246</v>
      </c>
      <c r="G36" s="2" t="s">
        <v>247</v>
      </c>
      <c r="H36" s="2" t="s">
        <v>248</v>
      </c>
      <c r="I36" s="51" t="s">
        <v>63</v>
      </c>
      <c r="J36" s="2" t="s">
        <v>246</v>
      </c>
      <c r="K36" s="2" t="s">
        <v>247</v>
      </c>
      <c r="L36" s="2" t="s">
        <v>248</v>
      </c>
      <c r="M36" s="2" t="s">
        <v>249</v>
      </c>
      <c r="N36" s="2" t="s">
        <v>256</v>
      </c>
      <c r="P36" s="2" t="s">
        <v>233</v>
      </c>
      <c r="Q36" s="2" t="s">
        <v>260</v>
      </c>
      <c r="R36" s="2" t="s">
        <v>261</v>
      </c>
      <c r="T36" s="2" t="s">
        <v>308</v>
      </c>
      <c r="V36" s="2" t="s">
        <v>308</v>
      </c>
    </row>
    <row r="37" spans="1:24" x14ac:dyDescent="0.2">
      <c r="I37" s="1" t="s">
        <v>264</v>
      </c>
      <c r="J37" s="1">
        <v>43</v>
      </c>
      <c r="K37" s="1">
        <v>78</v>
      </c>
      <c r="L37" s="1">
        <v>6</v>
      </c>
      <c r="N37" s="51" t="s">
        <v>63</v>
      </c>
      <c r="R37" s="2" t="s">
        <v>263</v>
      </c>
      <c r="S37" s="2" t="s">
        <v>262</v>
      </c>
      <c r="T37" s="2" t="s">
        <v>263</v>
      </c>
      <c r="U37" s="2" t="s">
        <v>262</v>
      </c>
      <c r="V37" s="2" t="s">
        <v>263</v>
      </c>
      <c r="W37" s="2" t="s">
        <v>262</v>
      </c>
      <c r="X37" s="2" t="s">
        <v>361</v>
      </c>
    </row>
    <row r="38" spans="1:24" x14ac:dyDescent="0.2">
      <c r="A38" s="1">
        <v>439.38</v>
      </c>
      <c r="B38" s="1" t="s">
        <v>447</v>
      </c>
      <c r="D38" s="1">
        <v>1.76</v>
      </c>
      <c r="F38" s="1">
        <v>27</v>
      </c>
      <c r="G38" s="1">
        <v>51</v>
      </c>
      <c r="H38" s="1">
        <v>4</v>
      </c>
      <c r="J38" s="1">
        <f>43-F38</f>
        <v>16</v>
      </c>
      <c r="K38" s="1">
        <f>78-G38</f>
        <v>27</v>
      </c>
      <c r="L38" s="1">
        <f>6-H38</f>
        <v>2</v>
      </c>
      <c r="M38" s="1" t="s">
        <v>267</v>
      </c>
      <c r="N38" s="5"/>
      <c r="O38" s="36"/>
      <c r="P38" s="1">
        <v>439.38</v>
      </c>
      <c r="R38" s="1">
        <f>(0.369*I38)</f>
        <v>0</v>
      </c>
      <c r="S38" s="1">
        <f>(0.188*I38)</f>
        <v>0</v>
      </c>
      <c r="T38" s="8">
        <v>9557.1</v>
      </c>
      <c r="V38" s="8">
        <v>9557.1</v>
      </c>
    </row>
    <row r="39" spans="1:24" x14ac:dyDescent="0.2">
      <c r="A39" s="6">
        <v>465.39</v>
      </c>
      <c r="B39" s="6" t="s">
        <v>448</v>
      </c>
      <c r="F39" s="1">
        <v>29</v>
      </c>
      <c r="G39" s="1">
        <v>53</v>
      </c>
      <c r="H39" s="1">
        <v>4</v>
      </c>
      <c r="J39" s="1">
        <f>43-F39</f>
        <v>14</v>
      </c>
      <c r="K39" s="1">
        <f>78-G39</f>
        <v>25</v>
      </c>
      <c r="L39" s="1">
        <f t="shared" ref="L39:L41" si="0">6-H39</f>
        <v>2</v>
      </c>
      <c r="M39" s="1" t="s">
        <v>252</v>
      </c>
      <c r="N39" s="36"/>
      <c r="O39" s="5"/>
      <c r="P39" s="1">
        <v>521.46</v>
      </c>
      <c r="Q39" s="6"/>
      <c r="R39" s="6">
        <f t="shared" ref="R39:R41" si="1">(0.369*I39)</f>
        <v>0</v>
      </c>
      <c r="S39" s="6">
        <f t="shared" ref="S39:S41" si="2">(0.188*I39)</f>
        <v>0</v>
      </c>
      <c r="T39" s="36"/>
      <c r="U39" s="8">
        <v>4869.2</v>
      </c>
      <c r="V39" s="36"/>
      <c r="W39" s="8">
        <v>4869.2</v>
      </c>
    </row>
    <row r="40" spans="1:24" s="27" customFormat="1" x14ac:dyDescent="0.2">
      <c r="A40" s="6">
        <v>467.41</v>
      </c>
      <c r="B40" s="6" t="s">
        <v>451</v>
      </c>
      <c r="F40" s="6">
        <v>29</v>
      </c>
      <c r="G40" s="6">
        <v>55</v>
      </c>
      <c r="H40" s="6">
        <v>4</v>
      </c>
      <c r="I40" s="6"/>
      <c r="J40" s="6">
        <f>43-F40</f>
        <v>14</v>
      </c>
      <c r="K40" s="6">
        <f>78-G40</f>
        <v>23</v>
      </c>
      <c r="L40" s="6">
        <f t="shared" ref="L40" si="3">6-H40</f>
        <v>2</v>
      </c>
      <c r="M40" s="6" t="s">
        <v>253</v>
      </c>
      <c r="N40" s="36"/>
      <c r="O40" s="49"/>
      <c r="P40" s="3">
        <v>547.47</v>
      </c>
      <c r="R40" s="3">
        <f t="shared" si="1"/>
        <v>0</v>
      </c>
      <c r="S40" s="3">
        <f t="shared" si="2"/>
        <v>0</v>
      </c>
      <c r="T40" s="27" t="s">
        <v>345</v>
      </c>
      <c r="U40" s="27" t="s">
        <v>345</v>
      </c>
    </row>
    <row r="41" spans="1:24" x14ac:dyDescent="0.2">
      <c r="A41" s="6">
        <v>495.44</v>
      </c>
      <c r="B41" s="6" t="s">
        <v>235</v>
      </c>
      <c r="F41" s="1">
        <v>31</v>
      </c>
      <c r="G41" s="1">
        <v>59</v>
      </c>
      <c r="H41" s="1">
        <v>4</v>
      </c>
      <c r="J41" s="6">
        <f>43-F41</f>
        <v>12</v>
      </c>
      <c r="K41" s="6">
        <f>78-G41</f>
        <v>19</v>
      </c>
      <c r="L41" s="1">
        <f t="shared" si="0"/>
        <v>2</v>
      </c>
      <c r="M41" s="1" t="s">
        <v>452</v>
      </c>
      <c r="N41" s="36"/>
      <c r="O41" s="4"/>
      <c r="P41" s="3">
        <v>549.49</v>
      </c>
      <c r="R41" s="3">
        <f t="shared" si="1"/>
        <v>0</v>
      </c>
      <c r="S41" s="3">
        <f t="shared" si="2"/>
        <v>0</v>
      </c>
      <c r="T41" s="1" t="s">
        <v>346</v>
      </c>
      <c r="U41" s="1" t="s">
        <v>346</v>
      </c>
    </row>
    <row r="43" spans="1:24" x14ac:dyDescent="0.2">
      <c r="A43" s="2" t="s">
        <v>233</v>
      </c>
      <c r="B43" s="2" t="s">
        <v>234</v>
      </c>
      <c r="C43" s="2" t="s">
        <v>260</v>
      </c>
      <c r="D43" s="2"/>
      <c r="E43" s="2"/>
      <c r="F43" s="2" t="s">
        <v>246</v>
      </c>
      <c r="G43" s="2" t="s">
        <v>247</v>
      </c>
      <c r="H43" s="2" t="s">
        <v>248</v>
      </c>
      <c r="I43" s="51" t="s">
        <v>67</v>
      </c>
      <c r="J43" s="2" t="s">
        <v>246</v>
      </c>
      <c r="K43" s="2" t="s">
        <v>247</v>
      </c>
      <c r="L43" s="2" t="s">
        <v>248</v>
      </c>
      <c r="M43" s="2" t="s">
        <v>249</v>
      </c>
      <c r="N43" s="2" t="s">
        <v>256</v>
      </c>
      <c r="P43" s="2" t="s">
        <v>233</v>
      </c>
      <c r="Q43" s="2" t="s">
        <v>260</v>
      </c>
      <c r="R43" s="2" t="s">
        <v>261</v>
      </c>
    </row>
    <row r="44" spans="1:24" x14ac:dyDescent="0.2">
      <c r="I44" s="1" t="s">
        <v>264</v>
      </c>
      <c r="J44" s="1">
        <v>45</v>
      </c>
      <c r="K44" s="1">
        <v>80</v>
      </c>
      <c r="L44" s="1">
        <v>6</v>
      </c>
      <c r="N44" s="51" t="s">
        <v>67</v>
      </c>
      <c r="R44" s="2" t="s">
        <v>263</v>
      </c>
      <c r="S44" s="2" t="s">
        <v>262</v>
      </c>
    </row>
    <row r="45" spans="1:24" x14ac:dyDescent="0.2">
      <c r="A45" s="1">
        <v>495.44</v>
      </c>
      <c r="B45" s="1" t="s">
        <v>235</v>
      </c>
      <c r="F45" s="1">
        <v>31</v>
      </c>
      <c r="G45" s="1">
        <v>59</v>
      </c>
      <c r="H45" s="1">
        <v>4</v>
      </c>
      <c r="J45" s="1">
        <f>45-F45</f>
        <v>14</v>
      </c>
      <c r="K45" s="1">
        <f>80-G45</f>
        <v>21</v>
      </c>
      <c r="L45" s="1">
        <f>6-H45</f>
        <v>2</v>
      </c>
      <c r="M45" s="1" t="s">
        <v>453</v>
      </c>
      <c r="N45" s="42"/>
      <c r="O45" s="42"/>
      <c r="P45" s="1">
        <v>495.44</v>
      </c>
      <c r="Q45" s="1">
        <v>14200</v>
      </c>
      <c r="R45" s="1">
        <f t="shared" ref="R45:R48" si="4">(0.369*I45)</f>
        <v>0</v>
      </c>
      <c r="S45" s="1">
        <f t="shared" ref="S45:S48" si="5">(0.188*I45)</f>
        <v>0</v>
      </c>
      <c r="T45" s="1">
        <v>5350.5</v>
      </c>
      <c r="U45" s="1">
        <v>2726</v>
      </c>
    </row>
    <row r="46" spans="1:24" x14ac:dyDescent="0.2">
      <c r="A46" s="1">
        <v>439.38</v>
      </c>
      <c r="B46" s="1" t="s">
        <v>447</v>
      </c>
      <c r="F46" s="1">
        <v>27</v>
      </c>
      <c r="G46" s="1">
        <v>51</v>
      </c>
      <c r="H46" s="1">
        <v>4</v>
      </c>
      <c r="J46" s="1">
        <f t="shared" ref="J46:J48" si="6">45-F46</f>
        <v>18</v>
      </c>
      <c r="K46" s="1">
        <f t="shared" ref="K46:K48" si="7">80-G46</f>
        <v>29</v>
      </c>
      <c r="L46" s="1">
        <f t="shared" ref="L46:L48" si="8">6-H46</f>
        <v>2</v>
      </c>
      <c r="M46" s="1" t="s">
        <v>278</v>
      </c>
      <c r="N46" s="5"/>
      <c r="O46" s="36"/>
      <c r="P46" s="1">
        <v>521.46</v>
      </c>
      <c r="Q46" s="1">
        <v>13300</v>
      </c>
      <c r="R46" s="1">
        <f t="shared" si="4"/>
        <v>0</v>
      </c>
      <c r="S46" s="1">
        <f t="shared" si="5"/>
        <v>0</v>
      </c>
      <c r="T46" s="8">
        <v>5350.5</v>
      </c>
      <c r="U46" s="1">
        <v>2726</v>
      </c>
      <c r="V46" s="8">
        <f>2*R46</f>
        <v>0</v>
      </c>
      <c r="X46" s="8">
        <f>2*T46</f>
        <v>10701</v>
      </c>
    </row>
    <row r="47" spans="1:24" s="27" customFormat="1" x14ac:dyDescent="0.2">
      <c r="A47" s="6">
        <v>465.39</v>
      </c>
      <c r="B47" s="6" t="s">
        <v>448</v>
      </c>
      <c r="C47" s="1"/>
      <c r="D47" s="1"/>
      <c r="E47" s="1"/>
      <c r="F47" s="1">
        <v>29</v>
      </c>
      <c r="G47" s="1">
        <v>53</v>
      </c>
      <c r="H47" s="1">
        <v>4</v>
      </c>
      <c r="J47" s="1">
        <f t="shared" si="6"/>
        <v>16</v>
      </c>
      <c r="K47" s="1">
        <f t="shared" si="7"/>
        <v>27</v>
      </c>
      <c r="L47" s="27">
        <f t="shared" si="8"/>
        <v>2</v>
      </c>
      <c r="M47" s="6" t="s">
        <v>267</v>
      </c>
      <c r="N47" s="36"/>
      <c r="O47" s="36"/>
      <c r="P47" s="3">
        <v>547.47</v>
      </c>
      <c r="Q47" s="3">
        <v>1470</v>
      </c>
      <c r="R47" s="3">
        <f t="shared" si="4"/>
        <v>0</v>
      </c>
      <c r="S47" s="3">
        <f t="shared" si="5"/>
        <v>0</v>
      </c>
      <c r="T47" s="27" t="s">
        <v>345</v>
      </c>
      <c r="U47" s="27" t="s">
        <v>345</v>
      </c>
    </row>
    <row r="48" spans="1:24" x14ac:dyDescent="0.2">
      <c r="A48" s="6">
        <v>467.41</v>
      </c>
      <c r="B48" s="6" t="s">
        <v>451</v>
      </c>
      <c r="C48" s="27"/>
      <c r="D48" s="27"/>
      <c r="E48" s="27"/>
      <c r="F48" s="6">
        <v>29</v>
      </c>
      <c r="G48" s="6">
        <v>55</v>
      </c>
      <c r="H48" s="6">
        <v>4</v>
      </c>
      <c r="J48" s="1">
        <f t="shared" si="6"/>
        <v>16</v>
      </c>
      <c r="K48" s="1">
        <f t="shared" si="7"/>
        <v>25</v>
      </c>
      <c r="L48" s="1">
        <f t="shared" si="8"/>
        <v>2</v>
      </c>
      <c r="M48" s="6" t="s">
        <v>454</v>
      </c>
      <c r="N48" s="36"/>
      <c r="O48" s="4"/>
      <c r="P48" s="3">
        <v>549.49</v>
      </c>
      <c r="Q48" s="3">
        <v>2400</v>
      </c>
      <c r="R48" s="3">
        <f t="shared" si="4"/>
        <v>0</v>
      </c>
      <c r="S48" s="3">
        <f t="shared" si="5"/>
        <v>0</v>
      </c>
      <c r="T48" s="27" t="s">
        <v>346</v>
      </c>
      <c r="U48" s="27" t="s">
        <v>356</v>
      </c>
    </row>
    <row r="50" spans="1:20" x14ac:dyDescent="0.2">
      <c r="A50" s="2" t="s">
        <v>233</v>
      </c>
      <c r="B50" s="2" t="s">
        <v>234</v>
      </c>
      <c r="C50" s="2" t="s">
        <v>260</v>
      </c>
      <c r="D50" s="2"/>
      <c r="E50" s="2"/>
      <c r="F50" s="2" t="s">
        <v>246</v>
      </c>
      <c r="G50" s="2" t="s">
        <v>247</v>
      </c>
      <c r="H50" s="2" t="s">
        <v>248</v>
      </c>
      <c r="I50" s="51" t="s">
        <v>62</v>
      </c>
      <c r="J50" s="2" t="s">
        <v>246</v>
      </c>
      <c r="K50" s="2" t="s">
        <v>247</v>
      </c>
      <c r="L50" s="2" t="s">
        <v>248</v>
      </c>
      <c r="M50" s="2" t="s">
        <v>249</v>
      </c>
      <c r="N50" s="2" t="s">
        <v>256</v>
      </c>
      <c r="P50" s="2" t="s">
        <v>233</v>
      </c>
      <c r="Q50" s="2" t="s">
        <v>260</v>
      </c>
      <c r="R50" s="2" t="s">
        <v>261</v>
      </c>
    </row>
    <row r="51" spans="1:20" x14ac:dyDescent="0.2">
      <c r="I51" s="1" t="s">
        <v>264</v>
      </c>
      <c r="J51" s="1">
        <v>41</v>
      </c>
      <c r="K51" s="1">
        <v>78</v>
      </c>
      <c r="L51" s="1">
        <v>6</v>
      </c>
      <c r="N51" s="51" t="s">
        <v>62</v>
      </c>
      <c r="R51" s="2" t="s">
        <v>263</v>
      </c>
      <c r="S51" s="2" t="s">
        <v>262</v>
      </c>
    </row>
    <row r="52" spans="1:20" x14ac:dyDescent="0.2">
      <c r="A52" s="1">
        <v>495.44</v>
      </c>
      <c r="B52" s="1" t="s">
        <v>235</v>
      </c>
      <c r="F52" s="1">
        <v>31</v>
      </c>
      <c r="G52" s="1">
        <v>59</v>
      </c>
      <c r="H52" s="1">
        <v>4</v>
      </c>
      <c r="J52" s="1">
        <f>41-F52</f>
        <v>10</v>
      </c>
      <c r="K52" s="1">
        <f>78-G52</f>
        <v>19</v>
      </c>
      <c r="L52" s="1">
        <f>6-H53</f>
        <v>2</v>
      </c>
      <c r="R52" s="12"/>
      <c r="S52" s="12"/>
    </row>
    <row r="53" spans="1:20" x14ac:dyDescent="0.2">
      <c r="A53" s="7">
        <v>439.38</v>
      </c>
      <c r="B53" s="1" t="s">
        <v>447</v>
      </c>
      <c r="F53" s="1">
        <v>27</v>
      </c>
      <c r="G53" s="1">
        <v>51</v>
      </c>
      <c r="H53" s="1">
        <v>4</v>
      </c>
      <c r="J53" s="1">
        <f t="shared" ref="J53:J57" si="9">41-F53</f>
        <v>14</v>
      </c>
      <c r="K53" s="1">
        <f t="shared" ref="K53:K57" si="10">78-G53</f>
        <v>27</v>
      </c>
      <c r="L53" s="1">
        <f>6-H54</f>
        <v>2</v>
      </c>
      <c r="M53" s="1" t="s">
        <v>16</v>
      </c>
      <c r="O53" s="3"/>
      <c r="R53" s="12"/>
      <c r="S53" s="12"/>
    </row>
    <row r="54" spans="1:20" s="27" customFormat="1" x14ac:dyDescent="0.2">
      <c r="A54" s="6">
        <v>465.39</v>
      </c>
      <c r="B54" s="6" t="s">
        <v>448</v>
      </c>
      <c r="C54" s="1"/>
      <c r="D54" s="1"/>
      <c r="E54" s="1"/>
      <c r="F54" s="1">
        <v>29</v>
      </c>
      <c r="G54" s="1">
        <v>53</v>
      </c>
      <c r="H54" s="1">
        <v>4</v>
      </c>
      <c r="J54" s="1">
        <f t="shared" si="9"/>
        <v>12</v>
      </c>
      <c r="K54" s="1">
        <f t="shared" si="10"/>
        <v>25</v>
      </c>
      <c r="L54" s="1">
        <f>6-H55</f>
        <v>2</v>
      </c>
      <c r="M54" s="6"/>
      <c r="O54" s="7"/>
      <c r="P54" s="7"/>
      <c r="R54" s="28"/>
      <c r="S54" s="28"/>
      <c r="T54" s="28"/>
    </row>
    <row r="55" spans="1:20" s="27" customFormat="1" x14ac:dyDescent="0.2">
      <c r="A55" s="7">
        <v>467.41</v>
      </c>
      <c r="B55" s="6" t="s">
        <v>451</v>
      </c>
      <c r="F55" s="6">
        <v>29</v>
      </c>
      <c r="G55" s="6">
        <v>55</v>
      </c>
      <c r="H55" s="6">
        <v>4</v>
      </c>
      <c r="J55" s="1">
        <f t="shared" si="9"/>
        <v>12</v>
      </c>
      <c r="K55" s="1">
        <f t="shared" si="10"/>
        <v>23</v>
      </c>
      <c r="L55" s="1">
        <f>6-H56</f>
        <v>2</v>
      </c>
      <c r="M55" s="6" t="s">
        <v>251</v>
      </c>
      <c r="O55" s="7"/>
      <c r="P55" s="7"/>
      <c r="R55" s="28"/>
      <c r="S55" s="28"/>
      <c r="T55" s="28"/>
    </row>
    <row r="56" spans="1:20" s="27" customFormat="1" x14ac:dyDescent="0.2">
      <c r="A56" s="6">
        <v>521.46</v>
      </c>
      <c r="B56" s="1" t="s">
        <v>236</v>
      </c>
      <c r="C56" s="1"/>
      <c r="D56" s="1"/>
      <c r="E56" s="1"/>
      <c r="F56" s="1">
        <v>33</v>
      </c>
      <c r="G56" s="1">
        <v>61</v>
      </c>
      <c r="H56" s="1">
        <v>4</v>
      </c>
      <c r="J56" s="1">
        <f t="shared" si="9"/>
        <v>8</v>
      </c>
      <c r="K56" s="1">
        <f t="shared" si="10"/>
        <v>17</v>
      </c>
      <c r="L56" s="1">
        <f>6-H57</f>
        <v>2</v>
      </c>
      <c r="M56" s="6"/>
      <c r="O56" s="7"/>
      <c r="P56" s="7"/>
      <c r="R56" s="28"/>
      <c r="S56" s="28"/>
      <c r="T56" s="28"/>
    </row>
    <row r="57" spans="1:20" s="27" customFormat="1" x14ac:dyDescent="0.2">
      <c r="A57" s="6">
        <v>519.44000000000005</v>
      </c>
      <c r="B57" s="1" t="s">
        <v>456</v>
      </c>
      <c r="F57" s="1">
        <v>33</v>
      </c>
      <c r="G57" s="1">
        <v>59</v>
      </c>
      <c r="H57" s="1">
        <v>4</v>
      </c>
      <c r="J57" s="1">
        <f t="shared" si="9"/>
        <v>8</v>
      </c>
      <c r="K57" s="1">
        <f t="shared" si="10"/>
        <v>19</v>
      </c>
      <c r="L57" s="1">
        <f>6-H57</f>
        <v>2</v>
      </c>
      <c r="M57" s="6"/>
      <c r="O57" s="7"/>
      <c r="P57" s="7"/>
      <c r="R57" s="28"/>
      <c r="S57" s="28"/>
      <c r="T57" s="28"/>
    </row>
    <row r="58" spans="1:20" s="27" customFormat="1" x14ac:dyDescent="0.2">
      <c r="A58" s="7">
        <v>523.47</v>
      </c>
      <c r="B58" s="1" t="s">
        <v>336</v>
      </c>
      <c r="F58" s="1">
        <v>33</v>
      </c>
      <c r="G58" s="1">
        <v>63</v>
      </c>
      <c r="H58" s="1">
        <v>4</v>
      </c>
      <c r="J58" s="1">
        <f t="shared" ref="J58" si="11">41-F58</f>
        <v>8</v>
      </c>
      <c r="K58" s="1">
        <f t="shared" ref="K58" si="12">78-G58</f>
        <v>15</v>
      </c>
      <c r="L58" s="1">
        <f>6-H58</f>
        <v>2</v>
      </c>
      <c r="M58" s="6" t="s">
        <v>457</v>
      </c>
      <c r="O58" s="7"/>
      <c r="P58" s="7"/>
      <c r="R58" s="28"/>
      <c r="S58" s="28"/>
      <c r="T58" s="28"/>
    </row>
    <row r="59" spans="1:20" s="27" customFormat="1" x14ac:dyDescent="0.2">
      <c r="A59" s="7"/>
      <c r="B59" s="1"/>
      <c r="F59" s="1"/>
      <c r="G59" s="1"/>
      <c r="H59" s="1"/>
      <c r="J59" s="1"/>
      <c r="K59" s="1"/>
      <c r="L59" s="1"/>
      <c r="M59" s="6"/>
      <c r="O59" s="7"/>
      <c r="P59" s="7"/>
      <c r="R59" s="28"/>
      <c r="S59" s="28"/>
      <c r="T59" s="28"/>
    </row>
    <row r="60" spans="1:20" x14ac:dyDescent="0.2">
      <c r="A60" s="2" t="s">
        <v>233</v>
      </c>
      <c r="B60" s="2" t="s">
        <v>234</v>
      </c>
      <c r="C60" s="2" t="s">
        <v>260</v>
      </c>
      <c r="D60" s="2"/>
      <c r="E60" s="2"/>
      <c r="F60" s="2" t="s">
        <v>246</v>
      </c>
      <c r="G60" s="2" t="s">
        <v>247</v>
      </c>
      <c r="H60" s="2" t="s">
        <v>248</v>
      </c>
      <c r="I60" s="51" t="s">
        <v>85</v>
      </c>
      <c r="J60" s="2" t="s">
        <v>246</v>
      </c>
      <c r="K60" s="2" t="s">
        <v>247</v>
      </c>
      <c r="L60" s="2" t="s">
        <v>248</v>
      </c>
      <c r="M60" s="2" t="s">
        <v>249</v>
      </c>
      <c r="N60" s="2" t="s">
        <v>256</v>
      </c>
      <c r="R60" s="12"/>
      <c r="S60" s="12"/>
    </row>
    <row r="61" spans="1:20" x14ac:dyDescent="0.2">
      <c r="I61" s="1" t="s">
        <v>264</v>
      </c>
      <c r="J61" s="1">
        <v>43</v>
      </c>
      <c r="K61" s="1">
        <v>80</v>
      </c>
      <c r="L61" s="1">
        <v>6</v>
      </c>
      <c r="N61" s="11" t="s">
        <v>85</v>
      </c>
      <c r="O61" s="3"/>
      <c r="P61" s="3"/>
      <c r="Q61" s="3"/>
      <c r="R61" s="13"/>
      <c r="S61" s="13"/>
    </row>
    <row r="62" spans="1:20" x14ac:dyDescent="0.2">
      <c r="A62" s="6">
        <v>495.44</v>
      </c>
      <c r="B62" s="6" t="s">
        <v>235</v>
      </c>
      <c r="C62" s="6"/>
      <c r="D62" s="6"/>
      <c r="E62" s="6"/>
      <c r="F62" s="6">
        <v>31</v>
      </c>
      <c r="G62" s="6">
        <v>59</v>
      </c>
      <c r="H62" s="6">
        <v>4</v>
      </c>
      <c r="I62" s="6"/>
      <c r="J62" s="6">
        <f>43-F62</f>
        <v>12</v>
      </c>
      <c r="K62" s="6">
        <f>80-G62</f>
        <v>21</v>
      </c>
      <c r="L62" s="6">
        <f>6-H63</f>
        <v>2</v>
      </c>
      <c r="M62" s="6" t="s">
        <v>449</v>
      </c>
      <c r="O62" s="2"/>
      <c r="P62" s="2"/>
      <c r="R62" s="12"/>
      <c r="S62" s="12"/>
    </row>
    <row r="63" spans="1:20" x14ac:dyDescent="0.2">
      <c r="A63" s="7">
        <v>439.38</v>
      </c>
      <c r="B63" s="6" t="s">
        <v>447</v>
      </c>
      <c r="C63" s="6"/>
      <c r="D63" s="6"/>
      <c r="E63" s="6"/>
      <c r="F63" s="6">
        <v>27</v>
      </c>
      <c r="G63" s="6">
        <v>51</v>
      </c>
      <c r="H63" s="6">
        <v>4</v>
      </c>
      <c r="I63" s="6"/>
      <c r="J63" s="6">
        <f t="shared" ref="J63:J69" si="13">43-F63</f>
        <v>16</v>
      </c>
      <c r="K63" s="6">
        <f t="shared" ref="K63:K69" si="14">80-G63</f>
        <v>29</v>
      </c>
      <c r="L63" s="6">
        <f>6-H64</f>
        <v>2</v>
      </c>
      <c r="M63" s="6" t="s">
        <v>268</v>
      </c>
      <c r="N63" s="3"/>
      <c r="P63" s="3"/>
      <c r="Q63" s="3"/>
      <c r="R63" s="13"/>
      <c r="S63" s="13"/>
    </row>
    <row r="64" spans="1:20" x14ac:dyDescent="0.2">
      <c r="A64" s="6">
        <v>465.39</v>
      </c>
      <c r="B64" s="6" t="s">
        <v>448</v>
      </c>
      <c r="C64" s="6"/>
      <c r="D64" s="6"/>
      <c r="E64" s="6"/>
      <c r="F64" s="6">
        <v>29</v>
      </c>
      <c r="G64" s="6">
        <v>53</v>
      </c>
      <c r="H64" s="6">
        <v>4</v>
      </c>
      <c r="I64" s="6"/>
      <c r="J64" s="6">
        <f t="shared" si="13"/>
        <v>14</v>
      </c>
      <c r="K64" s="6">
        <f t="shared" si="14"/>
        <v>27</v>
      </c>
      <c r="L64" s="6">
        <f>6-H65</f>
        <v>2</v>
      </c>
      <c r="M64" s="6" t="s">
        <v>252</v>
      </c>
      <c r="P64" s="3"/>
      <c r="Q64" s="3"/>
      <c r="R64" s="13"/>
      <c r="S64" s="13"/>
    </row>
    <row r="65" spans="1:23" s="20" customFormat="1" x14ac:dyDescent="0.2">
      <c r="A65" s="6">
        <v>467.41</v>
      </c>
      <c r="B65" s="6" t="s">
        <v>451</v>
      </c>
      <c r="C65" s="6"/>
      <c r="D65" s="6"/>
      <c r="E65" s="6"/>
      <c r="F65" s="6">
        <v>29</v>
      </c>
      <c r="G65" s="6">
        <v>55</v>
      </c>
      <c r="H65" s="6">
        <v>4</v>
      </c>
      <c r="I65" s="6"/>
      <c r="J65" s="6">
        <f t="shared" si="13"/>
        <v>14</v>
      </c>
      <c r="K65" s="6">
        <f t="shared" si="14"/>
        <v>25</v>
      </c>
      <c r="L65" s="6">
        <f>6-H66</f>
        <v>2</v>
      </c>
      <c r="M65" s="6" t="s">
        <v>253</v>
      </c>
      <c r="O65" s="30"/>
      <c r="R65" s="21"/>
      <c r="S65" s="21"/>
      <c r="U65" s="31"/>
      <c r="W65" s="35"/>
    </row>
    <row r="66" spans="1:23" s="24" customFormat="1" x14ac:dyDescent="0.2">
      <c r="A66" s="6">
        <v>521.46</v>
      </c>
      <c r="B66" s="6" t="s">
        <v>236</v>
      </c>
      <c r="C66" s="6"/>
      <c r="D66" s="6"/>
      <c r="E66" s="6"/>
      <c r="F66" s="6">
        <v>33</v>
      </c>
      <c r="G66" s="6">
        <v>61</v>
      </c>
      <c r="H66" s="6">
        <v>4</v>
      </c>
      <c r="I66" s="6"/>
      <c r="J66" s="6">
        <f t="shared" si="13"/>
        <v>10</v>
      </c>
      <c r="K66" s="6">
        <f t="shared" si="14"/>
        <v>19</v>
      </c>
      <c r="L66" s="6">
        <f>6-H67</f>
        <v>2</v>
      </c>
      <c r="M66" s="6" t="s">
        <v>12</v>
      </c>
      <c r="R66" s="25"/>
      <c r="S66" s="25"/>
    </row>
    <row r="67" spans="1:23" x14ac:dyDescent="0.2">
      <c r="A67" s="6">
        <v>519.44000000000005</v>
      </c>
      <c r="B67" s="6" t="s">
        <v>456</v>
      </c>
      <c r="C67" s="6"/>
      <c r="D67" s="6"/>
      <c r="E67" s="6"/>
      <c r="F67" s="6">
        <v>33</v>
      </c>
      <c r="G67" s="6">
        <v>59</v>
      </c>
      <c r="H67" s="6">
        <v>4</v>
      </c>
      <c r="I67" s="6"/>
      <c r="J67" s="6">
        <f t="shared" si="13"/>
        <v>10</v>
      </c>
      <c r="K67" s="6">
        <f t="shared" si="14"/>
        <v>21</v>
      </c>
      <c r="L67" s="6">
        <f>6-H67</f>
        <v>2</v>
      </c>
      <c r="M67" s="6"/>
      <c r="R67" s="12"/>
      <c r="S67" s="12"/>
    </row>
    <row r="68" spans="1:23" x14ac:dyDescent="0.2">
      <c r="A68" s="6">
        <v>523.47</v>
      </c>
      <c r="B68" s="6" t="s">
        <v>336</v>
      </c>
      <c r="C68" s="6"/>
      <c r="D68" s="6"/>
      <c r="E68" s="6"/>
      <c r="F68" s="6">
        <v>33</v>
      </c>
      <c r="G68" s="6">
        <v>63</v>
      </c>
      <c r="H68" s="6">
        <v>4</v>
      </c>
      <c r="I68" s="6"/>
      <c r="J68" s="6">
        <f t="shared" si="13"/>
        <v>10</v>
      </c>
      <c r="K68" s="6">
        <f t="shared" si="14"/>
        <v>17</v>
      </c>
      <c r="L68" s="6">
        <f>6-H68</f>
        <v>2</v>
      </c>
      <c r="M68" s="6" t="s">
        <v>450</v>
      </c>
    </row>
    <row r="69" spans="1:23" x14ac:dyDescent="0.2">
      <c r="A69" s="6">
        <v>411.35</v>
      </c>
      <c r="B69" s="6" t="s">
        <v>458</v>
      </c>
      <c r="C69" s="6"/>
      <c r="D69" s="6"/>
      <c r="E69" s="6"/>
      <c r="F69" s="6">
        <v>25</v>
      </c>
      <c r="G69" s="6">
        <v>47</v>
      </c>
      <c r="H69" s="6">
        <v>4</v>
      </c>
      <c r="I69" s="6"/>
      <c r="J69" s="6">
        <f t="shared" si="13"/>
        <v>18</v>
      </c>
      <c r="K69" s="6">
        <f t="shared" si="14"/>
        <v>33</v>
      </c>
      <c r="L69" s="6">
        <f>6-H69</f>
        <v>2</v>
      </c>
      <c r="M69" s="6" t="s">
        <v>11</v>
      </c>
    </row>
    <row r="70" spans="1:23" x14ac:dyDescent="0.2">
      <c r="A70" s="7">
        <v>493.43</v>
      </c>
      <c r="B70" s="6" t="s">
        <v>320</v>
      </c>
      <c r="C70" s="6"/>
      <c r="D70" s="6"/>
      <c r="E70" s="6"/>
      <c r="F70" s="6">
        <v>31</v>
      </c>
      <c r="G70" s="6">
        <v>57</v>
      </c>
      <c r="H70" s="6">
        <v>4</v>
      </c>
      <c r="I70" s="6"/>
      <c r="J70" s="6">
        <f>43-F70</f>
        <v>12</v>
      </c>
      <c r="K70" s="6">
        <f>80-G70</f>
        <v>23</v>
      </c>
      <c r="L70" s="6">
        <f>6-H71</f>
        <v>6</v>
      </c>
      <c r="M70" s="6" t="s">
        <v>251</v>
      </c>
    </row>
    <row r="72" spans="1:23" x14ac:dyDescent="0.2">
      <c r="A72" s="2" t="s">
        <v>233</v>
      </c>
      <c r="B72" s="2" t="s">
        <v>234</v>
      </c>
      <c r="C72" s="2" t="s">
        <v>260</v>
      </c>
      <c r="D72" s="2"/>
      <c r="E72" s="2"/>
      <c r="F72" s="2" t="s">
        <v>246</v>
      </c>
      <c r="G72" s="2" t="s">
        <v>247</v>
      </c>
      <c r="H72" s="2" t="s">
        <v>248</v>
      </c>
      <c r="I72" s="11" t="s">
        <v>86</v>
      </c>
      <c r="J72" s="2" t="s">
        <v>246</v>
      </c>
      <c r="K72" s="2" t="s">
        <v>247</v>
      </c>
      <c r="L72" s="2" t="s">
        <v>248</v>
      </c>
      <c r="M72" s="2" t="s">
        <v>249</v>
      </c>
      <c r="N72" s="2" t="s">
        <v>256</v>
      </c>
      <c r="P72" s="2" t="s">
        <v>233</v>
      </c>
      <c r="Q72" s="2" t="s">
        <v>260</v>
      </c>
      <c r="R72" s="2" t="s">
        <v>261</v>
      </c>
    </row>
    <row r="73" spans="1:23" x14ac:dyDescent="0.2">
      <c r="I73" s="1" t="s">
        <v>264</v>
      </c>
      <c r="J73" s="1">
        <v>45</v>
      </c>
      <c r="K73" s="1">
        <v>82</v>
      </c>
      <c r="L73" s="1">
        <v>6</v>
      </c>
      <c r="N73" s="11" t="s">
        <v>86</v>
      </c>
      <c r="R73" s="2" t="s">
        <v>263</v>
      </c>
      <c r="S73" s="2" t="s">
        <v>262</v>
      </c>
    </row>
    <row r="74" spans="1:23" x14ac:dyDescent="0.2">
      <c r="A74" s="6">
        <v>495.44</v>
      </c>
      <c r="B74" s="6" t="s">
        <v>235</v>
      </c>
      <c r="C74" s="6"/>
      <c r="D74" s="6"/>
      <c r="E74" s="6"/>
      <c r="F74" s="6">
        <v>31</v>
      </c>
      <c r="G74" s="6">
        <v>59</v>
      </c>
      <c r="H74" s="6">
        <v>4</v>
      </c>
      <c r="I74" s="6"/>
      <c r="J74" s="6">
        <f>45-F74</f>
        <v>14</v>
      </c>
      <c r="K74" s="6">
        <f>82-G74</f>
        <v>23</v>
      </c>
      <c r="L74" s="6">
        <f>6-H75</f>
        <v>2</v>
      </c>
      <c r="M74" s="6" t="s">
        <v>253</v>
      </c>
      <c r="O74" s="2"/>
      <c r="P74" s="2"/>
      <c r="R74" s="12"/>
      <c r="S74" s="12"/>
    </row>
    <row r="75" spans="1:23" x14ac:dyDescent="0.2">
      <c r="A75" s="7">
        <v>439.38</v>
      </c>
      <c r="B75" s="6" t="s">
        <v>447</v>
      </c>
      <c r="C75" s="6"/>
      <c r="D75" s="6"/>
      <c r="E75" s="6"/>
      <c r="F75" s="6">
        <v>27</v>
      </c>
      <c r="G75" s="6">
        <v>51</v>
      </c>
      <c r="H75" s="6">
        <v>4</v>
      </c>
      <c r="I75" s="6"/>
      <c r="J75" s="6">
        <f t="shared" ref="J75:J84" si="15">45-F75</f>
        <v>18</v>
      </c>
      <c r="K75" s="6">
        <f t="shared" ref="K75:K84" si="16">82-G75</f>
        <v>31</v>
      </c>
      <c r="L75" s="6">
        <f>6-H76</f>
        <v>2</v>
      </c>
      <c r="M75" s="6" t="s">
        <v>7</v>
      </c>
      <c r="N75" s="3"/>
      <c r="P75" s="3"/>
      <c r="Q75" s="3"/>
      <c r="R75" s="13"/>
      <c r="S75" s="13"/>
    </row>
    <row r="76" spans="1:23" x14ac:dyDescent="0.2">
      <c r="A76" s="6">
        <v>465.39</v>
      </c>
      <c r="B76" s="6" t="s">
        <v>448</v>
      </c>
      <c r="C76" s="6"/>
      <c r="D76" s="6"/>
      <c r="E76" s="6"/>
      <c r="F76" s="6">
        <v>29</v>
      </c>
      <c r="G76" s="6">
        <v>53</v>
      </c>
      <c r="H76" s="6">
        <v>4</v>
      </c>
      <c r="I76" s="6"/>
      <c r="J76" s="6">
        <f t="shared" si="15"/>
        <v>16</v>
      </c>
      <c r="K76" s="6">
        <f t="shared" si="16"/>
        <v>29</v>
      </c>
      <c r="L76" s="6">
        <f>6-H77</f>
        <v>2</v>
      </c>
      <c r="M76" s="6" t="s">
        <v>268</v>
      </c>
      <c r="N76" s="1" t="s">
        <v>460</v>
      </c>
      <c r="P76" s="3"/>
      <c r="Q76" s="3"/>
      <c r="R76" s="13"/>
      <c r="S76" s="13"/>
    </row>
    <row r="77" spans="1:23" s="20" customFormat="1" x14ac:dyDescent="0.2">
      <c r="A77" s="7">
        <v>467.41</v>
      </c>
      <c r="B77" s="6" t="s">
        <v>451</v>
      </c>
      <c r="C77" s="6"/>
      <c r="D77" s="6"/>
      <c r="E77" s="6"/>
      <c r="F77" s="6">
        <v>29</v>
      </c>
      <c r="G77" s="6">
        <v>55</v>
      </c>
      <c r="H77" s="6">
        <v>4</v>
      </c>
      <c r="I77" s="6"/>
      <c r="J77" s="6">
        <f t="shared" si="15"/>
        <v>16</v>
      </c>
      <c r="K77" s="6">
        <f t="shared" si="16"/>
        <v>27</v>
      </c>
      <c r="L77" s="6">
        <f>6-H78</f>
        <v>2</v>
      </c>
      <c r="M77" s="6" t="s">
        <v>267</v>
      </c>
      <c r="O77" s="30"/>
      <c r="R77" s="21"/>
      <c r="S77" s="21"/>
      <c r="U77" s="31"/>
      <c r="W77" s="35"/>
    </row>
    <row r="78" spans="1:23" s="24" customFormat="1" x14ac:dyDescent="0.2">
      <c r="A78" s="6">
        <v>521.46</v>
      </c>
      <c r="B78" s="6" t="s">
        <v>236</v>
      </c>
      <c r="C78" s="6"/>
      <c r="D78" s="6"/>
      <c r="E78" s="6"/>
      <c r="F78" s="6">
        <v>33</v>
      </c>
      <c r="G78" s="6">
        <v>61</v>
      </c>
      <c r="H78" s="6">
        <v>4</v>
      </c>
      <c r="I78" s="6"/>
      <c r="J78" s="6">
        <f t="shared" si="15"/>
        <v>12</v>
      </c>
      <c r="K78" s="6">
        <f t="shared" si="16"/>
        <v>21</v>
      </c>
      <c r="L78" s="6">
        <f>6-H79</f>
        <v>2</v>
      </c>
      <c r="M78" s="6" t="s">
        <v>449</v>
      </c>
      <c r="R78" s="25"/>
      <c r="S78" s="25"/>
    </row>
    <row r="79" spans="1:23" x14ac:dyDescent="0.2">
      <c r="A79" s="7">
        <v>519.44000000000005</v>
      </c>
      <c r="B79" s="6" t="s">
        <v>456</v>
      </c>
      <c r="C79" s="6"/>
      <c r="D79" s="6"/>
      <c r="E79" s="6"/>
      <c r="F79" s="6">
        <v>33</v>
      </c>
      <c r="G79" s="6">
        <v>59</v>
      </c>
      <c r="H79" s="6">
        <v>4</v>
      </c>
      <c r="I79" s="6"/>
      <c r="J79" s="6">
        <f t="shared" si="15"/>
        <v>12</v>
      </c>
      <c r="K79" s="6">
        <f t="shared" si="16"/>
        <v>23</v>
      </c>
      <c r="L79" s="6">
        <f>6-H79</f>
        <v>2</v>
      </c>
      <c r="M79" s="6" t="s">
        <v>251</v>
      </c>
      <c r="R79" s="12"/>
      <c r="S79" s="12"/>
    </row>
    <row r="80" spans="1:23" x14ac:dyDescent="0.2">
      <c r="A80" s="6">
        <v>523.47</v>
      </c>
      <c r="B80" s="6" t="s">
        <v>336</v>
      </c>
      <c r="C80" s="6"/>
      <c r="D80" s="6"/>
      <c r="E80" s="6"/>
      <c r="F80" s="6">
        <v>33</v>
      </c>
      <c r="G80" s="6">
        <v>63</v>
      </c>
      <c r="H80" s="6">
        <v>4</v>
      </c>
      <c r="I80" s="6"/>
      <c r="J80" s="6">
        <f t="shared" si="15"/>
        <v>12</v>
      </c>
      <c r="K80" s="6">
        <f t="shared" si="16"/>
        <v>19</v>
      </c>
      <c r="L80" s="6">
        <f>6-H80</f>
        <v>2</v>
      </c>
      <c r="M80" s="6" t="s">
        <v>452</v>
      </c>
    </row>
    <row r="81" spans="1:25" x14ac:dyDescent="0.2">
      <c r="A81" s="6">
        <v>411.35</v>
      </c>
      <c r="B81" s="6" t="s">
        <v>458</v>
      </c>
      <c r="C81" s="6"/>
      <c r="D81" s="6"/>
      <c r="E81" s="6"/>
      <c r="F81" s="6">
        <v>25</v>
      </c>
      <c r="G81" s="6">
        <v>47</v>
      </c>
      <c r="H81" s="6">
        <v>4</v>
      </c>
      <c r="I81" s="6"/>
      <c r="J81" s="6">
        <f t="shared" si="15"/>
        <v>20</v>
      </c>
      <c r="K81" s="6">
        <f t="shared" si="16"/>
        <v>35</v>
      </c>
      <c r="L81" s="6">
        <f>6-H81</f>
        <v>2</v>
      </c>
      <c r="M81" s="6"/>
    </row>
    <row r="82" spans="1:25" x14ac:dyDescent="0.2">
      <c r="A82" s="6">
        <v>493.43</v>
      </c>
      <c r="B82" s="6" t="s">
        <v>320</v>
      </c>
      <c r="C82" s="6"/>
      <c r="D82" s="6"/>
      <c r="E82" s="6"/>
      <c r="F82" s="6">
        <v>31</v>
      </c>
      <c r="G82" s="6">
        <v>57</v>
      </c>
      <c r="H82" s="6">
        <v>4</v>
      </c>
      <c r="I82" s="6"/>
      <c r="J82" s="6">
        <f t="shared" si="15"/>
        <v>14</v>
      </c>
      <c r="K82" s="6">
        <f t="shared" si="16"/>
        <v>25</v>
      </c>
      <c r="L82" s="6">
        <f>6-H83</f>
        <v>2</v>
      </c>
      <c r="M82" s="6" t="s">
        <v>252</v>
      </c>
    </row>
    <row r="83" spans="1:25" s="20" customFormat="1" x14ac:dyDescent="0.2">
      <c r="A83" s="6">
        <v>495.44</v>
      </c>
      <c r="B83" s="6" t="s">
        <v>235</v>
      </c>
      <c r="C83" s="6"/>
      <c r="D83" s="6"/>
      <c r="E83" s="6"/>
      <c r="F83" s="6">
        <v>31</v>
      </c>
      <c r="G83" s="6">
        <v>59</v>
      </c>
      <c r="H83" s="6">
        <v>4</v>
      </c>
      <c r="I83" s="6"/>
      <c r="J83" s="6">
        <f t="shared" si="15"/>
        <v>14</v>
      </c>
      <c r="K83" s="6">
        <f t="shared" si="16"/>
        <v>23</v>
      </c>
      <c r="L83" s="6">
        <f>6-H83</f>
        <v>2</v>
      </c>
      <c r="M83" s="6" t="s">
        <v>253</v>
      </c>
      <c r="O83" s="30"/>
      <c r="R83" s="21"/>
      <c r="S83" s="21"/>
      <c r="T83" s="29"/>
      <c r="U83" s="33"/>
      <c r="V83" s="42"/>
      <c r="W83" s="30"/>
      <c r="X83" s="33"/>
      <c r="Y83" s="33"/>
    </row>
    <row r="84" spans="1:25" s="24" customFormat="1" x14ac:dyDescent="0.2">
      <c r="A84" s="6">
        <v>491.41</v>
      </c>
      <c r="B84" s="6" t="s">
        <v>461</v>
      </c>
      <c r="C84" s="6"/>
      <c r="D84" s="6"/>
      <c r="E84" s="6"/>
      <c r="F84" s="6">
        <v>31</v>
      </c>
      <c r="G84" s="6">
        <v>55</v>
      </c>
      <c r="H84" s="6">
        <v>4</v>
      </c>
      <c r="I84" s="6"/>
      <c r="J84" s="6">
        <f t="shared" si="15"/>
        <v>14</v>
      </c>
      <c r="K84" s="6">
        <f t="shared" si="16"/>
        <v>27</v>
      </c>
      <c r="L84" s="6">
        <f>6-H84</f>
        <v>2</v>
      </c>
      <c r="M84" s="6" t="s">
        <v>16</v>
      </c>
      <c r="N84" s="6"/>
      <c r="O84" s="6"/>
      <c r="R84" s="25"/>
      <c r="S84" s="25"/>
      <c r="V84" s="43"/>
      <c r="W84" s="43"/>
      <c r="X84" s="43"/>
      <c r="Y84" s="43"/>
    </row>
    <row r="85" spans="1:25" x14ac:dyDescent="0.2">
      <c r="A85" s="3"/>
      <c r="N85" s="3"/>
      <c r="P85" s="3"/>
      <c r="R85" s="12"/>
      <c r="S85" s="12"/>
    </row>
    <row r="86" spans="1:25" x14ac:dyDescent="0.2">
      <c r="A86" s="2" t="s">
        <v>233</v>
      </c>
      <c r="B86" s="2" t="s">
        <v>234</v>
      </c>
      <c r="C86" s="2" t="s">
        <v>260</v>
      </c>
      <c r="D86" s="2"/>
      <c r="E86" s="2"/>
      <c r="F86" s="2" t="s">
        <v>246</v>
      </c>
      <c r="G86" s="2" t="s">
        <v>247</v>
      </c>
      <c r="H86" s="2" t="s">
        <v>248</v>
      </c>
      <c r="I86" s="11" t="s">
        <v>87</v>
      </c>
      <c r="J86" s="2" t="s">
        <v>246</v>
      </c>
      <c r="K86" s="2" t="s">
        <v>247</v>
      </c>
      <c r="L86" s="2" t="s">
        <v>248</v>
      </c>
      <c r="M86" s="2" t="s">
        <v>249</v>
      </c>
      <c r="N86" s="2" t="s">
        <v>256</v>
      </c>
      <c r="P86" s="2" t="s">
        <v>233</v>
      </c>
      <c r="Q86" s="2" t="s">
        <v>260</v>
      </c>
      <c r="R86" s="2" t="s">
        <v>261</v>
      </c>
    </row>
    <row r="87" spans="1:25" x14ac:dyDescent="0.2">
      <c r="I87" s="1" t="s">
        <v>264</v>
      </c>
      <c r="J87" s="1">
        <v>47</v>
      </c>
      <c r="K87" s="1">
        <v>84</v>
      </c>
      <c r="L87" s="1">
        <v>6</v>
      </c>
      <c r="N87" s="11" t="s">
        <v>87</v>
      </c>
      <c r="R87" s="2" t="s">
        <v>263</v>
      </c>
      <c r="S87" s="2" t="s">
        <v>262</v>
      </c>
    </row>
    <row r="88" spans="1:25" x14ac:dyDescent="0.2">
      <c r="A88" s="6">
        <v>495.44</v>
      </c>
      <c r="B88" s="6" t="s">
        <v>235</v>
      </c>
      <c r="C88" s="6"/>
      <c r="D88" s="6"/>
      <c r="E88" s="6"/>
      <c r="F88" s="6">
        <v>31</v>
      </c>
      <c r="G88" s="6">
        <v>59</v>
      </c>
      <c r="H88" s="6">
        <v>4</v>
      </c>
      <c r="J88" s="6">
        <f>47-F88</f>
        <v>16</v>
      </c>
      <c r="K88" s="6">
        <f>84-G88</f>
        <v>25</v>
      </c>
      <c r="L88" s="6">
        <f>6-H88</f>
        <v>2</v>
      </c>
      <c r="M88" s="9" t="s">
        <v>454</v>
      </c>
      <c r="N88" s="3"/>
      <c r="P88" s="3">
        <v>495.44</v>
      </c>
      <c r="Q88" s="3">
        <v>14200</v>
      </c>
      <c r="R88" s="13">
        <f t="shared" ref="R88:R97" si="17">(0.369*I88)</f>
        <v>0</v>
      </c>
      <c r="S88" s="13">
        <f t="shared" ref="S88:S97" si="18">(0.188*I88)</f>
        <v>0</v>
      </c>
    </row>
    <row r="89" spans="1:25" x14ac:dyDescent="0.2">
      <c r="A89" s="6">
        <v>439.38</v>
      </c>
      <c r="B89" s="6" t="s">
        <v>447</v>
      </c>
      <c r="C89" s="6"/>
      <c r="D89" s="6"/>
      <c r="E89" s="6"/>
      <c r="F89" s="6">
        <v>27</v>
      </c>
      <c r="G89" s="6">
        <v>51</v>
      </c>
      <c r="H89" s="6">
        <v>4</v>
      </c>
      <c r="J89" s="6">
        <f t="shared" ref="J89:J97" si="19">47-F89</f>
        <v>20</v>
      </c>
      <c r="K89" s="6">
        <f t="shared" ref="K89:K97" si="20">84-G89</f>
        <v>33</v>
      </c>
      <c r="L89" s="6">
        <f t="shared" ref="L89:L97" si="21">6-H89</f>
        <v>2</v>
      </c>
      <c r="N89" s="36"/>
      <c r="P89" s="3">
        <v>521.46</v>
      </c>
      <c r="Q89" s="3">
        <v>13300</v>
      </c>
      <c r="R89" s="13">
        <f t="shared" si="17"/>
        <v>0</v>
      </c>
      <c r="S89" s="13">
        <f t="shared" si="18"/>
        <v>0</v>
      </c>
    </row>
    <row r="90" spans="1:25" x14ac:dyDescent="0.2">
      <c r="A90" s="6">
        <v>465.39</v>
      </c>
      <c r="B90" s="6" t="s">
        <v>448</v>
      </c>
      <c r="C90" s="6"/>
      <c r="D90" s="6"/>
      <c r="E90" s="6"/>
      <c r="F90" s="6">
        <v>29</v>
      </c>
      <c r="G90" s="6">
        <v>53</v>
      </c>
      <c r="H90" s="6">
        <v>4</v>
      </c>
      <c r="J90" s="6">
        <f t="shared" si="19"/>
        <v>18</v>
      </c>
      <c r="K90" s="6">
        <f t="shared" si="20"/>
        <v>31</v>
      </c>
      <c r="L90" s="6">
        <f t="shared" si="21"/>
        <v>2</v>
      </c>
      <c r="M90" s="1" t="s">
        <v>7</v>
      </c>
      <c r="N90" s="36"/>
      <c r="O90" s="3"/>
      <c r="P90" s="3">
        <v>547.47</v>
      </c>
      <c r="Q90" s="3">
        <v>1470</v>
      </c>
      <c r="R90" s="13">
        <f t="shared" si="17"/>
        <v>0</v>
      </c>
      <c r="S90" s="13">
        <f t="shared" si="18"/>
        <v>0</v>
      </c>
    </row>
    <row r="91" spans="1:25" x14ac:dyDescent="0.2">
      <c r="A91" s="6">
        <v>467.41</v>
      </c>
      <c r="B91" s="6" t="s">
        <v>451</v>
      </c>
      <c r="C91" s="6"/>
      <c r="D91" s="6"/>
      <c r="E91" s="6"/>
      <c r="F91" s="6">
        <v>29</v>
      </c>
      <c r="G91" s="6">
        <v>55</v>
      </c>
      <c r="H91" s="6">
        <v>4</v>
      </c>
      <c r="J91" s="6">
        <f t="shared" si="19"/>
        <v>18</v>
      </c>
      <c r="K91" s="6">
        <f t="shared" si="20"/>
        <v>29</v>
      </c>
      <c r="L91" s="6">
        <f t="shared" si="21"/>
        <v>2</v>
      </c>
      <c r="M91" s="1" t="s">
        <v>278</v>
      </c>
      <c r="N91" s="36"/>
      <c r="P91" s="3">
        <v>549.49</v>
      </c>
      <c r="Q91" s="3">
        <v>2400</v>
      </c>
      <c r="R91" s="13">
        <f t="shared" si="17"/>
        <v>0</v>
      </c>
      <c r="S91" s="13">
        <f t="shared" si="18"/>
        <v>0</v>
      </c>
    </row>
    <row r="92" spans="1:25" x14ac:dyDescent="0.2">
      <c r="A92" s="6">
        <v>521.46</v>
      </c>
      <c r="B92" s="6" t="s">
        <v>236</v>
      </c>
      <c r="C92" s="6"/>
      <c r="D92" s="6"/>
      <c r="E92" s="6"/>
      <c r="F92" s="6">
        <v>33</v>
      </c>
      <c r="G92" s="6">
        <v>61</v>
      </c>
      <c r="H92" s="6">
        <v>4</v>
      </c>
      <c r="J92" s="6">
        <f t="shared" si="19"/>
        <v>14</v>
      </c>
      <c r="K92" s="6">
        <f t="shared" si="20"/>
        <v>23</v>
      </c>
      <c r="L92" s="6">
        <f t="shared" si="21"/>
        <v>2</v>
      </c>
      <c r="M92" s="6" t="s">
        <v>253</v>
      </c>
      <c r="N92" s="36"/>
      <c r="P92" s="3">
        <v>551.5</v>
      </c>
      <c r="Q92" s="3">
        <v>2800</v>
      </c>
      <c r="R92" s="13">
        <f t="shared" si="17"/>
        <v>0</v>
      </c>
      <c r="S92" s="13">
        <f t="shared" si="18"/>
        <v>0</v>
      </c>
    </row>
    <row r="93" spans="1:25" x14ac:dyDescent="0.2">
      <c r="A93" s="6">
        <v>519.44000000000005</v>
      </c>
      <c r="B93" s="6" t="s">
        <v>456</v>
      </c>
      <c r="C93" s="6"/>
      <c r="D93" s="6"/>
      <c r="E93" s="6"/>
      <c r="F93" s="6">
        <v>33</v>
      </c>
      <c r="G93" s="6">
        <v>59</v>
      </c>
      <c r="H93" s="6">
        <v>4</v>
      </c>
      <c r="J93" s="6">
        <f t="shared" si="19"/>
        <v>14</v>
      </c>
      <c r="K93" s="6">
        <f t="shared" si="20"/>
        <v>25</v>
      </c>
      <c r="L93" s="6">
        <f t="shared" si="21"/>
        <v>2</v>
      </c>
      <c r="M93" s="6" t="s">
        <v>252</v>
      </c>
      <c r="N93" s="42" t="s">
        <v>463</v>
      </c>
      <c r="P93" s="3">
        <v>573.49</v>
      </c>
      <c r="Q93" s="3">
        <v>591</v>
      </c>
      <c r="R93" s="13">
        <f t="shared" si="17"/>
        <v>0</v>
      </c>
      <c r="S93" s="13">
        <f t="shared" si="18"/>
        <v>0</v>
      </c>
    </row>
    <row r="94" spans="1:25" x14ac:dyDescent="0.2">
      <c r="A94" s="6">
        <v>523.47</v>
      </c>
      <c r="B94" s="6" t="s">
        <v>336</v>
      </c>
      <c r="C94" s="6"/>
      <c r="D94" s="6"/>
      <c r="E94" s="6"/>
      <c r="F94" s="6">
        <v>33</v>
      </c>
      <c r="G94" s="6">
        <v>63</v>
      </c>
      <c r="H94" s="6">
        <v>4</v>
      </c>
      <c r="J94" s="6">
        <f t="shared" si="19"/>
        <v>14</v>
      </c>
      <c r="K94" s="6">
        <f t="shared" si="20"/>
        <v>21</v>
      </c>
      <c r="L94" s="6">
        <f t="shared" si="21"/>
        <v>2</v>
      </c>
      <c r="M94" s="1" t="s">
        <v>453</v>
      </c>
      <c r="N94" s="36"/>
      <c r="P94" s="3">
        <v>575.5</v>
      </c>
      <c r="Q94" s="3">
        <v>2270</v>
      </c>
      <c r="R94" s="13">
        <f t="shared" si="17"/>
        <v>0</v>
      </c>
      <c r="S94" s="13">
        <f t="shared" si="18"/>
        <v>0</v>
      </c>
    </row>
    <row r="95" spans="1:25" x14ac:dyDescent="0.2">
      <c r="A95" s="6">
        <v>411.35</v>
      </c>
      <c r="B95" s="6" t="s">
        <v>458</v>
      </c>
      <c r="C95" s="6"/>
      <c r="D95" s="6"/>
      <c r="E95" s="6"/>
      <c r="F95" s="6">
        <v>25</v>
      </c>
      <c r="G95" s="6">
        <v>47</v>
      </c>
      <c r="H95" s="6">
        <v>4</v>
      </c>
      <c r="J95" s="6">
        <f t="shared" si="19"/>
        <v>22</v>
      </c>
      <c r="K95" s="6">
        <f t="shared" si="20"/>
        <v>37</v>
      </c>
      <c r="L95" s="6">
        <f t="shared" si="21"/>
        <v>2</v>
      </c>
      <c r="N95" s="36"/>
      <c r="P95" s="3">
        <v>577.52</v>
      </c>
      <c r="Q95" s="3">
        <v>8030</v>
      </c>
      <c r="R95" s="13">
        <f t="shared" si="17"/>
        <v>0</v>
      </c>
      <c r="S95" s="13">
        <f t="shared" si="18"/>
        <v>0</v>
      </c>
    </row>
    <row r="96" spans="1:25" s="17" customFormat="1" x14ac:dyDescent="0.2">
      <c r="A96" s="6">
        <v>493.43</v>
      </c>
      <c r="B96" s="6" t="s">
        <v>320</v>
      </c>
      <c r="C96" s="6"/>
      <c r="D96" s="6"/>
      <c r="E96" s="6"/>
      <c r="F96" s="6">
        <v>31</v>
      </c>
      <c r="G96" s="6">
        <v>57</v>
      </c>
      <c r="H96" s="6">
        <v>4</v>
      </c>
      <c r="J96" s="6">
        <f t="shared" si="19"/>
        <v>16</v>
      </c>
      <c r="K96" s="6">
        <f t="shared" si="20"/>
        <v>27</v>
      </c>
      <c r="L96" s="6">
        <f t="shared" si="21"/>
        <v>2</v>
      </c>
      <c r="M96" s="6" t="s">
        <v>267</v>
      </c>
      <c r="N96" s="40"/>
      <c r="O96" s="16"/>
      <c r="P96" s="16">
        <v>599.5</v>
      </c>
      <c r="Q96" s="17">
        <v>907</v>
      </c>
      <c r="R96" s="18">
        <f t="shared" si="17"/>
        <v>0</v>
      </c>
      <c r="S96" s="18">
        <f t="shared" si="18"/>
        <v>0</v>
      </c>
      <c r="T96" s="17">
        <f>2*R96</f>
        <v>0</v>
      </c>
      <c r="U96" s="18">
        <f>S96</f>
        <v>0</v>
      </c>
      <c r="V96" s="22">
        <v>793.4</v>
      </c>
    </row>
    <row r="97" spans="1:24" s="24" customFormat="1" x14ac:dyDescent="0.2">
      <c r="A97" s="6">
        <v>491.41</v>
      </c>
      <c r="B97" s="6" t="s">
        <v>461</v>
      </c>
      <c r="C97" s="6"/>
      <c r="D97" s="6"/>
      <c r="E97" s="6"/>
      <c r="F97" s="6">
        <v>31</v>
      </c>
      <c r="G97" s="6">
        <v>55</v>
      </c>
      <c r="H97" s="6">
        <v>4</v>
      </c>
      <c r="J97" s="6">
        <f t="shared" si="19"/>
        <v>16</v>
      </c>
      <c r="K97" s="6">
        <f t="shared" si="20"/>
        <v>29</v>
      </c>
      <c r="L97" s="6">
        <f t="shared" si="21"/>
        <v>2</v>
      </c>
      <c r="M97" s="6" t="s">
        <v>268</v>
      </c>
      <c r="N97" s="50"/>
      <c r="O97" s="26"/>
      <c r="P97" s="26">
        <v>603.53</v>
      </c>
      <c r="Q97" s="24">
        <v>3140</v>
      </c>
      <c r="R97" s="25">
        <f t="shared" si="17"/>
        <v>0</v>
      </c>
      <c r="S97" s="25">
        <f t="shared" si="18"/>
        <v>0</v>
      </c>
      <c r="T97" s="24">
        <v>793.4</v>
      </c>
      <c r="X97" s="24" t="s">
        <v>342</v>
      </c>
    </row>
    <row r="99" spans="1:24" x14ac:dyDescent="0.2">
      <c r="A99" s="2" t="s">
        <v>233</v>
      </c>
      <c r="B99" s="2" t="s">
        <v>234</v>
      </c>
      <c r="C99" s="2" t="s">
        <v>260</v>
      </c>
      <c r="D99" s="2"/>
      <c r="E99" s="2"/>
      <c r="F99" s="2" t="s">
        <v>246</v>
      </c>
      <c r="G99" s="2" t="s">
        <v>247</v>
      </c>
      <c r="H99" s="2" t="s">
        <v>248</v>
      </c>
      <c r="I99" s="11" t="s">
        <v>89</v>
      </c>
      <c r="J99" s="2" t="s">
        <v>246</v>
      </c>
      <c r="K99" s="2" t="s">
        <v>247</v>
      </c>
      <c r="L99" s="2" t="s">
        <v>248</v>
      </c>
      <c r="M99" s="2" t="s">
        <v>249</v>
      </c>
      <c r="N99" s="2" t="s">
        <v>256</v>
      </c>
    </row>
    <row r="100" spans="1:24" x14ac:dyDescent="0.2">
      <c r="I100" s="1" t="s">
        <v>264</v>
      </c>
      <c r="J100" s="1">
        <v>43</v>
      </c>
      <c r="K100" s="1">
        <v>82</v>
      </c>
      <c r="L100" s="1">
        <v>6</v>
      </c>
      <c r="N100" s="11" t="s">
        <v>89</v>
      </c>
    </row>
    <row r="101" spans="1:24" x14ac:dyDescent="0.2">
      <c r="A101" s="7">
        <v>495.44</v>
      </c>
      <c r="B101" s="6" t="s">
        <v>235</v>
      </c>
      <c r="C101" s="6"/>
      <c r="D101" s="6"/>
      <c r="E101" s="6"/>
      <c r="F101" s="6">
        <v>31</v>
      </c>
      <c r="G101" s="6">
        <v>59</v>
      </c>
      <c r="H101" s="6">
        <v>4</v>
      </c>
      <c r="J101" s="6">
        <f>43-F101</f>
        <v>12</v>
      </c>
      <c r="K101" s="6">
        <f>82-G101</f>
        <v>23</v>
      </c>
      <c r="L101" s="6">
        <f>6-H101</f>
        <v>2</v>
      </c>
      <c r="M101" s="9" t="s">
        <v>251</v>
      </c>
      <c r="N101" s="3"/>
    </row>
    <row r="102" spans="1:24" x14ac:dyDescent="0.2">
      <c r="A102" s="7">
        <v>439.38</v>
      </c>
      <c r="B102" s="6" t="s">
        <v>447</v>
      </c>
      <c r="C102" s="6"/>
      <c r="D102" s="6"/>
      <c r="E102" s="6"/>
      <c r="F102" s="6">
        <v>27</v>
      </c>
      <c r="G102" s="6">
        <v>51</v>
      </c>
      <c r="H102" s="6">
        <v>4</v>
      </c>
      <c r="J102" s="6">
        <f t="shared" ref="J102:J110" si="22">43-F102</f>
        <v>16</v>
      </c>
      <c r="K102" s="6">
        <f t="shared" ref="K102:K110" si="23">82-G102</f>
        <v>31</v>
      </c>
      <c r="L102" s="6">
        <f t="shared" ref="L102:L110" si="24">6-H102</f>
        <v>2</v>
      </c>
      <c r="M102" s="1" t="s">
        <v>250</v>
      </c>
      <c r="N102" s="42" t="s">
        <v>464</v>
      </c>
    </row>
    <row r="103" spans="1:24" x14ac:dyDescent="0.2">
      <c r="A103" s="6">
        <v>465.39</v>
      </c>
      <c r="B103" s="6" t="s">
        <v>448</v>
      </c>
      <c r="C103" s="6"/>
      <c r="D103" s="6"/>
      <c r="E103" s="6"/>
      <c r="F103" s="6">
        <v>29</v>
      </c>
      <c r="G103" s="6">
        <v>53</v>
      </c>
      <c r="H103" s="6">
        <v>4</v>
      </c>
      <c r="J103" s="6">
        <f t="shared" si="22"/>
        <v>14</v>
      </c>
      <c r="K103" s="6">
        <f t="shared" si="23"/>
        <v>29</v>
      </c>
      <c r="L103" s="6">
        <f t="shared" si="24"/>
        <v>2</v>
      </c>
      <c r="M103" s="1" t="s">
        <v>252</v>
      </c>
      <c r="N103" s="36"/>
    </row>
    <row r="104" spans="1:24" x14ac:dyDescent="0.2">
      <c r="A104" s="6">
        <v>467.41</v>
      </c>
      <c r="B104" s="6" t="s">
        <v>451</v>
      </c>
      <c r="C104" s="6"/>
      <c r="D104" s="6"/>
      <c r="E104" s="6"/>
      <c r="F104" s="6">
        <v>29</v>
      </c>
      <c r="G104" s="6">
        <v>55</v>
      </c>
      <c r="H104" s="6">
        <v>4</v>
      </c>
      <c r="J104" s="6">
        <f t="shared" si="22"/>
        <v>14</v>
      </c>
      <c r="K104" s="6">
        <f t="shared" si="23"/>
        <v>27</v>
      </c>
      <c r="L104" s="6">
        <f t="shared" si="24"/>
        <v>2</v>
      </c>
      <c r="M104" s="1" t="s">
        <v>253</v>
      </c>
      <c r="N104" s="36"/>
    </row>
    <row r="105" spans="1:24" x14ac:dyDescent="0.2">
      <c r="A105" s="6">
        <v>521.46</v>
      </c>
      <c r="B105" s="6" t="s">
        <v>236</v>
      </c>
      <c r="C105" s="6"/>
      <c r="D105" s="6"/>
      <c r="E105" s="6"/>
      <c r="F105" s="6">
        <v>33</v>
      </c>
      <c r="G105" s="6">
        <v>61</v>
      </c>
      <c r="H105" s="6">
        <v>4</v>
      </c>
      <c r="J105" s="6">
        <f t="shared" si="22"/>
        <v>10</v>
      </c>
      <c r="K105" s="6">
        <f t="shared" si="23"/>
        <v>21</v>
      </c>
      <c r="L105" s="6">
        <f t="shared" si="24"/>
        <v>2</v>
      </c>
      <c r="M105" s="6"/>
      <c r="N105" s="36"/>
    </row>
    <row r="106" spans="1:24" x14ac:dyDescent="0.2">
      <c r="A106" s="6">
        <v>519.44000000000005</v>
      </c>
      <c r="B106" s="6" t="s">
        <v>456</v>
      </c>
      <c r="C106" s="6"/>
      <c r="D106" s="6"/>
      <c r="E106" s="6"/>
      <c r="F106" s="6">
        <v>33</v>
      </c>
      <c r="G106" s="6">
        <v>59</v>
      </c>
      <c r="H106" s="6">
        <v>4</v>
      </c>
      <c r="J106" s="6">
        <f t="shared" si="22"/>
        <v>10</v>
      </c>
      <c r="K106" s="6">
        <f t="shared" si="23"/>
        <v>23</v>
      </c>
      <c r="L106" s="6">
        <f t="shared" si="24"/>
        <v>2</v>
      </c>
      <c r="M106" s="6"/>
      <c r="N106" s="42"/>
    </row>
    <row r="107" spans="1:24" x14ac:dyDescent="0.2">
      <c r="A107" s="6">
        <v>523.47</v>
      </c>
      <c r="B107" s="6" t="s">
        <v>336</v>
      </c>
      <c r="C107" s="6"/>
      <c r="D107" s="6"/>
      <c r="E107" s="6"/>
      <c r="F107" s="6">
        <v>33</v>
      </c>
      <c r="G107" s="6">
        <v>63</v>
      </c>
      <c r="H107" s="6">
        <v>4</v>
      </c>
      <c r="J107" s="6">
        <f t="shared" si="22"/>
        <v>10</v>
      </c>
      <c r="K107" s="6">
        <f t="shared" si="23"/>
        <v>19</v>
      </c>
      <c r="L107" s="6">
        <f t="shared" si="24"/>
        <v>2</v>
      </c>
      <c r="M107" s="1" t="s">
        <v>12</v>
      </c>
      <c r="N107" s="36"/>
    </row>
    <row r="108" spans="1:24" x14ac:dyDescent="0.2">
      <c r="A108" s="6">
        <v>411.35</v>
      </c>
      <c r="B108" s="6" t="s">
        <v>458</v>
      </c>
      <c r="C108" s="6"/>
      <c r="D108" s="6"/>
      <c r="E108" s="6"/>
      <c r="F108" s="6">
        <v>25</v>
      </c>
      <c r="G108" s="6">
        <v>47</v>
      </c>
      <c r="H108" s="6">
        <v>4</v>
      </c>
      <c r="J108" s="6">
        <f t="shared" si="22"/>
        <v>18</v>
      </c>
      <c r="K108" s="6">
        <f t="shared" si="23"/>
        <v>35</v>
      </c>
      <c r="L108" s="6">
        <f t="shared" si="24"/>
        <v>2</v>
      </c>
      <c r="M108" s="1" t="s">
        <v>8</v>
      </c>
      <c r="N108" s="36"/>
    </row>
    <row r="109" spans="1:24" x14ac:dyDescent="0.2">
      <c r="A109" s="6">
        <v>493.43</v>
      </c>
      <c r="B109" s="6" t="s">
        <v>320</v>
      </c>
      <c r="C109" s="6"/>
      <c r="D109" s="6"/>
      <c r="E109" s="6"/>
      <c r="F109" s="6">
        <v>31</v>
      </c>
      <c r="G109" s="6">
        <v>57</v>
      </c>
      <c r="H109" s="6">
        <v>4</v>
      </c>
      <c r="I109" s="17"/>
      <c r="J109" s="6">
        <f t="shared" si="22"/>
        <v>12</v>
      </c>
      <c r="K109" s="6">
        <f t="shared" si="23"/>
        <v>25</v>
      </c>
      <c r="L109" s="6">
        <f t="shared" si="24"/>
        <v>2</v>
      </c>
      <c r="M109" s="6"/>
      <c r="N109" s="40"/>
    </row>
    <row r="110" spans="1:24" x14ac:dyDescent="0.2">
      <c r="A110" s="6">
        <v>491.41</v>
      </c>
      <c r="B110" s="6" t="s">
        <v>461</v>
      </c>
      <c r="C110" s="6"/>
      <c r="D110" s="6"/>
      <c r="E110" s="6"/>
      <c r="F110" s="6">
        <v>31</v>
      </c>
      <c r="G110" s="6">
        <v>55</v>
      </c>
      <c r="H110" s="6">
        <v>4</v>
      </c>
      <c r="I110" s="24"/>
      <c r="J110" s="6">
        <f t="shared" si="22"/>
        <v>12</v>
      </c>
      <c r="K110" s="6">
        <f t="shared" si="23"/>
        <v>27</v>
      </c>
      <c r="L110" s="6">
        <f t="shared" si="24"/>
        <v>2</v>
      </c>
      <c r="M110" s="6"/>
      <c r="N110" s="50"/>
    </row>
    <row r="112" spans="1:24" x14ac:dyDescent="0.2">
      <c r="A112" s="2" t="s">
        <v>233</v>
      </c>
      <c r="B112" s="2" t="s">
        <v>234</v>
      </c>
      <c r="C112" s="2" t="s">
        <v>260</v>
      </c>
      <c r="D112" s="2"/>
      <c r="E112" s="2"/>
      <c r="F112" s="2" t="s">
        <v>246</v>
      </c>
      <c r="G112" s="2" t="s">
        <v>247</v>
      </c>
      <c r="H112" s="2" t="s">
        <v>248</v>
      </c>
      <c r="I112" s="11" t="s">
        <v>90</v>
      </c>
      <c r="J112" s="2" t="s">
        <v>246</v>
      </c>
      <c r="K112" s="2" t="s">
        <v>247</v>
      </c>
      <c r="L112" s="2" t="s">
        <v>248</v>
      </c>
      <c r="M112" s="2" t="s">
        <v>249</v>
      </c>
      <c r="N112" s="2" t="s">
        <v>256</v>
      </c>
    </row>
    <row r="113" spans="1:14" x14ac:dyDescent="0.2">
      <c r="I113" s="1" t="s">
        <v>264</v>
      </c>
      <c r="J113" s="1">
        <v>45</v>
      </c>
      <c r="K113" s="1">
        <v>84</v>
      </c>
      <c r="L113" s="1">
        <v>6</v>
      </c>
      <c r="N113" s="11" t="s">
        <v>90</v>
      </c>
    </row>
    <row r="114" spans="1:14" x14ac:dyDescent="0.2">
      <c r="A114" s="7">
        <v>495.44</v>
      </c>
      <c r="B114" s="6" t="s">
        <v>235</v>
      </c>
      <c r="C114" s="6"/>
      <c r="D114" s="6"/>
      <c r="E114" s="6"/>
      <c r="F114" s="6">
        <v>31</v>
      </c>
      <c r="G114" s="6">
        <v>59</v>
      </c>
      <c r="H114" s="6">
        <v>4</v>
      </c>
      <c r="J114" s="6">
        <f>45-F114</f>
        <v>14</v>
      </c>
      <c r="K114" s="6">
        <f>84-G114</f>
        <v>25</v>
      </c>
      <c r="L114" s="6">
        <f>6-H114</f>
        <v>2</v>
      </c>
      <c r="M114" s="9" t="s">
        <v>252</v>
      </c>
      <c r="N114" s="3"/>
    </row>
    <row r="115" spans="1:14" x14ac:dyDescent="0.2">
      <c r="A115" s="7">
        <v>439.38</v>
      </c>
      <c r="B115" s="6" t="s">
        <v>447</v>
      </c>
      <c r="C115" s="6"/>
      <c r="D115" s="6"/>
      <c r="E115" s="6"/>
      <c r="F115" s="6">
        <v>27</v>
      </c>
      <c r="G115" s="6">
        <v>51</v>
      </c>
      <c r="H115" s="6">
        <v>4</v>
      </c>
      <c r="J115" s="6">
        <f t="shared" ref="J115:J123" si="25">45-F115</f>
        <v>18</v>
      </c>
      <c r="K115" s="6">
        <f t="shared" ref="K115:K123" si="26">84-G115</f>
        <v>33</v>
      </c>
      <c r="L115" s="6">
        <f t="shared" ref="L115:L123" si="27">6-H115</f>
        <v>2</v>
      </c>
      <c r="M115" s="1" t="s">
        <v>11</v>
      </c>
      <c r="N115" s="42" t="s">
        <v>465</v>
      </c>
    </row>
    <row r="116" spans="1:14" x14ac:dyDescent="0.2">
      <c r="A116" s="6">
        <v>465.39</v>
      </c>
      <c r="B116" s="6" t="s">
        <v>448</v>
      </c>
      <c r="C116" s="6"/>
      <c r="D116" s="6"/>
      <c r="E116" s="6"/>
      <c r="F116" s="6">
        <v>29</v>
      </c>
      <c r="G116" s="6">
        <v>53</v>
      </c>
      <c r="H116" s="6">
        <v>4</v>
      </c>
      <c r="J116" s="6">
        <f t="shared" si="25"/>
        <v>16</v>
      </c>
      <c r="K116" s="6">
        <f t="shared" si="26"/>
        <v>31</v>
      </c>
      <c r="L116" s="6">
        <f t="shared" si="27"/>
        <v>2</v>
      </c>
      <c r="M116" s="1" t="s">
        <v>250</v>
      </c>
      <c r="N116" s="36"/>
    </row>
    <row r="117" spans="1:14" x14ac:dyDescent="0.2">
      <c r="A117" s="7">
        <v>467.41</v>
      </c>
      <c r="B117" s="6" t="s">
        <v>451</v>
      </c>
      <c r="C117" s="6"/>
      <c r="D117" s="6"/>
      <c r="E117" s="6"/>
      <c r="F117" s="6">
        <v>29</v>
      </c>
      <c r="G117" s="6">
        <v>55</v>
      </c>
      <c r="H117" s="6">
        <v>4</v>
      </c>
      <c r="J117" s="6">
        <f t="shared" si="25"/>
        <v>16</v>
      </c>
      <c r="K117" s="6">
        <f t="shared" si="26"/>
        <v>29</v>
      </c>
      <c r="L117" s="6">
        <f t="shared" si="27"/>
        <v>2</v>
      </c>
      <c r="M117" s="1" t="s">
        <v>268</v>
      </c>
      <c r="N117" s="36"/>
    </row>
    <row r="118" spans="1:14" x14ac:dyDescent="0.2">
      <c r="A118" s="7">
        <v>521.46</v>
      </c>
      <c r="B118" s="6" t="s">
        <v>236</v>
      </c>
      <c r="C118" s="6"/>
      <c r="D118" s="6"/>
      <c r="E118" s="6"/>
      <c r="F118" s="6">
        <v>33</v>
      </c>
      <c r="G118" s="6">
        <v>61</v>
      </c>
      <c r="H118" s="6">
        <v>4</v>
      </c>
      <c r="J118" s="6">
        <f t="shared" si="25"/>
        <v>12</v>
      </c>
      <c r="K118" s="6">
        <f t="shared" si="26"/>
        <v>23</v>
      </c>
      <c r="L118" s="6">
        <f t="shared" si="27"/>
        <v>2</v>
      </c>
      <c r="M118" s="6" t="s">
        <v>251</v>
      </c>
      <c r="N118" s="36"/>
    </row>
    <row r="119" spans="1:14" x14ac:dyDescent="0.2">
      <c r="A119" s="6">
        <v>519.44000000000005</v>
      </c>
      <c r="B119" s="6" t="s">
        <v>456</v>
      </c>
      <c r="C119" s="6"/>
      <c r="D119" s="6"/>
      <c r="E119" s="6"/>
      <c r="F119" s="6">
        <v>33</v>
      </c>
      <c r="G119" s="6">
        <v>59</v>
      </c>
      <c r="H119" s="6">
        <v>4</v>
      </c>
      <c r="J119" s="6">
        <f t="shared" si="25"/>
        <v>12</v>
      </c>
      <c r="K119" s="6">
        <f t="shared" si="26"/>
        <v>25</v>
      </c>
      <c r="L119" s="6">
        <f t="shared" si="27"/>
        <v>2</v>
      </c>
      <c r="M119" s="6"/>
      <c r="N119" s="42"/>
    </row>
    <row r="120" spans="1:14" x14ac:dyDescent="0.2">
      <c r="A120" s="6">
        <v>523.47</v>
      </c>
      <c r="B120" s="6" t="s">
        <v>336</v>
      </c>
      <c r="C120" s="6"/>
      <c r="D120" s="6"/>
      <c r="E120" s="6"/>
      <c r="F120" s="6">
        <v>33</v>
      </c>
      <c r="G120" s="6">
        <v>63</v>
      </c>
      <c r="H120" s="6">
        <v>4</v>
      </c>
      <c r="J120" s="6">
        <f t="shared" si="25"/>
        <v>12</v>
      </c>
      <c r="K120" s="6">
        <f t="shared" si="26"/>
        <v>21</v>
      </c>
      <c r="L120" s="6">
        <f t="shared" si="27"/>
        <v>2</v>
      </c>
      <c r="M120" s="1" t="s">
        <v>449</v>
      </c>
      <c r="N120" s="36"/>
    </row>
    <row r="121" spans="1:14" x14ac:dyDescent="0.2">
      <c r="A121" s="6">
        <v>411.35</v>
      </c>
      <c r="B121" s="6" t="s">
        <v>458</v>
      </c>
      <c r="C121" s="6"/>
      <c r="D121" s="6"/>
      <c r="E121" s="6"/>
      <c r="F121" s="6">
        <v>25</v>
      </c>
      <c r="G121" s="6">
        <v>47</v>
      </c>
      <c r="H121" s="6">
        <v>4</v>
      </c>
      <c r="J121" s="6">
        <f t="shared" si="25"/>
        <v>20</v>
      </c>
      <c r="K121" s="6">
        <f t="shared" si="26"/>
        <v>37</v>
      </c>
      <c r="L121" s="6">
        <f t="shared" si="27"/>
        <v>2</v>
      </c>
      <c r="N121" s="36"/>
    </row>
    <row r="122" spans="1:14" x14ac:dyDescent="0.2">
      <c r="A122" s="6">
        <v>493.43</v>
      </c>
      <c r="B122" s="6" t="s">
        <v>320</v>
      </c>
      <c r="C122" s="6"/>
      <c r="D122" s="6"/>
      <c r="E122" s="6"/>
      <c r="F122" s="6">
        <v>31</v>
      </c>
      <c r="G122" s="6">
        <v>57</v>
      </c>
      <c r="H122" s="6">
        <v>4</v>
      </c>
      <c r="I122" s="17"/>
      <c r="J122" s="6">
        <f t="shared" si="25"/>
        <v>14</v>
      </c>
      <c r="K122" s="6">
        <f t="shared" si="26"/>
        <v>27</v>
      </c>
      <c r="L122" s="6">
        <f t="shared" si="27"/>
        <v>2</v>
      </c>
      <c r="M122" s="6" t="s">
        <v>16</v>
      </c>
      <c r="N122" s="40"/>
    </row>
    <row r="123" spans="1:14" x14ac:dyDescent="0.2">
      <c r="A123" s="6">
        <v>491.41</v>
      </c>
      <c r="B123" s="6" t="s">
        <v>461</v>
      </c>
      <c r="C123" s="6"/>
      <c r="D123" s="6"/>
      <c r="E123" s="6"/>
      <c r="F123" s="6">
        <v>31</v>
      </c>
      <c r="G123" s="6">
        <v>55</v>
      </c>
      <c r="H123" s="6">
        <v>4</v>
      </c>
      <c r="I123" s="24"/>
      <c r="J123" s="6">
        <f t="shared" si="25"/>
        <v>14</v>
      </c>
      <c r="K123" s="6">
        <f t="shared" si="26"/>
        <v>29</v>
      </c>
      <c r="L123" s="6">
        <f t="shared" si="27"/>
        <v>2</v>
      </c>
      <c r="M123" s="6"/>
      <c r="N123" s="50"/>
    </row>
    <row r="125" spans="1:14" x14ac:dyDescent="0.2">
      <c r="A125" s="2" t="s">
        <v>233</v>
      </c>
      <c r="B125" s="2" t="s">
        <v>234</v>
      </c>
      <c r="C125" s="2" t="s">
        <v>260</v>
      </c>
      <c r="D125" s="2"/>
      <c r="E125" s="2"/>
      <c r="F125" s="2" t="s">
        <v>246</v>
      </c>
      <c r="G125" s="2" t="s">
        <v>247</v>
      </c>
      <c r="H125" s="2" t="s">
        <v>248</v>
      </c>
      <c r="I125" s="11" t="s">
        <v>91</v>
      </c>
      <c r="J125" s="2" t="s">
        <v>246</v>
      </c>
      <c r="K125" s="2" t="s">
        <v>247</v>
      </c>
      <c r="L125" s="2" t="s">
        <v>248</v>
      </c>
      <c r="M125" s="2" t="s">
        <v>249</v>
      </c>
      <c r="N125" s="2" t="s">
        <v>256</v>
      </c>
    </row>
    <row r="126" spans="1:14" x14ac:dyDescent="0.2">
      <c r="I126" s="1" t="s">
        <v>264</v>
      </c>
      <c r="J126" s="1">
        <v>47</v>
      </c>
      <c r="K126" s="1">
        <v>86</v>
      </c>
      <c r="L126" s="1">
        <v>6</v>
      </c>
      <c r="N126" s="11" t="s">
        <v>91</v>
      </c>
    </row>
    <row r="127" spans="1:14" x14ac:dyDescent="0.2">
      <c r="A127" s="6">
        <v>495.44</v>
      </c>
      <c r="B127" s="6" t="s">
        <v>235</v>
      </c>
      <c r="C127" s="6"/>
      <c r="D127" s="6"/>
      <c r="E127" s="6"/>
      <c r="F127" s="6">
        <v>31</v>
      </c>
      <c r="G127" s="6">
        <v>59</v>
      </c>
      <c r="H127" s="6">
        <v>4</v>
      </c>
      <c r="J127" s="6">
        <f>47-F127</f>
        <v>16</v>
      </c>
      <c r="K127" s="6">
        <f>86-G127</f>
        <v>27</v>
      </c>
      <c r="L127" s="6">
        <f>6-H127</f>
        <v>2</v>
      </c>
      <c r="M127" s="9" t="s">
        <v>267</v>
      </c>
      <c r="N127" s="3"/>
    </row>
    <row r="128" spans="1:14" x14ac:dyDescent="0.2">
      <c r="A128" s="6">
        <v>439.38</v>
      </c>
      <c r="B128" s="6" t="s">
        <v>447</v>
      </c>
      <c r="C128" s="6"/>
      <c r="D128" s="6"/>
      <c r="E128" s="6"/>
      <c r="F128" s="6">
        <v>27</v>
      </c>
      <c r="G128" s="6">
        <v>51</v>
      </c>
      <c r="H128" s="6">
        <v>4</v>
      </c>
      <c r="J128" s="6">
        <f t="shared" ref="J128:J137" si="28">47-F128</f>
        <v>20</v>
      </c>
      <c r="K128" s="6">
        <f t="shared" ref="K128:K137" si="29">86-G128</f>
        <v>35</v>
      </c>
      <c r="L128" s="6">
        <f t="shared" ref="L128:L137" si="30">6-H128</f>
        <v>2</v>
      </c>
      <c r="N128" s="42"/>
    </row>
    <row r="129" spans="1:14" x14ac:dyDescent="0.2">
      <c r="A129" s="6">
        <v>465.39</v>
      </c>
      <c r="B129" s="6" t="s">
        <v>448</v>
      </c>
      <c r="C129" s="6"/>
      <c r="D129" s="6"/>
      <c r="E129" s="6"/>
      <c r="F129" s="6">
        <v>29</v>
      </c>
      <c r="G129" s="6">
        <v>53</v>
      </c>
      <c r="H129" s="6">
        <v>4</v>
      </c>
      <c r="J129" s="6">
        <f t="shared" si="28"/>
        <v>18</v>
      </c>
      <c r="K129" s="6">
        <f t="shared" si="29"/>
        <v>33</v>
      </c>
      <c r="L129" s="6">
        <f t="shared" si="30"/>
        <v>2</v>
      </c>
      <c r="M129" s="1" t="s">
        <v>11</v>
      </c>
      <c r="N129" s="36"/>
    </row>
    <row r="130" spans="1:14" x14ac:dyDescent="0.2">
      <c r="A130" s="6">
        <v>467.41</v>
      </c>
      <c r="B130" s="6" t="s">
        <v>451</v>
      </c>
      <c r="C130" s="6"/>
      <c r="D130" s="6"/>
      <c r="E130" s="6"/>
      <c r="F130" s="6">
        <v>29</v>
      </c>
      <c r="G130" s="6">
        <v>55</v>
      </c>
      <c r="H130" s="6">
        <v>4</v>
      </c>
      <c r="J130" s="6">
        <f t="shared" si="28"/>
        <v>18</v>
      </c>
      <c r="K130" s="6">
        <f t="shared" si="29"/>
        <v>31</v>
      </c>
      <c r="L130" s="6">
        <f t="shared" si="30"/>
        <v>2</v>
      </c>
      <c r="M130" s="1" t="s">
        <v>7</v>
      </c>
      <c r="N130" s="42" t="s">
        <v>467</v>
      </c>
    </row>
    <row r="131" spans="1:14" x14ac:dyDescent="0.2">
      <c r="A131" s="6">
        <v>521.46</v>
      </c>
      <c r="B131" s="6" t="s">
        <v>236</v>
      </c>
      <c r="C131" s="6"/>
      <c r="D131" s="6"/>
      <c r="E131" s="6"/>
      <c r="F131" s="6">
        <v>33</v>
      </c>
      <c r="G131" s="6">
        <v>61</v>
      </c>
      <c r="H131" s="6">
        <v>4</v>
      </c>
      <c r="J131" s="6">
        <f t="shared" si="28"/>
        <v>14</v>
      </c>
      <c r="K131" s="6">
        <f t="shared" si="29"/>
        <v>25</v>
      </c>
      <c r="L131" s="6">
        <f t="shared" si="30"/>
        <v>2</v>
      </c>
      <c r="M131" s="6" t="s">
        <v>252</v>
      </c>
      <c r="N131" s="36"/>
    </row>
    <row r="132" spans="1:14" x14ac:dyDescent="0.2">
      <c r="A132" s="7">
        <v>519.44000000000005</v>
      </c>
      <c r="B132" s="6" t="s">
        <v>456</v>
      </c>
      <c r="C132" s="6"/>
      <c r="D132" s="6"/>
      <c r="E132" s="6"/>
      <c r="F132" s="6">
        <v>33</v>
      </c>
      <c r="G132" s="6">
        <v>59</v>
      </c>
      <c r="H132" s="6">
        <v>4</v>
      </c>
      <c r="J132" s="6">
        <f t="shared" si="28"/>
        <v>14</v>
      </c>
      <c r="K132" s="6">
        <f t="shared" si="29"/>
        <v>27</v>
      </c>
      <c r="L132" s="6">
        <f t="shared" si="30"/>
        <v>2</v>
      </c>
      <c r="M132" s="6" t="s">
        <v>16</v>
      </c>
      <c r="N132" s="42"/>
    </row>
    <row r="133" spans="1:14" x14ac:dyDescent="0.2">
      <c r="A133" s="6">
        <v>523.47</v>
      </c>
      <c r="B133" s="6" t="s">
        <v>336</v>
      </c>
      <c r="C133" s="6"/>
      <c r="D133" s="6"/>
      <c r="E133" s="6"/>
      <c r="F133" s="6">
        <v>33</v>
      </c>
      <c r="G133" s="6">
        <v>63</v>
      </c>
      <c r="H133" s="6">
        <v>4</v>
      </c>
      <c r="J133" s="6">
        <f t="shared" si="28"/>
        <v>14</v>
      </c>
      <c r="K133" s="6">
        <f t="shared" si="29"/>
        <v>23</v>
      </c>
      <c r="L133" s="6">
        <f t="shared" si="30"/>
        <v>2</v>
      </c>
      <c r="M133" s="1" t="s">
        <v>253</v>
      </c>
      <c r="N133" s="36"/>
    </row>
    <row r="134" spans="1:14" x14ac:dyDescent="0.2">
      <c r="A134" s="6">
        <v>411.35</v>
      </c>
      <c r="B134" s="6" t="s">
        <v>458</v>
      </c>
      <c r="C134" s="6"/>
      <c r="D134" s="6"/>
      <c r="E134" s="6"/>
      <c r="F134" s="6">
        <v>25</v>
      </c>
      <c r="G134" s="6">
        <v>47</v>
      </c>
      <c r="H134" s="6">
        <v>4</v>
      </c>
      <c r="J134" s="6">
        <f t="shared" si="28"/>
        <v>22</v>
      </c>
      <c r="K134" s="6">
        <f t="shared" si="29"/>
        <v>39</v>
      </c>
      <c r="L134" s="6">
        <f t="shared" si="30"/>
        <v>2</v>
      </c>
      <c r="N134" s="36"/>
    </row>
    <row r="135" spans="1:14" x14ac:dyDescent="0.2">
      <c r="A135" s="7">
        <v>493.43</v>
      </c>
      <c r="B135" s="6" t="s">
        <v>320</v>
      </c>
      <c r="C135" s="6"/>
      <c r="D135" s="6"/>
      <c r="E135" s="6"/>
      <c r="F135" s="6">
        <v>31</v>
      </c>
      <c r="G135" s="6">
        <v>57</v>
      </c>
      <c r="H135" s="6">
        <v>4</v>
      </c>
      <c r="I135" s="17"/>
      <c r="J135" s="6">
        <f t="shared" si="28"/>
        <v>16</v>
      </c>
      <c r="K135" s="6">
        <f t="shared" si="29"/>
        <v>29</v>
      </c>
      <c r="L135" s="6">
        <f t="shared" si="30"/>
        <v>2</v>
      </c>
      <c r="M135" s="6" t="s">
        <v>268</v>
      </c>
      <c r="N135" s="40"/>
    </row>
    <row r="136" spans="1:14" x14ac:dyDescent="0.2">
      <c r="A136" s="7">
        <v>491.41</v>
      </c>
      <c r="B136" s="6" t="s">
        <v>461</v>
      </c>
      <c r="C136" s="6"/>
      <c r="D136" s="6"/>
      <c r="E136" s="6"/>
      <c r="F136" s="6">
        <v>31</v>
      </c>
      <c r="G136" s="6">
        <v>55</v>
      </c>
      <c r="H136" s="6">
        <v>4</v>
      </c>
      <c r="I136" s="24"/>
      <c r="J136" s="6">
        <f t="shared" si="28"/>
        <v>16</v>
      </c>
      <c r="K136" s="6">
        <f t="shared" si="29"/>
        <v>31</v>
      </c>
      <c r="L136" s="6">
        <f t="shared" si="30"/>
        <v>2</v>
      </c>
      <c r="M136" s="6" t="s">
        <v>250</v>
      </c>
      <c r="N136" s="50"/>
    </row>
    <row r="137" spans="1:14" x14ac:dyDescent="0.2">
      <c r="A137" s="1">
        <v>517.42999999999995</v>
      </c>
      <c r="B137" s="1" t="s">
        <v>466</v>
      </c>
      <c r="F137" s="1">
        <v>33</v>
      </c>
      <c r="G137" s="1">
        <v>57</v>
      </c>
      <c r="H137" s="1">
        <v>4</v>
      </c>
      <c r="J137" s="1">
        <f t="shared" si="28"/>
        <v>14</v>
      </c>
      <c r="K137" s="1">
        <f t="shared" si="29"/>
        <v>29</v>
      </c>
      <c r="L137" s="1">
        <f t="shared" si="30"/>
        <v>2</v>
      </c>
    </row>
    <row r="139" spans="1:14" x14ac:dyDescent="0.2">
      <c r="A139" s="2" t="s">
        <v>233</v>
      </c>
      <c r="B139" s="2" t="s">
        <v>234</v>
      </c>
      <c r="C139" s="2" t="s">
        <v>260</v>
      </c>
      <c r="D139" s="2"/>
      <c r="E139" s="2"/>
      <c r="F139" s="2" t="s">
        <v>246</v>
      </c>
      <c r="G139" s="2" t="s">
        <v>247</v>
      </c>
      <c r="H139" s="2" t="s">
        <v>248</v>
      </c>
      <c r="I139" s="11" t="s">
        <v>92</v>
      </c>
      <c r="J139" s="2" t="s">
        <v>246</v>
      </c>
      <c r="K139" s="2" t="s">
        <v>247</v>
      </c>
      <c r="L139" s="2" t="s">
        <v>248</v>
      </c>
      <c r="M139" s="2" t="s">
        <v>249</v>
      </c>
      <c r="N139" s="2" t="s">
        <v>256</v>
      </c>
    </row>
    <row r="140" spans="1:14" x14ac:dyDescent="0.2">
      <c r="I140" s="1" t="s">
        <v>264</v>
      </c>
      <c r="J140" s="1">
        <v>49</v>
      </c>
      <c r="K140" s="1">
        <v>88</v>
      </c>
      <c r="L140" s="1">
        <v>6</v>
      </c>
      <c r="N140" s="11" t="s">
        <v>92</v>
      </c>
    </row>
    <row r="141" spans="1:14" x14ac:dyDescent="0.2">
      <c r="A141" s="6">
        <v>495.44</v>
      </c>
      <c r="B141" s="6" t="s">
        <v>235</v>
      </c>
      <c r="C141" s="6"/>
      <c r="D141" s="6"/>
      <c r="E141" s="6"/>
      <c r="F141" s="6">
        <v>31</v>
      </c>
      <c r="G141" s="6">
        <v>59</v>
      </c>
      <c r="H141" s="6">
        <v>4</v>
      </c>
      <c r="J141" s="6">
        <f>49-F141</f>
        <v>18</v>
      </c>
      <c r="K141" s="6">
        <f>88-G141</f>
        <v>29</v>
      </c>
      <c r="L141" s="6">
        <f>6-H141</f>
        <v>2</v>
      </c>
      <c r="M141" s="9" t="s">
        <v>278</v>
      </c>
      <c r="N141" s="3"/>
    </row>
    <row r="142" spans="1:14" x14ac:dyDescent="0.2">
      <c r="A142" s="6">
        <v>439.38</v>
      </c>
      <c r="B142" s="6" t="s">
        <v>447</v>
      </c>
      <c r="C142" s="6"/>
      <c r="D142" s="6"/>
      <c r="E142" s="6"/>
      <c r="F142" s="6">
        <v>27</v>
      </c>
      <c r="G142" s="6">
        <v>51</v>
      </c>
      <c r="H142" s="6">
        <v>4</v>
      </c>
      <c r="J142" s="6">
        <f t="shared" ref="J142:J155" si="31">49-F142</f>
        <v>22</v>
      </c>
      <c r="K142" s="6">
        <f t="shared" ref="K142:K155" si="32">88-G142</f>
        <v>37</v>
      </c>
      <c r="L142" s="6">
        <f t="shared" ref="L142:L155" si="33">6-H142</f>
        <v>2</v>
      </c>
      <c r="N142" s="42"/>
    </row>
    <row r="143" spans="1:14" x14ac:dyDescent="0.2">
      <c r="A143" s="6">
        <v>465.39</v>
      </c>
      <c r="B143" s="6" t="s">
        <v>448</v>
      </c>
      <c r="C143" s="6"/>
      <c r="D143" s="6"/>
      <c r="E143" s="6"/>
      <c r="F143" s="6">
        <v>29</v>
      </c>
      <c r="G143" s="6">
        <v>53</v>
      </c>
      <c r="H143" s="6">
        <v>4</v>
      </c>
      <c r="J143" s="6">
        <f t="shared" si="31"/>
        <v>20</v>
      </c>
      <c r="K143" s="6">
        <f t="shared" si="32"/>
        <v>35</v>
      </c>
      <c r="L143" s="6">
        <f t="shared" si="33"/>
        <v>2</v>
      </c>
      <c r="N143" s="36"/>
    </row>
    <row r="144" spans="1:14" x14ac:dyDescent="0.2">
      <c r="A144" s="6">
        <v>467.41</v>
      </c>
      <c r="B144" s="6" t="s">
        <v>451</v>
      </c>
      <c r="C144" s="6"/>
      <c r="D144" s="6"/>
      <c r="E144" s="6"/>
      <c r="F144" s="6">
        <v>29</v>
      </c>
      <c r="G144" s="6">
        <v>55</v>
      </c>
      <c r="H144" s="6">
        <v>4</v>
      </c>
      <c r="J144" s="6">
        <f t="shared" si="31"/>
        <v>20</v>
      </c>
      <c r="K144" s="6">
        <f t="shared" si="32"/>
        <v>33</v>
      </c>
      <c r="L144" s="6">
        <f t="shared" si="33"/>
        <v>2</v>
      </c>
      <c r="N144" s="42"/>
    </row>
    <row r="145" spans="1:14" x14ac:dyDescent="0.2">
      <c r="A145" s="7">
        <v>521.46</v>
      </c>
      <c r="B145" s="6" t="s">
        <v>236</v>
      </c>
      <c r="C145" s="6"/>
      <c r="D145" s="6"/>
      <c r="E145" s="6"/>
      <c r="F145" s="6">
        <v>33</v>
      </c>
      <c r="G145" s="6">
        <v>61</v>
      </c>
      <c r="H145" s="6">
        <v>4</v>
      </c>
      <c r="J145" s="6">
        <f t="shared" si="31"/>
        <v>16</v>
      </c>
      <c r="K145" s="6">
        <f t="shared" si="32"/>
        <v>27</v>
      </c>
      <c r="L145" s="6">
        <f t="shared" si="33"/>
        <v>2</v>
      </c>
      <c r="M145" s="6" t="s">
        <v>267</v>
      </c>
      <c r="N145" s="36"/>
    </row>
    <row r="146" spans="1:14" x14ac:dyDescent="0.2">
      <c r="A146" s="6">
        <v>519.44000000000005</v>
      </c>
      <c r="B146" s="6" t="s">
        <v>456</v>
      </c>
      <c r="C146" s="6"/>
      <c r="D146" s="6"/>
      <c r="E146" s="6"/>
      <c r="F146" s="6">
        <v>33</v>
      </c>
      <c r="G146" s="6">
        <v>59</v>
      </c>
      <c r="H146" s="6">
        <v>4</v>
      </c>
      <c r="J146" s="6">
        <f t="shared" si="31"/>
        <v>16</v>
      </c>
      <c r="K146" s="6">
        <f t="shared" si="32"/>
        <v>29</v>
      </c>
      <c r="L146" s="6">
        <f t="shared" si="33"/>
        <v>2</v>
      </c>
      <c r="M146" s="6" t="s">
        <v>268</v>
      </c>
      <c r="N146" s="42" t="s">
        <v>472</v>
      </c>
    </row>
    <row r="147" spans="1:14" x14ac:dyDescent="0.2">
      <c r="A147" s="6">
        <v>523.47</v>
      </c>
      <c r="B147" s="6" t="s">
        <v>336</v>
      </c>
      <c r="C147" s="6"/>
      <c r="D147" s="6"/>
      <c r="E147" s="6"/>
      <c r="F147" s="6">
        <v>33</v>
      </c>
      <c r="G147" s="6">
        <v>63</v>
      </c>
      <c r="H147" s="6">
        <v>4</v>
      </c>
      <c r="J147" s="6">
        <f t="shared" si="31"/>
        <v>16</v>
      </c>
      <c r="K147" s="6">
        <f t="shared" si="32"/>
        <v>25</v>
      </c>
      <c r="L147" s="6">
        <f t="shared" si="33"/>
        <v>2</v>
      </c>
      <c r="M147" s="1" t="s">
        <v>454</v>
      </c>
      <c r="N147" s="36"/>
    </row>
    <row r="148" spans="1:14" x14ac:dyDescent="0.2">
      <c r="A148" s="6">
        <v>411.35</v>
      </c>
      <c r="B148" s="6" t="s">
        <v>458</v>
      </c>
      <c r="C148" s="6"/>
      <c r="D148" s="6"/>
      <c r="E148" s="6"/>
      <c r="F148" s="6">
        <v>25</v>
      </c>
      <c r="G148" s="6">
        <v>47</v>
      </c>
      <c r="H148" s="6">
        <v>4</v>
      </c>
      <c r="J148" s="6">
        <f t="shared" si="31"/>
        <v>24</v>
      </c>
      <c r="K148" s="6">
        <f t="shared" si="32"/>
        <v>41</v>
      </c>
      <c r="L148" s="6">
        <f t="shared" si="33"/>
        <v>2</v>
      </c>
      <c r="N148" s="36"/>
    </row>
    <row r="149" spans="1:14" x14ac:dyDescent="0.2">
      <c r="A149" s="6">
        <v>493.43</v>
      </c>
      <c r="B149" s="6" t="s">
        <v>320</v>
      </c>
      <c r="C149" s="6"/>
      <c r="D149" s="6"/>
      <c r="E149" s="6"/>
      <c r="F149" s="6">
        <v>31</v>
      </c>
      <c r="G149" s="6">
        <v>57</v>
      </c>
      <c r="H149" s="6">
        <v>4</v>
      </c>
      <c r="I149" s="17"/>
      <c r="J149" s="6">
        <f t="shared" si="31"/>
        <v>18</v>
      </c>
      <c r="K149" s="6">
        <f t="shared" si="32"/>
        <v>31</v>
      </c>
      <c r="L149" s="6">
        <f t="shared" si="33"/>
        <v>2</v>
      </c>
      <c r="M149" s="6" t="s">
        <v>7</v>
      </c>
      <c r="N149" s="40"/>
    </row>
    <row r="150" spans="1:14" x14ac:dyDescent="0.2">
      <c r="A150" s="6">
        <v>491.41</v>
      </c>
      <c r="B150" s="6" t="s">
        <v>461</v>
      </c>
      <c r="C150" s="6"/>
      <c r="D150" s="6"/>
      <c r="E150" s="6"/>
      <c r="F150" s="6">
        <v>31</v>
      </c>
      <c r="G150" s="6">
        <v>55</v>
      </c>
      <c r="H150" s="6">
        <v>4</v>
      </c>
      <c r="I150" s="24"/>
      <c r="J150" s="6">
        <f t="shared" si="31"/>
        <v>18</v>
      </c>
      <c r="K150" s="6">
        <f t="shared" si="32"/>
        <v>33</v>
      </c>
      <c r="L150" s="6">
        <f t="shared" si="33"/>
        <v>2</v>
      </c>
      <c r="M150" s="6" t="s">
        <v>11</v>
      </c>
      <c r="N150" s="50"/>
    </row>
    <row r="151" spans="1:14" x14ac:dyDescent="0.2">
      <c r="A151" s="1">
        <v>517.42999999999995</v>
      </c>
      <c r="B151" s="1" t="s">
        <v>466</v>
      </c>
      <c r="F151" s="1">
        <v>33</v>
      </c>
      <c r="G151" s="1">
        <v>57</v>
      </c>
      <c r="H151" s="1">
        <v>4</v>
      </c>
      <c r="J151" s="6">
        <f t="shared" si="31"/>
        <v>16</v>
      </c>
      <c r="K151" s="6">
        <f t="shared" si="32"/>
        <v>31</v>
      </c>
      <c r="L151" s="1">
        <f t="shared" si="33"/>
        <v>2</v>
      </c>
      <c r="M151" s="1" t="s">
        <v>250</v>
      </c>
    </row>
    <row r="152" spans="1:14" x14ac:dyDescent="0.2">
      <c r="A152" s="1">
        <v>547.48</v>
      </c>
      <c r="B152" s="1" t="s">
        <v>239</v>
      </c>
      <c r="F152" s="1">
        <v>35</v>
      </c>
      <c r="G152" s="1">
        <v>67</v>
      </c>
      <c r="H152" s="1">
        <v>4</v>
      </c>
      <c r="J152" s="1">
        <f t="shared" si="31"/>
        <v>14</v>
      </c>
      <c r="K152" s="1">
        <f t="shared" si="32"/>
        <v>21</v>
      </c>
      <c r="L152" s="1">
        <f t="shared" si="33"/>
        <v>2</v>
      </c>
      <c r="M152" s="1" t="s">
        <v>453</v>
      </c>
    </row>
    <row r="153" spans="1:14" x14ac:dyDescent="0.2">
      <c r="A153" s="1">
        <v>549.48</v>
      </c>
      <c r="B153" s="1" t="s">
        <v>468</v>
      </c>
      <c r="F153" s="1">
        <v>35</v>
      </c>
      <c r="G153" s="1">
        <v>69</v>
      </c>
      <c r="H153" s="1">
        <v>4</v>
      </c>
      <c r="J153" s="1">
        <f t="shared" si="31"/>
        <v>14</v>
      </c>
      <c r="K153" s="1">
        <f t="shared" si="32"/>
        <v>19</v>
      </c>
      <c r="L153" s="1">
        <f t="shared" si="33"/>
        <v>2</v>
      </c>
      <c r="M153" s="1" t="s">
        <v>469</v>
      </c>
    </row>
    <row r="154" spans="1:14" x14ac:dyDescent="0.2">
      <c r="A154" s="1">
        <v>575.51</v>
      </c>
      <c r="B154" s="1" t="s">
        <v>241</v>
      </c>
      <c r="F154" s="1">
        <v>37</v>
      </c>
      <c r="G154" s="1">
        <v>67</v>
      </c>
      <c r="H154" s="1">
        <v>4</v>
      </c>
      <c r="J154" s="1">
        <f t="shared" si="31"/>
        <v>12</v>
      </c>
      <c r="K154" s="1">
        <f t="shared" si="32"/>
        <v>21</v>
      </c>
      <c r="L154" s="1">
        <f t="shared" si="33"/>
        <v>2</v>
      </c>
      <c r="M154" s="1" t="s">
        <v>449</v>
      </c>
    </row>
    <row r="155" spans="1:14" x14ac:dyDescent="0.2">
      <c r="A155" s="1">
        <v>573.48</v>
      </c>
      <c r="B155" s="1" t="s">
        <v>240</v>
      </c>
      <c r="F155" s="1">
        <v>37</v>
      </c>
      <c r="G155" s="1">
        <v>65</v>
      </c>
      <c r="H155" s="1">
        <v>4</v>
      </c>
      <c r="J155" s="1">
        <f t="shared" si="31"/>
        <v>12</v>
      </c>
      <c r="K155" s="1">
        <f t="shared" si="32"/>
        <v>23</v>
      </c>
      <c r="L155" s="1">
        <f t="shared" si="33"/>
        <v>2</v>
      </c>
      <c r="M155" s="1" t="s">
        <v>251</v>
      </c>
    </row>
    <row r="157" spans="1:14" x14ac:dyDescent="0.2">
      <c r="A157" s="2" t="s">
        <v>233</v>
      </c>
      <c r="B157" s="2" t="s">
        <v>234</v>
      </c>
      <c r="C157" s="2" t="s">
        <v>260</v>
      </c>
      <c r="D157" s="2"/>
      <c r="E157" s="2"/>
      <c r="F157" s="2" t="s">
        <v>246</v>
      </c>
      <c r="G157" s="2" t="s">
        <v>247</v>
      </c>
      <c r="H157" s="2" t="s">
        <v>248</v>
      </c>
      <c r="I157" s="11" t="s">
        <v>93</v>
      </c>
      <c r="J157" s="2" t="s">
        <v>246</v>
      </c>
      <c r="K157" s="2" t="s">
        <v>247</v>
      </c>
      <c r="L157" s="2" t="s">
        <v>248</v>
      </c>
      <c r="M157" s="2" t="s">
        <v>249</v>
      </c>
      <c r="N157" s="2" t="s">
        <v>256</v>
      </c>
    </row>
    <row r="158" spans="1:14" x14ac:dyDescent="0.2">
      <c r="I158" s="1" t="s">
        <v>264</v>
      </c>
      <c r="J158" s="1">
        <v>51</v>
      </c>
      <c r="K158" s="1">
        <v>90</v>
      </c>
      <c r="L158" s="1">
        <v>6</v>
      </c>
      <c r="N158" s="11" t="s">
        <v>93</v>
      </c>
    </row>
    <row r="159" spans="1:14" x14ac:dyDescent="0.2">
      <c r="A159" s="6">
        <v>495.44</v>
      </c>
      <c r="B159" s="6" t="s">
        <v>235</v>
      </c>
      <c r="C159" s="6"/>
      <c r="D159" s="6"/>
      <c r="E159" s="6"/>
      <c r="F159" s="6">
        <v>31</v>
      </c>
      <c r="G159" s="6">
        <v>59</v>
      </c>
      <c r="H159" s="6">
        <v>4</v>
      </c>
      <c r="J159" s="6">
        <f>51-F159</f>
        <v>20</v>
      </c>
      <c r="K159" s="6">
        <f>90-G159</f>
        <v>31</v>
      </c>
      <c r="L159" s="6">
        <f>6-H159</f>
        <v>2</v>
      </c>
      <c r="M159" s="9"/>
      <c r="N159" s="3"/>
    </row>
    <row r="160" spans="1:14" x14ac:dyDescent="0.2">
      <c r="A160" s="6">
        <v>439.38</v>
      </c>
      <c r="B160" s="6" t="s">
        <v>447</v>
      </c>
      <c r="C160" s="6"/>
      <c r="D160" s="6"/>
      <c r="E160" s="6"/>
      <c r="F160" s="6">
        <v>27</v>
      </c>
      <c r="G160" s="6">
        <v>51</v>
      </c>
      <c r="H160" s="6">
        <v>4</v>
      </c>
      <c r="J160" s="6">
        <f t="shared" ref="J160:J174" si="34">51-F160</f>
        <v>24</v>
      </c>
      <c r="K160" s="6">
        <f t="shared" ref="K160:K174" si="35">90-G160</f>
        <v>39</v>
      </c>
      <c r="L160" s="6">
        <f t="shared" ref="L160:L174" si="36">6-H160</f>
        <v>2</v>
      </c>
      <c r="N160" s="42"/>
    </row>
    <row r="161" spans="1:14" x14ac:dyDescent="0.2">
      <c r="A161" s="6">
        <v>465.39</v>
      </c>
      <c r="B161" s="6" t="s">
        <v>448</v>
      </c>
      <c r="C161" s="6"/>
      <c r="D161" s="6"/>
      <c r="E161" s="6"/>
      <c r="F161" s="6">
        <v>29</v>
      </c>
      <c r="G161" s="6">
        <v>53</v>
      </c>
      <c r="H161" s="6">
        <v>4</v>
      </c>
      <c r="J161" s="6">
        <f t="shared" si="34"/>
        <v>22</v>
      </c>
      <c r="K161" s="6">
        <f t="shared" si="35"/>
        <v>37</v>
      </c>
      <c r="L161" s="6">
        <f t="shared" si="36"/>
        <v>2</v>
      </c>
      <c r="N161" s="36"/>
    </row>
    <row r="162" spans="1:14" x14ac:dyDescent="0.2">
      <c r="A162" s="6">
        <v>467.41</v>
      </c>
      <c r="B162" s="6" t="s">
        <v>451</v>
      </c>
      <c r="C162" s="6"/>
      <c r="D162" s="6"/>
      <c r="E162" s="6"/>
      <c r="F162" s="6">
        <v>29</v>
      </c>
      <c r="G162" s="6">
        <v>55</v>
      </c>
      <c r="H162" s="6">
        <v>4</v>
      </c>
      <c r="J162" s="6">
        <f t="shared" si="34"/>
        <v>22</v>
      </c>
      <c r="K162" s="6">
        <f t="shared" si="35"/>
        <v>35</v>
      </c>
      <c r="L162" s="6">
        <f t="shared" si="36"/>
        <v>2</v>
      </c>
      <c r="N162" s="42"/>
    </row>
    <row r="163" spans="1:14" x14ac:dyDescent="0.2">
      <c r="A163" s="7">
        <v>521.46</v>
      </c>
      <c r="B163" s="6" t="s">
        <v>236</v>
      </c>
      <c r="C163" s="6"/>
      <c r="D163" s="6"/>
      <c r="E163" s="6"/>
      <c r="F163" s="6">
        <v>33</v>
      </c>
      <c r="G163" s="6">
        <v>61</v>
      </c>
      <c r="H163" s="6">
        <v>4</v>
      </c>
      <c r="J163" s="6">
        <f t="shared" si="34"/>
        <v>18</v>
      </c>
      <c r="K163" s="6">
        <f t="shared" si="35"/>
        <v>29</v>
      </c>
      <c r="L163" s="6">
        <f t="shared" si="36"/>
        <v>2</v>
      </c>
      <c r="M163" s="6" t="s">
        <v>278</v>
      </c>
      <c r="N163" s="36"/>
    </row>
    <row r="164" spans="1:14" x14ac:dyDescent="0.2">
      <c r="A164" s="6">
        <v>519.44000000000005</v>
      </c>
      <c r="B164" s="6" t="s">
        <v>456</v>
      </c>
      <c r="C164" s="6"/>
      <c r="D164" s="6"/>
      <c r="E164" s="6"/>
      <c r="F164" s="6">
        <v>33</v>
      </c>
      <c r="G164" s="6">
        <v>59</v>
      </c>
      <c r="H164" s="6">
        <v>4</v>
      </c>
      <c r="J164" s="6">
        <f t="shared" si="34"/>
        <v>18</v>
      </c>
      <c r="K164" s="6">
        <f t="shared" si="35"/>
        <v>31</v>
      </c>
      <c r="L164" s="6">
        <f t="shared" si="36"/>
        <v>2</v>
      </c>
      <c r="M164" s="6" t="s">
        <v>7</v>
      </c>
      <c r="N164" s="42" t="s">
        <v>474</v>
      </c>
    </row>
    <row r="165" spans="1:14" x14ac:dyDescent="0.2">
      <c r="A165" s="6">
        <v>523.47</v>
      </c>
      <c r="B165" s="6" t="s">
        <v>336</v>
      </c>
      <c r="C165" s="6"/>
      <c r="D165" s="6"/>
      <c r="E165" s="6"/>
      <c r="F165" s="6">
        <v>33</v>
      </c>
      <c r="G165" s="6">
        <v>63</v>
      </c>
      <c r="H165" s="6">
        <v>4</v>
      </c>
      <c r="J165" s="6">
        <f t="shared" si="34"/>
        <v>18</v>
      </c>
      <c r="K165" s="6">
        <f t="shared" si="35"/>
        <v>27</v>
      </c>
      <c r="L165" s="6">
        <f t="shared" si="36"/>
        <v>2</v>
      </c>
      <c r="M165" s="1" t="s">
        <v>473</v>
      </c>
      <c r="N165" s="36"/>
    </row>
    <row r="166" spans="1:14" x14ac:dyDescent="0.2">
      <c r="A166" s="6">
        <v>411.35</v>
      </c>
      <c r="B166" s="6" t="s">
        <v>458</v>
      </c>
      <c r="C166" s="6"/>
      <c r="D166" s="6"/>
      <c r="E166" s="6"/>
      <c r="F166" s="6">
        <v>25</v>
      </c>
      <c r="G166" s="6">
        <v>47</v>
      </c>
      <c r="H166" s="6">
        <v>4</v>
      </c>
      <c r="J166" s="6">
        <f t="shared" si="34"/>
        <v>26</v>
      </c>
      <c r="K166" s="6">
        <f t="shared" si="35"/>
        <v>43</v>
      </c>
      <c r="L166" s="6">
        <f t="shared" si="36"/>
        <v>2</v>
      </c>
      <c r="N166" s="36"/>
    </row>
    <row r="167" spans="1:14" x14ac:dyDescent="0.2">
      <c r="A167" s="6">
        <v>493.43</v>
      </c>
      <c r="B167" s="6" t="s">
        <v>320</v>
      </c>
      <c r="C167" s="6"/>
      <c r="D167" s="6"/>
      <c r="E167" s="6"/>
      <c r="F167" s="6">
        <v>31</v>
      </c>
      <c r="G167" s="6">
        <v>57</v>
      </c>
      <c r="H167" s="6">
        <v>4</v>
      </c>
      <c r="I167" s="17"/>
      <c r="J167" s="6">
        <f t="shared" si="34"/>
        <v>20</v>
      </c>
      <c r="K167" s="6">
        <f t="shared" si="35"/>
        <v>33</v>
      </c>
      <c r="L167" s="6">
        <f t="shared" si="36"/>
        <v>2</v>
      </c>
      <c r="M167" s="6"/>
      <c r="N167" s="40"/>
    </row>
    <row r="168" spans="1:14" x14ac:dyDescent="0.2">
      <c r="A168" s="6">
        <v>491.41</v>
      </c>
      <c r="B168" s="6" t="s">
        <v>461</v>
      </c>
      <c r="C168" s="6"/>
      <c r="D168" s="6"/>
      <c r="E168" s="6"/>
      <c r="F168" s="6">
        <v>31</v>
      </c>
      <c r="G168" s="6">
        <v>55</v>
      </c>
      <c r="H168" s="6">
        <v>4</v>
      </c>
      <c r="I168" s="24"/>
      <c r="J168" s="6">
        <f t="shared" si="34"/>
        <v>20</v>
      </c>
      <c r="K168" s="6">
        <f t="shared" si="35"/>
        <v>35</v>
      </c>
      <c r="L168" s="6">
        <f t="shared" si="36"/>
        <v>2</v>
      </c>
      <c r="M168" s="6"/>
      <c r="N168" s="50"/>
    </row>
    <row r="169" spans="1:14" x14ac:dyDescent="0.2">
      <c r="A169" s="1">
        <v>517.42999999999995</v>
      </c>
      <c r="B169" s="1" t="s">
        <v>466</v>
      </c>
      <c r="F169" s="1">
        <v>33</v>
      </c>
      <c r="G169" s="1">
        <v>57</v>
      </c>
      <c r="H169" s="1">
        <v>4</v>
      </c>
      <c r="J169" s="6">
        <f t="shared" si="34"/>
        <v>18</v>
      </c>
      <c r="K169" s="6">
        <f t="shared" si="35"/>
        <v>33</v>
      </c>
      <c r="L169" s="1">
        <f t="shared" si="36"/>
        <v>2</v>
      </c>
      <c r="M169" s="1" t="s">
        <v>11</v>
      </c>
    </row>
    <row r="170" spans="1:14" x14ac:dyDescent="0.2">
      <c r="A170" s="1">
        <v>547.48</v>
      </c>
      <c r="B170" s="1" t="s">
        <v>239</v>
      </c>
      <c r="F170" s="1">
        <v>35</v>
      </c>
      <c r="G170" s="1">
        <v>67</v>
      </c>
      <c r="H170" s="1">
        <v>4</v>
      </c>
      <c r="J170" s="6">
        <f t="shared" si="34"/>
        <v>16</v>
      </c>
      <c r="K170" s="6">
        <f t="shared" si="35"/>
        <v>23</v>
      </c>
      <c r="L170" s="1">
        <f t="shared" si="36"/>
        <v>2</v>
      </c>
    </row>
    <row r="171" spans="1:14" x14ac:dyDescent="0.2">
      <c r="A171" s="1">
        <v>549.48</v>
      </c>
      <c r="B171" s="1" t="s">
        <v>468</v>
      </c>
      <c r="F171" s="1">
        <v>35</v>
      </c>
      <c r="G171" s="1">
        <v>69</v>
      </c>
      <c r="H171" s="1">
        <v>4</v>
      </c>
      <c r="J171" s="6">
        <f t="shared" si="34"/>
        <v>16</v>
      </c>
      <c r="K171" s="6">
        <f t="shared" si="35"/>
        <v>21</v>
      </c>
      <c r="L171" s="1">
        <f t="shared" si="36"/>
        <v>2</v>
      </c>
    </row>
    <row r="172" spans="1:14" x14ac:dyDescent="0.2">
      <c r="A172" s="1">
        <v>575.51</v>
      </c>
      <c r="B172" s="1" t="s">
        <v>241</v>
      </c>
      <c r="F172" s="1">
        <v>37</v>
      </c>
      <c r="G172" s="1">
        <v>67</v>
      </c>
      <c r="H172" s="1">
        <v>4</v>
      </c>
      <c r="J172" s="6">
        <f t="shared" si="34"/>
        <v>14</v>
      </c>
      <c r="K172" s="6">
        <f t="shared" si="35"/>
        <v>23</v>
      </c>
      <c r="L172" s="1">
        <f t="shared" si="36"/>
        <v>2</v>
      </c>
      <c r="M172" s="1" t="s">
        <v>253</v>
      </c>
    </row>
    <row r="173" spans="1:14" x14ac:dyDescent="0.2">
      <c r="A173" s="1">
        <v>573.48</v>
      </c>
      <c r="B173" s="1" t="s">
        <v>240</v>
      </c>
      <c r="F173" s="1">
        <v>37</v>
      </c>
      <c r="G173" s="1">
        <v>65</v>
      </c>
      <c r="H173" s="1">
        <v>4</v>
      </c>
      <c r="J173" s="6">
        <f t="shared" si="34"/>
        <v>14</v>
      </c>
      <c r="K173" s="6">
        <f t="shared" si="35"/>
        <v>25</v>
      </c>
      <c r="L173" s="1">
        <f t="shared" si="36"/>
        <v>2</v>
      </c>
      <c r="M173" s="1" t="s">
        <v>252</v>
      </c>
    </row>
    <row r="174" spans="1:14" x14ac:dyDescent="0.2">
      <c r="A174" s="1">
        <v>599.51</v>
      </c>
      <c r="B174" s="1" t="s">
        <v>243</v>
      </c>
      <c r="F174" s="1">
        <v>39</v>
      </c>
      <c r="G174" s="1">
        <v>67</v>
      </c>
      <c r="H174" s="1">
        <v>4</v>
      </c>
      <c r="J174" s="1">
        <f t="shared" si="34"/>
        <v>12</v>
      </c>
      <c r="K174" s="1">
        <f t="shared" si="35"/>
        <v>23</v>
      </c>
      <c r="L174" s="1">
        <f t="shared" si="36"/>
        <v>2</v>
      </c>
      <c r="M174" s="1" t="s">
        <v>251</v>
      </c>
    </row>
    <row r="176" spans="1:14" x14ac:dyDescent="0.2">
      <c r="A176" s="2" t="s">
        <v>233</v>
      </c>
      <c r="B176" s="2" t="s">
        <v>234</v>
      </c>
      <c r="C176" s="2" t="s">
        <v>260</v>
      </c>
      <c r="D176" s="2"/>
      <c r="E176" s="2"/>
      <c r="F176" s="2" t="s">
        <v>246</v>
      </c>
      <c r="G176" s="2" t="s">
        <v>247</v>
      </c>
      <c r="H176" s="2" t="s">
        <v>248</v>
      </c>
      <c r="I176" s="11" t="s">
        <v>94</v>
      </c>
      <c r="J176" s="2" t="s">
        <v>246</v>
      </c>
      <c r="K176" s="2" t="s">
        <v>247</v>
      </c>
      <c r="L176" s="2" t="s">
        <v>248</v>
      </c>
      <c r="M176" s="2" t="s">
        <v>249</v>
      </c>
      <c r="N176" s="2" t="s">
        <v>256</v>
      </c>
    </row>
    <row r="177" spans="1:14" x14ac:dyDescent="0.2">
      <c r="I177" s="1" t="s">
        <v>264</v>
      </c>
      <c r="J177" s="1">
        <v>45</v>
      </c>
      <c r="K177" s="1">
        <v>86</v>
      </c>
      <c r="L177" s="1">
        <v>6</v>
      </c>
      <c r="N177" s="11" t="s">
        <v>94</v>
      </c>
    </row>
    <row r="178" spans="1:14" x14ac:dyDescent="0.2">
      <c r="A178" s="7">
        <v>495.44</v>
      </c>
      <c r="B178" s="6" t="s">
        <v>235</v>
      </c>
      <c r="C178" s="6"/>
      <c r="D178" s="6"/>
      <c r="E178" s="6"/>
      <c r="F178" s="6">
        <v>31</v>
      </c>
      <c r="G178" s="6">
        <v>59</v>
      </c>
      <c r="H178" s="6">
        <v>4</v>
      </c>
      <c r="J178" s="6">
        <f>45-F178</f>
        <v>14</v>
      </c>
      <c r="K178" s="6">
        <f>86-G178</f>
        <v>27</v>
      </c>
      <c r="L178" s="6">
        <f>6-H178</f>
        <v>2</v>
      </c>
      <c r="M178" s="9" t="s">
        <v>16</v>
      </c>
      <c r="N178" s="3"/>
    </row>
    <row r="179" spans="1:14" x14ac:dyDescent="0.2">
      <c r="A179" s="7">
        <v>439.38</v>
      </c>
      <c r="B179" s="6" t="s">
        <v>447</v>
      </c>
      <c r="C179" s="6"/>
      <c r="D179" s="6"/>
      <c r="E179" s="6"/>
      <c r="F179" s="6">
        <v>27</v>
      </c>
      <c r="G179" s="6">
        <v>51</v>
      </c>
      <c r="H179" s="6">
        <v>4</v>
      </c>
      <c r="J179" s="6">
        <f t="shared" ref="J179:J193" si="37">45-F179</f>
        <v>18</v>
      </c>
      <c r="K179" s="6">
        <f t="shared" ref="K179:K193" si="38">86-G179</f>
        <v>35</v>
      </c>
      <c r="L179" s="6">
        <f t="shared" ref="L179:L193" si="39">6-H179</f>
        <v>2</v>
      </c>
      <c r="M179" s="1" t="s">
        <v>8</v>
      </c>
      <c r="N179" s="42"/>
    </row>
    <row r="180" spans="1:14" x14ac:dyDescent="0.2">
      <c r="A180" s="6">
        <v>465.39</v>
      </c>
      <c r="B180" s="6" t="s">
        <v>448</v>
      </c>
      <c r="C180" s="6"/>
      <c r="D180" s="6"/>
      <c r="E180" s="6"/>
      <c r="F180" s="6">
        <v>29</v>
      </c>
      <c r="G180" s="6">
        <v>53</v>
      </c>
      <c r="H180" s="6">
        <v>4</v>
      </c>
      <c r="J180" s="6">
        <f t="shared" si="37"/>
        <v>16</v>
      </c>
      <c r="K180" s="6">
        <f t="shared" si="38"/>
        <v>33</v>
      </c>
      <c r="L180" s="6">
        <f t="shared" si="39"/>
        <v>2</v>
      </c>
      <c r="N180" s="36"/>
    </row>
    <row r="181" spans="1:14" x14ac:dyDescent="0.2">
      <c r="A181" s="7">
        <v>467.41</v>
      </c>
      <c r="B181" s="6" t="s">
        <v>451</v>
      </c>
      <c r="C181" s="6"/>
      <c r="D181" s="6"/>
      <c r="E181" s="6"/>
      <c r="F181" s="6">
        <v>29</v>
      </c>
      <c r="G181" s="6">
        <v>55</v>
      </c>
      <c r="H181" s="6">
        <v>4</v>
      </c>
      <c r="J181" s="6">
        <f t="shared" si="37"/>
        <v>16</v>
      </c>
      <c r="K181" s="6">
        <f t="shared" si="38"/>
        <v>31</v>
      </c>
      <c r="L181" s="6">
        <f t="shared" si="39"/>
        <v>2</v>
      </c>
      <c r="M181" s="1" t="s">
        <v>250</v>
      </c>
      <c r="N181" s="44" t="s">
        <v>475</v>
      </c>
    </row>
    <row r="182" spans="1:14" x14ac:dyDescent="0.2">
      <c r="A182" s="6">
        <v>521.46</v>
      </c>
      <c r="B182" s="6" t="s">
        <v>236</v>
      </c>
      <c r="C182" s="6"/>
      <c r="D182" s="6"/>
      <c r="E182" s="6"/>
      <c r="F182" s="6">
        <v>33</v>
      </c>
      <c r="G182" s="6">
        <v>61</v>
      </c>
      <c r="H182" s="6">
        <v>4</v>
      </c>
      <c r="J182" s="6">
        <f t="shared" si="37"/>
        <v>12</v>
      </c>
      <c r="K182" s="6">
        <f t="shared" si="38"/>
        <v>25</v>
      </c>
      <c r="L182" s="6">
        <f t="shared" si="39"/>
        <v>2</v>
      </c>
      <c r="M182" s="6"/>
      <c r="N182" s="44" t="s">
        <v>476</v>
      </c>
    </row>
    <row r="183" spans="1:14" x14ac:dyDescent="0.2">
      <c r="A183" s="6">
        <v>519.44000000000005</v>
      </c>
      <c r="B183" s="6" t="s">
        <v>456</v>
      </c>
      <c r="C183" s="6"/>
      <c r="D183" s="6"/>
      <c r="E183" s="6"/>
      <c r="F183" s="6">
        <v>33</v>
      </c>
      <c r="G183" s="6">
        <v>59</v>
      </c>
      <c r="H183" s="6">
        <v>4</v>
      </c>
      <c r="J183" s="6">
        <f t="shared" si="37"/>
        <v>12</v>
      </c>
      <c r="K183" s="6">
        <f t="shared" si="38"/>
        <v>27</v>
      </c>
      <c r="L183" s="6">
        <f t="shared" si="39"/>
        <v>2</v>
      </c>
      <c r="M183" s="6"/>
      <c r="N183" s="42" t="s">
        <v>477</v>
      </c>
    </row>
    <row r="184" spans="1:14" x14ac:dyDescent="0.2">
      <c r="A184" s="7">
        <v>523.47</v>
      </c>
      <c r="B184" s="6" t="s">
        <v>336</v>
      </c>
      <c r="C184" s="6"/>
      <c r="D184" s="6"/>
      <c r="E184" s="6"/>
      <c r="F184" s="6">
        <v>33</v>
      </c>
      <c r="G184" s="6">
        <v>63</v>
      </c>
      <c r="H184" s="6">
        <v>4</v>
      </c>
      <c r="J184" s="6">
        <f t="shared" si="37"/>
        <v>12</v>
      </c>
      <c r="K184" s="6">
        <f t="shared" si="38"/>
        <v>23</v>
      </c>
      <c r="L184" s="6">
        <f t="shared" si="39"/>
        <v>2</v>
      </c>
      <c r="M184" s="1" t="s">
        <v>251</v>
      </c>
      <c r="N184" s="42" t="s">
        <v>478</v>
      </c>
    </row>
    <row r="185" spans="1:14" x14ac:dyDescent="0.2">
      <c r="A185" s="6">
        <v>411.35</v>
      </c>
      <c r="B185" s="6" t="s">
        <v>458</v>
      </c>
      <c r="C185" s="6"/>
      <c r="D185" s="6"/>
      <c r="E185" s="6"/>
      <c r="F185" s="6">
        <v>25</v>
      </c>
      <c r="G185" s="6">
        <v>47</v>
      </c>
      <c r="H185" s="6">
        <v>4</v>
      </c>
      <c r="J185" s="6">
        <f t="shared" si="37"/>
        <v>20</v>
      </c>
      <c r="K185" s="6">
        <f t="shared" si="38"/>
        <v>39</v>
      </c>
      <c r="L185" s="6">
        <f t="shared" si="39"/>
        <v>2</v>
      </c>
      <c r="N185" s="36"/>
    </row>
    <row r="186" spans="1:14" x14ac:dyDescent="0.2">
      <c r="A186" s="6">
        <v>493.43</v>
      </c>
      <c r="B186" s="6" t="s">
        <v>320</v>
      </c>
      <c r="C186" s="6"/>
      <c r="D186" s="6"/>
      <c r="E186" s="6"/>
      <c r="F186" s="6">
        <v>31</v>
      </c>
      <c r="G186" s="6">
        <v>57</v>
      </c>
      <c r="H186" s="6">
        <v>4</v>
      </c>
      <c r="I186" s="17"/>
      <c r="J186" s="6">
        <f t="shared" si="37"/>
        <v>14</v>
      </c>
      <c r="K186" s="6">
        <f t="shared" si="38"/>
        <v>29</v>
      </c>
      <c r="L186" s="6">
        <f t="shared" si="39"/>
        <v>2</v>
      </c>
      <c r="M186" s="6"/>
      <c r="N186" s="40"/>
    </row>
    <row r="187" spans="1:14" x14ac:dyDescent="0.2">
      <c r="A187" s="6">
        <v>491.41</v>
      </c>
      <c r="B187" s="6" t="s">
        <v>461</v>
      </c>
      <c r="C187" s="6"/>
      <c r="D187" s="6"/>
      <c r="E187" s="6"/>
      <c r="F187" s="6">
        <v>31</v>
      </c>
      <c r="G187" s="6">
        <v>55</v>
      </c>
      <c r="H187" s="6">
        <v>4</v>
      </c>
      <c r="I187" s="24"/>
      <c r="J187" s="6">
        <f t="shared" si="37"/>
        <v>14</v>
      </c>
      <c r="K187" s="6">
        <f t="shared" si="38"/>
        <v>31</v>
      </c>
      <c r="L187" s="6">
        <f t="shared" si="39"/>
        <v>2</v>
      </c>
      <c r="M187" s="6"/>
      <c r="N187" s="50"/>
    </row>
    <row r="188" spans="1:14" x14ac:dyDescent="0.2">
      <c r="A188" s="1">
        <v>517.42999999999995</v>
      </c>
      <c r="B188" s="1" t="s">
        <v>466</v>
      </c>
      <c r="F188" s="1">
        <v>33</v>
      </c>
      <c r="G188" s="1">
        <v>57</v>
      </c>
      <c r="H188" s="1">
        <v>4</v>
      </c>
      <c r="J188" s="6">
        <f t="shared" si="37"/>
        <v>12</v>
      </c>
      <c r="K188" s="6">
        <f t="shared" si="38"/>
        <v>29</v>
      </c>
      <c r="L188" s="1">
        <f t="shared" si="39"/>
        <v>2</v>
      </c>
    </row>
    <row r="189" spans="1:14" x14ac:dyDescent="0.2">
      <c r="A189" s="2">
        <v>547.48</v>
      </c>
      <c r="B189" s="1" t="s">
        <v>239</v>
      </c>
      <c r="F189" s="1">
        <v>35</v>
      </c>
      <c r="G189" s="1">
        <v>67</v>
      </c>
      <c r="H189" s="1">
        <v>4</v>
      </c>
      <c r="J189" s="6">
        <f t="shared" si="37"/>
        <v>10</v>
      </c>
      <c r="K189" s="6">
        <f t="shared" si="38"/>
        <v>19</v>
      </c>
      <c r="L189" s="1">
        <f t="shared" si="39"/>
        <v>2</v>
      </c>
      <c r="M189" s="1" t="s">
        <v>12</v>
      </c>
    </row>
    <row r="190" spans="1:14" x14ac:dyDescent="0.2">
      <c r="A190" s="1">
        <v>549.48</v>
      </c>
      <c r="B190" s="1" t="s">
        <v>468</v>
      </c>
      <c r="F190" s="1">
        <v>35</v>
      </c>
      <c r="G190" s="1">
        <v>69</v>
      </c>
      <c r="H190" s="1">
        <v>4</v>
      </c>
      <c r="J190" s="6">
        <f t="shared" si="37"/>
        <v>10</v>
      </c>
      <c r="K190" s="6">
        <f t="shared" si="38"/>
        <v>17</v>
      </c>
      <c r="L190" s="1">
        <f t="shared" si="39"/>
        <v>2</v>
      </c>
      <c r="M190" s="1" t="s">
        <v>450</v>
      </c>
    </row>
    <row r="191" spans="1:14" x14ac:dyDescent="0.2">
      <c r="A191" s="1">
        <v>575.51</v>
      </c>
      <c r="B191" s="1" t="s">
        <v>241</v>
      </c>
      <c r="F191" s="1">
        <v>37</v>
      </c>
      <c r="G191" s="1">
        <v>67</v>
      </c>
      <c r="H191" s="1">
        <v>4</v>
      </c>
      <c r="J191" s="6">
        <f t="shared" si="37"/>
        <v>8</v>
      </c>
      <c r="K191" s="6">
        <f t="shared" si="38"/>
        <v>19</v>
      </c>
      <c r="L191" s="1">
        <f t="shared" si="39"/>
        <v>2</v>
      </c>
    </row>
    <row r="192" spans="1:14" x14ac:dyDescent="0.2">
      <c r="A192" s="1">
        <v>573.48</v>
      </c>
      <c r="B192" s="1" t="s">
        <v>240</v>
      </c>
      <c r="F192" s="1">
        <v>37</v>
      </c>
      <c r="G192" s="1">
        <v>65</v>
      </c>
      <c r="H192" s="1">
        <v>4</v>
      </c>
      <c r="J192" s="6">
        <f t="shared" si="37"/>
        <v>8</v>
      </c>
      <c r="K192" s="6">
        <f t="shared" si="38"/>
        <v>21</v>
      </c>
      <c r="L192" s="1">
        <f t="shared" si="39"/>
        <v>2</v>
      </c>
    </row>
    <row r="193" spans="1:14" x14ac:dyDescent="0.2">
      <c r="A193" s="1">
        <v>599.51</v>
      </c>
      <c r="B193" s="1" t="s">
        <v>243</v>
      </c>
      <c r="F193" s="1">
        <v>39</v>
      </c>
      <c r="G193" s="1">
        <v>67</v>
      </c>
      <c r="H193" s="1">
        <v>4</v>
      </c>
      <c r="J193" s="6">
        <f t="shared" si="37"/>
        <v>6</v>
      </c>
      <c r="K193" s="6">
        <f t="shared" si="38"/>
        <v>19</v>
      </c>
      <c r="L193" s="1">
        <f t="shared" si="39"/>
        <v>2</v>
      </c>
    </row>
    <row r="195" spans="1:14" x14ac:dyDescent="0.2">
      <c r="A195" s="2" t="s">
        <v>233</v>
      </c>
      <c r="B195" s="2" t="s">
        <v>234</v>
      </c>
      <c r="C195" s="2" t="s">
        <v>260</v>
      </c>
      <c r="D195" s="2"/>
      <c r="E195" s="2"/>
      <c r="F195" s="2" t="s">
        <v>246</v>
      </c>
      <c r="G195" s="2" t="s">
        <v>247</v>
      </c>
      <c r="H195" s="2" t="s">
        <v>248</v>
      </c>
      <c r="I195" s="11" t="s">
        <v>68</v>
      </c>
      <c r="J195" s="2" t="s">
        <v>246</v>
      </c>
      <c r="K195" s="2" t="s">
        <v>247</v>
      </c>
      <c r="L195" s="2" t="s">
        <v>248</v>
      </c>
      <c r="M195" s="2" t="s">
        <v>249</v>
      </c>
      <c r="N195" s="2" t="s">
        <v>256</v>
      </c>
    </row>
    <row r="196" spans="1:14" x14ac:dyDescent="0.2">
      <c r="I196" s="1" t="s">
        <v>264</v>
      </c>
      <c r="J196" s="1">
        <v>47</v>
      </c>
      <c r="K196" s="1">
        <v>88</v>
      </c>
      <c r="L196" s="1">
        <v>6</v>
      </c>
      <c r="N196" s="11" t="s">
        <v>68</v>
      </c>
    </row>
    <row r="197" spans="1:14" x14ac:dyDescent="0.2">
      <c r="A197" s="7">
        <v>495.44</v>
      </c>
      <c r="B197" s="6" t="s">
        <v>235</v>
      </c>
      <c r="C197" s="6"/>
      <c r="D197" s="6"/>
      <c r="E197" s="6"/>
      <c r="F197" s="6">
        <v>31</v>
      </c>
      <c r="G197" s="6">
        <v>59</v>
      </c>
      <c r="H197" s="6">
        <v>4</v>
      </c>
      <c r="J197" s="6">
        <f>47-F197</f>
        <v>16</v>
      </c>
      <c r="K197" s="6">
        <f>88-G197</f>
        <v>29</v>
      </c>
      <c r="L197" s="6">
        <f>6-H197</f>
        <v>2</v>
      </c>
      <c r="M197" s="9" t="s">
        <v>268</v>
      </c>
      <c r="N197" s="3"/>
    </row>
    <row r="198" spans="1:14" x14ac:dyDescent="0.2">
      <c r="A198" s="6">
        <v>439.38</v>
      </c>
      <c r="B198" s="6" t="s">
        <v>447</v>
      </c>
      <c r="C198" s="6"/>
      <c r="D198" s="6"/>
      <c r="E198" s="6"/>
      <c r="F198" s="6">
        <v>27</v>
      </c>
      <c r="G198" s="6">
        <v>51</v>
      </c>
      <c r="H198" s="6">
        <v>4</v>
      </c>
      <c r="J198" s="6">
        <f t="shared" ref="J198:J212" si="40">47-F198</f>
        <v>20</v>
      </c>
      <c r="K198" s="6">
        <f t="shared" ref="K198:K212" si="41">88-G198</f>
        <v>37</v>
      </c>
      <c r="L198" s="6">
        <f t="shared" ref="L198:L212" si="42">6-H198</f>
        <v>2</v>
      </c>
      <c r="N198" s="42"/>
    </row>
    <row r="199" spans="1:14" x14ac:dyDescent="0.2">
      <c r="A199" s="6">
        <v>465.39</v>
      </c>
      <c r="B199" s="6" t="s">
        <v>448</v>
      </c>
      <c r="C199" s="6"/>
      <c r="D199" s="6"/>
      <c r="E199" s="6"/>
      <c r="F199" s="6">
        <v>29</v>
      </c>
      <c r="G199" s="6">
        <v>53</v>
      </c>
      <c r="H199" s="6">
        <v>4</v>
      </c>
      <c r="J199" s="6">
        <f t="shared" si="40"/>
        <v>18</v>
      </c>
      <c r="K199" s="6">
        <f t="shared" si="41"/>
        <v>35</v>
      </c>
      <c r="L199" s="6">
        <f t="shared" si="42"/>
        <v>2</v>
      </c>
      <c r="M199" s="1" t="s">
        <v>8</v>
      </c>
      <c r="N199" s="42" t="s">
        <v>480</v>
      </c>
    </row>
    <row r="200" spans="1:14" x14ac:dyDescent="0.2">
      <c r="A200" s="6">
        <v>467.41</v>
      </c>
      <c r="B200" s="6" t="s">
        <v>451</v>
      </c>
      <c r="C200" s="6"/>
      <c r="D200" s="6"/>
      <c r="E200" s="6"/>
      <c r="F200" s="6">
        <v>29</v>
      </c>
      <c r="G200" s="6">
        <v>55</v>
      </c>
      <c r="H200" s="6">
        <v>4</v>
      </c>
      <c r="J200" s="6">
        <f t="shared" si="40"/>
        <v>18</v>
      </c>
      <c r="K200" s="6">
        <f t="shared" si="41"/>
        <v>33</v>
      </c>
      <c r="L200" s="6">
        <f t="shared" si="42"/>
        <v>2</v>
      </c>
      <c r="M200" s="1" t="s">
        <v>11</v>
      </c>
      <c r="N200" s="44"/>
    </row>
    <row r="201" spans="1:14" x14ac:dyDescent="0.2">
      <c r="A201" s="7">
        <v>521.46</v>
      </c>
      <c r="B201" s="6" t="s">
        <v>236</v>
      </c>
      <c r="C201" s="6"/>
      <c r="D201" s="6"/>
      <c r="E201" s="6"/>
      <c r="F201" s="6">
        <v>33</v>
      </c>
      <c r="G201" s="6">
        <v>61</v>
      </c>
      <c r="H201" s="6">
        <v>4</v>
      </c>
      <c r="J201" s="6">
        <f t="shared" si="40"/>
        <v>14</v>
      </c>
      <c r="K201" s="6">
        <f t="shared" si="41"/>
        <v>27</v>
      </c>
      <c r="L201" s="6">
        <f t="shared" si="42"/>
        <v>2</v>
      </c>
      <c r="M201" s="6" t="s">
        <v>16</v>
      </c>
      <c r="N201" s="44"/>
    </row>
    <row r="202" spans="1:14" x14ac:dyDescent="0.2">
      <c r="A202" s="6">
        <v>519.44000000000005</v>
      </c>
      <c r="B202" s="6" t="s">
        <v>456</v>
      </c>
      <c r="C202" s="6"/>
      <c r="D202" s="6"/>
      <c r="E202" s="6"/>
      <c r="F202" s="6">
        <v>33</v>
      </c>
      <c r="G202" s="6">
        <v>59</v>
      </c>
      <c r="H202" s="6">
        <v>4</v>
      </c>
      <c r="J202" s="6">
        <f t="shared" si="40"/>
        <v>14</v>
      </c>
      <c r="K202" s="6">
        <f t="shared" si="41"/>
        <v>29</v>
      </c>
      <c r="L202" s="6">
        <f t="shared" si="42"/>
        <v>2</v>
      </c>
      <c r="M202" s="6"/>
      <c r="N202" s="42"/>
    </row>
    <row r="203" spans="1:14" x14ac:dyDescent="0.2">
      <c r="A203" s="6">
        <v>523.47</v>
      </c>
      <c r="B203" s="6" t="s">
        <v>336</v>
      </c>
      <c r="C203" s="6"/>
      <c r="D203" s="6"/>
      <c r="E203" s="6"/>
      <c r="F203" s="6">
        <v>33</v>
      </c>
      <c r="G203" s="6">
        <v>63</v>
      </c>
      <c r="H203" s="6">
        <v>4</v>
      </c>
      <c r="J203" s="6">
        <f t="shared" si="40"/>
        <v>14</v>
      </c>
      <c r="K203" s="6">
        <f t="shared" si="41"/>
        <v>25</v>
      </c>
      <c r="L203" s="6">
        <f t="shared" si="42"/>
        <v>2</v>
      </c>
      <c r="M203" s="1" t="s">
        <v>252</v>
      </c>
      <c r="N203" s="42"/>
    </row>
    <row r="204" spans="1:14" x14ac:dyDescent="0.2">
      <c r="A204" s="6">
        <v>411.35</v>
      </c>
      <c r="B204" s="6" t="s">
        <v>458</v>
      </c>
      <c r="C204" s="6"/>
      <c r="D204" s="6"/>
      <c r="E204" s="6"/>
      <c r="F204" s="6">
        <v>25</v>
      </c>
      <c r="G204" s="6">
        <v>47</v>
      </c>
      <c r="H204" s="6">
        <v>4</v>
      </c>
      <c r="J204" s="6">
        <f t="shared" si="40"/>
        <v>22</v>
      </c>
      <c r="K204" s="6">
        <f t="shared" si="41"/>
        <v>41</v>
      </c>
      <c r="L204" s="6">
        <f t="shared" si="42"/>
        <v>2</v>
      </c>
      <c r="N204" s="36"/>
    </row>
    <row r="205" spans="1:14" x14ac:dyDescent="0.2">
      <c r="A205" s="6">
        <v>493.43</v>
      </c>
      <c r="B205" s="6" t="s">
        <v>320</v>
      </c>
      <c r="C205" s="6"/>
      <c r="D205" s="6"/>
      <c r="E205" s="6"/>
      <c r="F205" s="6">
        <v>31</v>
      </c>
      <c r="G205" s="6">
        <v>57</v>
      </c>
      <c r="H205" s="6">
        <v>4</v>
      </c>
      <c r="I205" s="17"/>
      <c r="J205" s="6">
        <f t="shared" si="40"/>
        <v>16</v>
      </c>
      <c r="K205" s="6">
        <f t="shared" si="41"/>
        <v>31</v>
      </c>
      <c r="L205" s="6">
        <f t="shared" si="42"/>
        <v>2</v>
      </c>
      <c r="M205" s="6" t="s">
        <v>250</v>
      </c>
      <c r="N205" s="40"/>
    </row>
    <row r="206" spans="1:14" x14ac:dyDescent="0.2">
      <c r="A206" s="6">
        <v>491.41</v>
      </c>
      <c r="B206" s="6" t="s">
        <v>461</v>
      </c>
      <c r="C206" s="6"/>
      <c r="D206" s="6"/>
      <c r="E206" s="6"/>
      <c r="F206" s="6">
        <v>31</v>
      </c>
      <c r="G206" s="6">
        <v>55</v>
      </c>
      <c r="H206" s="6">
        <v>4</v>
      </c>
      <c r="I206" s="24"/>
      <c r="J206" s="6">
        <f t="shared" si="40"/>
        <v>16</v>
      </c>
      <c r="K206" s="6">
        <f t="shared" si="41"/>
        <v>33</v>
      </c>
      <c r="L206" s="6">
        <f t="shared" si="42"/>
        <v>2</v>
      </c>
      <c r="M206" s="6"/>
      <c r="N206" s="50"/>
    </row>
    <row r="207" spans="1:14" x14ac:dyDescent="0.2">
      <c r="A207" s="1">
        <v>517.42999999999995</v>
      </c>
      <c r="B207" s="1" t="s">
        <v>466</v>
      </c>
      <c r="F207" s="1">
        <v>33</v>
      </c>
      <c r="G207" s="1">
        <v>57</v>
      </c>
      <c r="H207" s="1">
        <v>4</v>
      </c>
      <c r="J207" s="6">
        <f t="shared" si="40"/>
        <v>14</v>
      </c>
      <c r="K207" s="6">
        <f t="shared" si="41"/>
        <v>31</v>
      </c>
      <c r="L207" s="1">
        <f t="shared" si="42"/>
        <v>2</v>
      </c>
    </row>
    <row r="208" spans="1:14" x14ac:dyDescent="0.2">
      <c r="A208" s="1">
        <v>547.48</v>
      </c>
      <c r="B208" s="1" t="s">
        <v>239</v>
      </c>
      <c r="F208" s="1">
        <v>35</v>
      </c>
      <c r="G208" s="1">
        <v>67</v>
      </c>
      <c r="H208" s="1">
        <v>4</v>
      </c>
      <c r="J208" s="6">
        <f t="shared" si="40"/>
        <v>12</v>
      </c>
      <c r="K208" s="6">
        <f t="shared" si="41"/>
        <v>21</v>
      </c>
      <c r="L208" s="1">
        <f t="shared" si="42"/>
        <v>2</v>
      </c>
      <c r="M208" s="1" t="s">
        <v>449</v>
      </c>
    </row>
    <row r="209" spans="1:14" x14ac:dyDescent="0.2">
      <c r="A209" s="1">
        <v>549.48</v>
      </c>
      <c r="B209" s="1" t="s">
        <v>468</v>
      </c>
      <c r="F209" s="1">
        <v>35</v>
      </c>
      <c r="G209" s="1">
        <v>69</v>
      </c>
      <c r="H209" s="1">
        <v>4</v>
      </c>
      <c r="J209" s="6">
        <f t="shared" si="40"/>
        <v>12</v>
      </c>
      <c r="K209" s="6">
        <f t="shared" si="41"/>
        <v>19</v>
      </c>
      <c r="L209" s="1">
        <f t="shared" si="42"/>
        <v>2</v>
      </c>
      <c r="M209" s="1" t="s">
        <v>452</v>
      </c>
    </row>
    <row r="210" spans="1:14" x14ac:dyDescent="0.2">
      <c r="A210" s="1">
        <v>575.51</v>
      </c>
      <c r="B210" s="1" t="s">
        <v>241</v>
      </c>
      <c r="F210" s="1">
        <v>37</v>
      </c>
      <c r="G210" s="1">
        <v>67</v>
      </c>
      <c r="H210" s="1">
        <v>4</v>
      </c>
      <c r="J210" s="6">
        <f t="shared" si="40"/>
        <v>10</v>
      </c>
      <c r="K210" s="6">
        <f t="shared" si="41"/>
        <v>21</v>
      </c>
      <c r="L210" s="1">
        <f t="shared" si="42"/>
        <v>2</v>
      </c>
    </row>
    <row r="211" spans="1:14" x14ac:dyDescent="0.2">
      <c r="A211" s="1">
        <v>573.48</v>
      </c>
      <c r="B211" s="1" t="s">
        <v>240</v>
      </c>
      <c r="F211" s="1">
        <v>37</v>
      </c>
      <c r="G211" s="1">
        <v>65</v>
      </c>
      <c r="H211" s="1">
        <v>4</v>
      </c>
      <c r="J211" s="6">
        <f t="shared" si="40"/>
        <v>10</v>
      </c>
      <c r="K211" s="6">
        <f t="shared" si="41"/>
        <v>23</v>
      </c>
      <c r="L211" s="1">
        <f t="shared" si="42"/>
        <v>2</v>
      </c>
    </row>
    <row r="212" spans="1:14" x14ac:dyDescent="0.2">
      <c r="A212" s="1">
        <v>599.51</v>
      </c>
      <c r="B212" s="1" t="s">
        <v>243</v>
      </c>
      <c r="F212" s="1">
        <v>39</v>
      </c>
      <c r="G212" s="1">
        <v>67</v>
      </c>
      <c r="H212" s="1">
        <v>4</v>
      </c>
      <c r="J212" s="6">
        <f t="shared" si="40"/>
        <v>8</v>
      </c>
      <c r="K212" s="6">
        <f t="shared" si="41"/>
        <v>21</v>
      </c>
      <c r="L212" s="1">
        <f t="shared" si="42"/>
        <v>2</v>
      </c>
    </row>
    <row r="214" spans="1:14" x14ac:dyDescent="0.2">
      <c r="A214" s="2" t="s">
        <v>233</v>
      </c>
      <c r="B214" s="2" t="s">
        <v>234</v>
      </c>
      <c r="C214" s="2" t="s">
        <v>260</v>
      </c>
      <c r="D214" s="2"/>
      <c r="E214" s="2"/>
      <c r="F214" s="2" t="s">
        <v>246</v>
      </c>
      <c r="G214" s="2" t="s">
        <v>247</v>
      </c>
      <c r="H214" s="2" t="s">
        <v>248</v>
      </c>
      <c r="I214" s="11" t="s">
        <v>69</v>
      </c>
      <c r="J214" s="2" t="s">
        <v>246</v>
      </c>
      <c r="K214" s="2" t="s">
        <v>247</v>
      </c>
      <c r="L214" s="2" t="s">
        <v>248</v>
      </c>
      <c r="M214" s="2" t="s">
        <v>249</v>
      </c>
      <c r="N214" s="2" t="s">
        <v>256</v>
      </c>
    </row>
    <row r="215" spans="1:14" x14ac:dyDescent="0.2">
      <c r="I215" s="1" t="s">
        <v>264</v>
      </c>
      <c r="J215" s="1">
        <v>49</v>
      </c>
      <c r="K215" s="1">
        <v>90</v>
      </c>
      <c r="L215" s="1">
        <v>6</v>
      </c>
      <c r="N215" s="11" t="s">
        <v>69</v>
      </c>
    </row>
    <row r="216" spans="1:14" x14ac:dyDescent="0.2">
      <c r="A216" s="6">
        <v>495.44</v>
      </c>
      <c r="B216" s="6" t="s">
        <v>235</v>
      </c>
      <c r="C216" s="6"/>
      <c r="D216" s="6"/>
      <c r="E216" s="6"/>
      <c r="F216" s="6">
        <v>31</v>
      </c>
      <c r="G216" s="6">
        <v>59</v>
      </c>
      <c r="H216" s="6">
        <v>4</v>
      </c>
      <c r="J216" s="6">
        <f>49-F216</f>
        <v>18</v>
      </c>
      <c r="K216" s="6">
        <f>90-G216</f>
        <v>31</v>
      </c>
      <c r="L216" s="6">
        <f>6-H216</f>
        <v>2</v>
      </c>
      <c r="M216" s="9" t="s">
        <v>7</v>
      </c>
      <c r="N216" s="3"/>
    </row>
    <row r="217" spans="1:14" x14ac:dyDescent="0.2">
      <c r="A217" s="6">
        <v>439.38</v>
      </c>
      <c r="B217" s="6" t="s">
        <v>447</v>
      </c>
      <c r="C217" s="6"/>
      <c r="D217" s="6"/>
      <c r="E217" s="6"/>
      <c r="F217" s="6">
        <v>27</v>
      </c>
      <c r="G217" s="6">
        <v>51</v>
      </c>
      <c r="H217" s="6">
        <v>4</v>
      </c>
      <c r="J217" s="6">
        <f t="shared" ref="J217:J231" si="43">49-F217</f>
        <v>22</v>
      </c>
      <c r="K217" s="6">
        <f t="shared" ref="K217:K231" si="44">90-G217</f>
        <v>39</v>
      </c>
      <c r="L217" s="6">
        <f t="shared" ref="L217:L231" si="45">6-H217</f>
        <v>2</v>
      </c>
      <c r="N217" s="42"/>
    </row>
    <row r="218" spans="1:14" x14ac:dyDescent="0.2">
      <c r="A218" s="6">
        <v>465.39</v>
      </c>
      <c r="B218" s="6" t="s">
        <v>448</v>
      </c>
      <c r="C218" s="6"/>
      <c r="D218" s="6"/>
      <c r="E218" s="6"/>
      <c r="F218" s="6">
        <v>29</v>
      </c>
      <c r="G218" s="6">
        <v>53</v>
      </c>
      <c r="H218" s="6">
        <v>4</v>
      </c>
      <c r="J218" s="6">
        <f t="shared" si="43"/>
        <v>20</v>
      </c>
      <c r="K218" s="6">
        <f t="shared" si="44"/>
        <v>37</v>
      </c>
      <c r="L218" s="6">
        <f t="shared" si="45"/>
        <v>2</v>
      </c>
      <c r="N218" s="42"/>
    </row>
    <row r="219" spans="1:14" x14ac:dyDescent="0.2">
      <c r="A219" s="6">
        <v>467.41</v>
      </c>
      <c r="B219" s="6" t="s">
        <v>451</v>
      </c>
      <c r="C219" s="6"/>
      <c r="D219" s="6"/>
      <c r="E219" s="6"/>
      <c r="F219" s="6">
        <v>29</v>
      </c>
      <c r="G219" s="6">
        <v>55</v>
      </c>
      <c r="H219" s="6">
        <v>4</v>
      </c>
      <c r="J219" s="6">
        <f t="shared" si="43"/>
        <v>20</v>
      </c>
      <c r="K219" s="6">
        <f t="shared" si="44"/>
        <v>35</v>
      </c>
      <c r="L219" s="6">
        <f t="shared" si="45"/>
        <v>2</v>
      </c>
      <c r="N219" s="44"/>
    </row>
    <row r="220" spans="1:14" x14ac:dyDescent="0.2">
      <c r="A220" s="7">
        <v>521.46</v>
      </c>
      <c r="B220" s="6" t="s">
        <v>236</v>
      </c>
      <c r="C220" s="6"/>
      <c r="D220" s="6"/>
      <c r="E220" s="6"/>
      <c r="F220" s="6">
        <v>33</v>
      </c>
      <c r="G220" s="6">
        <v>61</v>
      </c>
      <c r="H220" s="6">
        <v>4</v>
      </c>
      <c r="J220" s="6">
        <f t="shared" si="43"/>
        <v>16</v>
      </c>
      <c r="K220" s="6">
        <f t="shared" si="44"/>
        <v>29</v>
      </c>
      <c r="L220" s="6">
        <f t="shared" si="45"/>
        <v>2</v>
      </c>
      <c r="M220" s="6" t="s">
        <v>268</v>
      </c>
      <c r="N220" s="44" t="s">
        <v>481</v>
      </c>
    </row>
    <row r="221" spans="1:14" x14ac:dyDescent="0.2">
      <c r="A221" s="6">
        <v>519.44000000000005</v>
      </c>
      <c r="B221" s="6" t="s">
        <v>456</v>
      </c>
      <c r="C221" s="6"/>
      <c r="D221" s="6"/>
      <c r="E221" s="6"/>
      <c r="F221" s="6">
        <v>33</v>
      </c>
      <c r="G221" s="6">
        <v>59</v>
      </c>
      <c r="H221" s="6">
        <v>4</v>
      </c>
      <c r="J221" s="6">
        <f t="shared" si="43"/>
        <v>16</v>
      </c>
      <c r="K221" s="6">
        <f t="shared" si="44"/>
        <v>31</v>
      </c>
      <c r="L221" s="6">
        <f t="shared" si="45"/>
        <v>2</v>
      </c>
      <c r="M221" s="6" t="s">
        <v>250</v>
      </c>
      <c r="N221" s="42"/>
    </row>
    <row r="222" spans="1:14" x14ac:dyDescent="0.2">
      <c r="A222" s="6">
        <v>523.47</v>
      </c>
      <c r="B222" s="6" t="s">
        <v>336</v>
      </c>
      <c r="C222" s="6"/>
      <c r="D222" s="6"/>
      <c r="E222" s="6"/>
      <c r="F222" s="6">
        <v>33</v>
      </c>
      <c r="G222" s="6">
        <v>63</v>
      </c>
      <c r="H222" s="6">
        <v>4</v>
      </c>
      <c r="J222" s="6">
        <f t="shared" si="43"/>
        <v>16</v>
      </c>
      <c r="K222" s="6">
        <f t="shared" si="44"/>
        <v>27</v>
      </c>
      <c r="L222" s="6">
        <f t="shared" si="45"/>
        <v>2</v>
      </c>
      <c r="M222" s="1" t="s">
        <v>267</v>
      </c>
      <c r="N222" s="42"/>
    </row>
    <row r="223" spans="1:14" x14ac:dyDescent="0.2">
      <c r="A223" s="6">
        <v>411.35</v>
      </c>
      <c r="B223" s="6" t="s">
        <v>458</v>
      </c>
      <c r="C223" s="6"/>
      <c r="D223" s="6"/>
      <c r="E223" s="6"/>
      <c r="F223" s="6">
        <v>25</v>
      </c>
      <c r="G223" s="6">
        <v>47</v>
      </c>
      <c r="H223" s="6">
        <v>4</v>
      </c>
      <c r="J223" s="6">
        <f t="shared" si="43"/>
        <v>24</v>
      </c>
      <c r="K223" s="6">
        <f t="shared" si="44"/>
        <v>43</v>
      </c>
      <c r="L223" s="6">
        <f t="shared" si="45"/>
        <v>2</v>
      </c>
      <c r="N223" s="36"/>
    </row>
    <row r="224" spans="1:14" x14ac:dyDescent="0.2">
      <c r="A224" s="6">
        <v>493.43</v>
      </c>
      <c r="B224" s="6" t="s">
        <v>320</v>
      </c>
      <c r="C224" s="6"/>
      <c r="D224" s="6"/>
      <c r="E224" s="6"/>
      <c r="F224" s="6">
        <v>31</v>
      </c>
      <c r="G224" s="6">
        <v>57</v>
      </c>
      <c r="H224" s="6">
        <v>4</v>
      </c>
      <c r="I224" s="17"/>
      <c r="J224" s="6">
        <f t="shared" si="43"/>
        <v>18</v>
      </c>
      <c r="K224" s="6">
        <f t="shared" si="44"/>
        <v>33</v>
      </c>
      <c r="L224" s="6">
        <f t="shared" si="45"/>
        <v>2</v>
      </c>
      <c r="M224" s="6" t="s">
        <v>11</v>
      </c>
      <c r="N224" s="40"/>
    </row>
    <row r="225" spans="1:14" x14ac:dyDescent="0.2">
      <c r="A225" s="6">
        <v>491.41</v>
      </c>
      <c r="B225" s="6" t="s">
        <v>461</v>
      </c>
      <c r="C225" s="6"/>
      <c r="D225" s="6"/>
      <c r="E225" s="6"/>
      <c r="F225" s="6">
        <v>31</v>
      </c>
      <c r="G225" s="6">
        <v>55</v>
      </c>
      <c r="H225" s="6">
        <v>4</v>
      </c>
      <c r="I225" s="24"/>
      <c r="J225" s="6">
        <f t="shared" si="43"/>
        <v>18</v>
      </c>
      <c r="K225" s="6">
        <f t="shared" si="44"/>
        <v>35</v>
      </c>
      <c r="L225" s="6">
        <f t="shared" si="45"/>
        <v>2</v>
      </c>
      <c r="M225" s="6" t="s">
        <v>8</v>
      </c>
      <c r="N225" s="50"/>
    </row>
    <row r="226" spans="1:14" x14ac:dyDescent="0.2">
      <c r="A226" s="1">
        <v>517.42999999999995</v>
      </c>
      <c r="B226" s="1" t="s">
        <v>466</v>
      </c>
      <c r="F226" s="1">
        <v>33</v>
      </c>
      <c r="G226" s="1">
        <v>57</v>
      </c>
      <c r="H226" s="1">
        <v>4</v>
      </c>
      <c r="J226" s="6">
        <f t="shared" si="43"/>
        <v>16</v>
      </c>
      <c r="K226" s="6">
        <f t="shared" si="44"/>
        <v>33</v>
      </c>
      <c r="L226" s="1">
        <f t="shared" si="45"/>
        <v>2</v>
      </c>
    </row>
    <row r="227" spans="1:14" x14ac:dyDescent="0.2">
      <c r="A227" s="1">
        <v>547.48</v>
      </c>
      <c r="B227" s="1" t="s">
        <v>239</v>
      </c>
      <c r="F227" s="1">
        <v>35</v>
      </c>
      <c r="G227" s="1">
        <v>67</v>
      </c>
      <c r="H227" s="1">
        <v>4</v>
      </c>
      <c r="J227" s="6">
        <f t="shared" si="43"/>
        <v>14</v>
      </c>
      <c r="K227" s="6">
        <f t="shared" si="44"/>
        <v>23</v>
      </c>
      <c r="L227" s="1">
        <f t="shared" si="45"/>
        <v>2</v>
      </c>
      <c r="M227" s="1" t="s">
        <v>253</v>
      </c>
    </row>
    <row r="228" spans="1:14" x14ac:dyDescent="0.2">
      <c r="A228" s="1">
        <v>549.48</v>
      </c>
      <c r="B228" s="1" t="s">
        <v>468</v>
      </c>
      <c r="F228" s="1">
        <v>35</v>
      </c>
      <c r="G228" s="1">
        <v>69</v>
      </c>
      <c r="H228" s="1">
        <v>4</v>
      </c>
      <c r="J228" s="6">
        <f t="shared" si="43"/>
        <v>14</v>
      </c>
      <c r="K228" s="6">
        <f t="shared" si="44"/>
        <v>21</v>
      </c>
      <c r="L228" s="1">
        <f t="shared" si="45"/>
        <v>2</v>
      </c>
      <c r="M228" s="1" t="s">
        <v>453</v>
      </c>
    </row>
    <row r="229" spans="1:14" x14ac:dyDescent="0.2">
      <c r="A229" s="1">
        <v>575.51</v>
      </c>
      <c r="B229" s="1" t="s">
        <v>241</v>
      </c>
      <c r="F229" s="1">
        <v>37</v>
      </c>
      <c r="G229" s="1">
        <v>67</v>
      </c>
      <c r="H229" s="1">
        <v>4</v>
      </c>
      <c r="J229" s="6">
        <f t="shared" si="43"/>
        <v>12</v>
      </c>
      <c r="K229" s="6">
        <f t="shared" si="44"/>
        <v>23</v>
      </c>
      <c r="L229" s="1">
        <f t="shared" si="45"/>
        <v>2</v>
      </c>
      <c r="M229" s="1" t="s">
        <v>251</v>
      </c>
    </row>
    <row r="230" spans="1:14" x14ac:dyDescent="0.2">
      <c r="A230" s="1">
        <v>573.48</v>
      </c>
      <c r="B230" s="1" t="s">
        <v>240</v>
      </c>
      <c r="F230" s="1">
        <v>37</v>
      </c>
      <c r="G230" s="1">
        <v>65</v>
      </c>
      <c r="H230" s="1">
        <v>4</v>
      </c>
      <c r="J230" s="6">
        <f t="shared" si="43"/>
        <v>12</v>
      </c>
      <c r="K230" s="6">
        <f t="shared" si="44"/>
        <v>25</v>
      </c>
      <c r="L230" s="1">
        <f t="shared" si="45"/>
        <v>2</v>
      </c>
    </row>
    <row r="231" spans="1:14" x14ac:dyDescent="0.2">
      <c r="A231" s="1">
        <v>599.51</v>
      </c>
      <c r="B231" s="1" t="s">
        <v>243</v>
      </c>
      <c r="F231" s="1">
        <v>39</v>
      </c>
      <c r="G231" s="1">
        <v>67</v>
      </c>
      <c r="H231" s="1">
        <v>4</v>
      </c>
      <c r="J231" s="6">
        <f t="shared" si="43"/>
        <v>10</v>
      </c>
      <c r="K231" s="6">
        <f t="shared" si="44"/>
        <v>23</v>
      </c>
      <c r="L231" s="1">
        <f t="shared" si="45"/>
        <v>2</v>
      </c>
    </row>
    <row r="233" spans="1:14" x14ac:dyDescent="0.2">
      <c r="A233" s="2" t="s">
        <v>233</v>
      </c>
      <c r="B233" s="2" t="s">
        <v>234</v>
      </c>
      <c r="C233" s="2" t="s">
        <v>260</v>
      </c>
      <c r="D233" s="2"/>
      <c r="E233" s="2"/>
      <c r="F233" s="2" t="s">
        <v>246</v>
      </c>
      <c r="G233" s="2" t="s">
        <v>247</v>
      </c>
      <c r="H233" s="2" t="s">
        <v>248</v>
      </c>
      <c r="I233" s="11" t="s">
        <v>95</v>
      </c>
      <c r="J233" s="2" t="s">
        <v>246</v>
      </c>
      <c r="K233" s="2" t="s">
        <v>247</v>
      </c>
      <c r="L233" s="2" t="s">
        <v>248</v>
      </c>
      <c r="M233" s="2" t="s">
        <v>249</v>
      </c>
      <c r="N233" s="2" t="s">
        <v>256</v>
      </c>
    </row>
    <row r="234" spans="1:14" x14ac:dyDescent="0.2">
      <c r="I234" s="1" t="s">
        <v>264</v>
      </c>
      <c r="J234" s="1">
        <v>51</v>
      </c>
      <c r="K234" s="1">
        <v>92</v>
      </c>
      <c r="L234" s="1">
        <v>6</v>
      </c>
      <c r="N234" s="11" t="s">
        <v>95</v>
      </c>
    </row>
    <row r="235" spans="1:14" x14ac:dyDescent="0.2">
      <c r="A235" s="6">
        <v>495.44</v>
      </c>
      <c r="B235" s="6" t="s">
        <v>235</v>
      </c>
      <c r="C235" s="6"/>
      <c r="D235" s="6"/>
      <c r="E235" s="6"/>
      <c r="F235" s="6">
        <v>31</v>
      </c>
      <c r="G235" s="6">
        <v>59</v>
      </c>
      <c r="H235" s="6">
        <v>4</v>
      </c>
      <c r="J235" s="6">
        <f>51-F235</f>
        <v>20</v>
      </c>
      <c r="K235" s="6">
        <f>92-G235</f>
        <v>33</v>
      </c>
      <c r="L235" s="6">
        <f>6-H235</f>
        <v>2</v>
      </c>
      <c r="M235" s="9"/>
      <c r="N235" s="3"/>
    </row>
    <row r="236" spans="1:14" x14ac:dyDescent="0.2">
      <c r="A236" s="6">
        <v>439.38</v>
      </c>
      <c r="B236" s="6" t="s">
        <v>447</v>
      </c>
      <c r="C236" s="6"/>
      <c r="D236" s="6"/>
      <c r="E236" s="6"/>
      <c r="F236" s="6">
        <v>27</v>
      </c>
      <c r="G236" s="6">
        <v>51</v>
      </c>
      <c r="H236" s="6">
        <v>4</v>
      </c>
      <c r="J236" s="6">
        <f t="shared" ref="J236:J251" si="46">51-F236</f>
        <v>24</v>
      </c>
      <c r="K236" s="6">
        <f t="shared" ref="K236:K251" si="47">92-G236</f>
        <v>41</v>
      </c>
      <c r="L236" s="6">
        <f t="shared" ref="L236:L251" si="48">6-H236</f>
        <v>2</v>
      </c>
      <c r="N236" s="42"/>
    </row>
    <row r="237" spans="1:14" x14ac:dyDescent="0.2">
      <c r="A237" s="6">
        <v>465.39</v>
      </c>
      <c r="B237" s="6" t="s">
        <v>448</v>
      </c>
      <c r="C237" s="6"/>
      <c r="D237" s="6"/>
      <c r="E237" s="6"/>
      <c r="F237" s="6">
        <v>29</v>
      </c>
      <c r="G237" s="6">
        <v>53</v>
      </c>
      <c r="H237" s="6">
        <v>4</v>
      </c>
      <c r="J237" s="6">
        <f t="shared" si="46"/>
        <v>22</v>
      </c>
      <c r="K237" s="6">
        <f t="shared" si="47"/>
        <v>39</v>
      </c>
      <c r="L237" s="6">
        <f t="shared" si="48"/>
        <v>2</v>
      </c>
      <c r="N237" s="42"/>
    </row>
    <row r="238" spans="1:14" x14ac:dyDescent="0.2">
      <c r="A238" s="6">
        <v>467.41</v>
      </c>
      <c r="B238" s="6" t="s">
        <v>451</v>
      </c>
      <c r="C238" s="6"/>
      <c r="D238" s="6"/>
      <c r="E238" s="6"/>
      <c r="F238" s="6">
        <v>29</v>
      </c>
      <c r="G238" s="6">
        <v>55</v>
      </c>
      <c r="H238" s="6">
        <v>4</v>
      </c>
      <c r="J238" s="6">
        <f t="shared" si="46"/>
        <v>22</v>
      </c>
      <c r="K238" s="6">
        <f t="shared" si="47"/>
        <v>37</v>
      </c>
      <c r="L238" s="6">
        <f t="shared" si="48"/>
        <v>2</v>
      </c>
      <c r="N238" s="44"/>
    </row>
    <row r="239" spans="1:14" x14ac:dyDescent="0.2">
      <c r="A239" s="6">
        <v>521.46</v>
      </c>
      <c r="B239" s="6" t="s">
        <v>236</v>
      </c>
      <c r="C239" s="6"/>
      <c r="D239" s="6"/>
      <c r="E239" s="6"/>
      <c r="F239" s="6">
        <v>33</v>
      </c>
      <c r="G239" s="6">
        <v>61</v>
      </c>
      <c r="H239" s="6">
        <v>4</v>
      </c>
      <c r="J239" s="6">
        <f t="shared" si="46"/>
        <v>18</v>
      </c>
      <c r="K239" s="6">
        <f t="shared" si="47"/>
        <v>31</v>
      </c>
      <c r="L239" s="6">
        <f t="shared" si="48"/>
        <v>2</v>
      </c>
      <c r="M239" s="6" t="s">
        <v>7</v>
      </c>
      <c r="N239" s="44"/>
    </row>
    <row r="240" spans="1:14" x14ac:dyDescent="0.2">
      <c r="A240" s="7">
        <v>519.44000000000005</v>
      </c>
      <c r="B240" s="6" t="s">
        <v>456</v>
      </c>
      <c r="C240" s="6"/>
      <c r="D240" s="6"/>
      <c r="E240" s="6"/>
      <c r="F240" s="6">
        <v>33</v>
      </c>
      <c r="G240" s="6">
        <v>59</v>
      </c>
      <c r="H240" s="6">
        <v>4</v>
      </c>
      <c r="J240" s="6">
        <f t="shared" si="46"/>
        <v>18</v>
      </c>
      <c r="K240" s="6">
        <f t="shared" si="47"/>
        <v>33</v>
      </c>
      <c r="L240" s="6">
        <f t="shared" si="48"/>
        <v>2</v>
      </c>
      <c r="M240" s="6" t="s">
        <v>11</v>
      </c>
      <c r="N240" s="42" t="s">
        <v>471</v>
      </c>
    </row>
    <row r="241" spans="1:14" x14ac:dyDescent="0.2">
      <c r="A241" s="6">
        <v>523.47</v>
      </c>
      <c r="B241" s="6" t="s">
        <v>336</v>
      </c>
      <c r="C241" s="6"/>
      <c r="D241" s="6"/>
      <c r="E241" s="6"/>
      <c r="F241" s="6">
        <v>33</v>
      </c>
      <c r="G241" s="6">
        <v>63</v>
      </c>
      <c r="H241" s="6">
        <v>4</v>
      </c>
      <c r="J241" s="6">
        <f t="shared" si="46"/>
        <v>18</v>
      </c>
      <c r="K241" s="6">
        <f t="shared" si="47"/>
        <v>29</v>
      </c>
      <c r="L241" s="6">
        <f t="shared" si="48"/>
        <v>2</v>
      </c>
      <c r="M241" s="1" t="s">
        <v>278</v>
      </c>
      <c r="N241" s="42"/>
    </row>
    <row r="242" spans="1:14" x14ac:dyDescent="0.2">
      <c r="A242" s="6">
        <v>411.35</v>
      </c>
      <c r="B242" s="6" t="s">
        <v>458</v>
      </c>
      <c r="C242" s="6"/>
      <c r="D242" s="6"/>
      <c r="E242" s="6"/>
      <c r="F242" s="6">
        <v>25</v>
      </c>
      <c r="G242" s="6">
        <v>47</v>
      </c>
      <c r="H242" s="6">
        <v>4</v>
      </c>
      <c r="J242" s="6">
        <f t="shared" si="46"/>
        <v>26</v>
      </c>
      <c r="K242" s="6">
        <f t="shared" si="47"/>
        <v>45</v>
      </c>
      <c r="L242" s="6">
        <f t="shared" si="48"/>
        <v>2</v>
      </c>
      <c r="N242" s="36"/>
    </row>
    <row r="243" spans="1:14" x14ac:dyDescent="0.2">
      <c r="A243" s="6">
        <v>493.43</v>
      </c>
      <c r="B243" s="6" t="s">
        <v>320</v>
      </c>
      <c r="C243" s="6"/>
      <c r="D243" s="6"/>
      <c r="E243" s="6"/>
      <c r="F243" s="6">
        <v>31</v>
      </c>
      <c r="G243" s="6">
        <v>57</v>
      </c>
      <c r="H243" s="6">
        <v>4</v>
      </c>
      <c r="I243" s="17"/>
      <c r="J243" s="6">
        <f t="shared" si="46"/>
        <v>20</v>
      </c>
      <c r="K243" s="6">
        <f t="shared" si="47"/>
        <v>35</v>
      </c>
      <c r="L243" s="6">
        <f t="shared" si="48"/>
        <v>2</v>
      </c>
      <c r="M243" s="6"/>
      <c r="N243" s="40"/>
    </row>
    <row r="244" spans="1:14" x14ac:dyDescent="0.2">
      <c r="A244" s="6">
        <v>491.41</v>
      </c>
      <c r="B244" s="6" t="s">
        <v>461</v>
      </c>
      <c r="C244" s="6"/>
      <c r="D244" s="6"/>
      <c r="E244" s="6"/>
      <c r="F244" s="6">
        <v>31</v>
      </c>
      <c r="G244" s="6">
        <v>55</v>
      </c>
      <c r="H244" s="6">
        <v>4</v>
      </c>
      <c r="I244" s="24"/>
      <c r="J244" s="6">
        <f t="shared" si="46"/>
        <v>20</v>
      </c>
      <c r="K244" s="6">
        <f t="shared" si="47"/>
        <v>37</v>
      </c>
      <c r="L244" s="6">
        <f t="shared" si="48"/>
        <v>2</v>
      </c>
      <c r="M244" s="6"/>
      <c r="N244" s="50"/>
    </row>
    <row r="245" spans="1:14" x14ac:dyDescent="0.2">
      <c r="A245" s="1">
        <v>517.42999999999995</v>
      </c>
      <c r="B245" s="1" t="s">
        <v>466</v>
      </c>
      <c r="F245" s="1">
        <v>33</v>
      </c>
      <c r="G245" s="1">
        <v>57</v>
      </c>
      <c r="H245" s="1">
        <v>4</v>
      </c>
      <c r="J245" s="6">
        <f t="shared" si="46"/>
        <v>18</v>
      </c>
      <c r="K245" s="6">
        <f t="shared" si="47"/>
        <v>35</v>
      </c>
      <c r="L245" s="1">
        <f t="shared" si="48"/>
        <v>2</v>
      </c>
      <c r="M245" s="1" t="s">
        <v>8</v>
      </c>
    </row>
    <row r="246" spans="1:14" x14ac:dyDescent="0.2">
      <c r="A246" s="1">
        <v>547.48</v>
      </c>
      <c r="B246" s="1" t="s">
        <v>239</v>
      </c>
      <c r="F246" s="1">
        <v>35</v>
      </c>
      <c r="G246" s="1">
        <v>67</v>
      </c>
      <c r="H246" s="1">
        <v>4</v>
      </c>
      <c r="J246" s="6">
        <f t="shared" si="46"/>
        <v>16</v>
      </c>
      <c r="K246" s="6">
        <f t="shared" si="47"/>
        <v>25</v>
      </c>
      <c r="L246" s="1">
        <f t="shared" si="48"/>
        <v>2</v>
      </c>
      <c r="M246" s="1" t="s">
        <v>454</v>
      </c>
    </row>
    <row r="247" spans="1:14" x14ac:dyDescent="0.2">
      <c r="A247" s="1">
        <v>549.48</v>
      </c>
      <c r="B247" s="1" t="s">
        <v>468</v>
      </c>
      <c r="F247" s="1">
        <v>35</v>
      </c>
      <c r="G247" s="1">
        <v>69</v>
      </c>
      <c r="H247" s="1">
        <v>4</v>
      </c>
      <c r="J247" s="6">
        <f t="shared" si="46"/>
        <v>16</v>
      </c>
      <c r="K247" s="6">
        <f t="shared" si="47"/>
        <v>23</v>
      </c>
      <c r="L247" s="1">
        <f t="shared" si="48"/>
        <v>2</v>
      </c>
    </row>
    <row r="248" spans="1:14" x14ac:dyDescent="0.2">
      <c r="A248" s="1">
        <v>575.51</v>
      </c>
      <c r="B248" s="1" t="s">
        <v>241</v>
      </c>
      <c r="F248" s="1">
        <v>37</v>
      </c>
      <c r="G248" s="1">
        <v>67</v>
      </c>
      <c r="H248" s="1">
        <v>4</v>
      </c>
      <c r="J248" s="6">
        <f t="shared" si="46"/>
        <v>14</v>
      </c>
      <c r="K248" s="6">
        <f t="shared" si="47"/>
        <v>25</v>
      </c>
      <c r="L248" s="1">
        <f t="shared" si="48"/>
        <v>2</v>
      </c>
      <c r="M248" s="1" t="s">
        <v>252</v>
      </c>
    </row>
    <row r="249" spans="1:14" x14ac:dyDescent="0.2">
      <c r="A249" s="1">
        <v>573.48</v>
      </c>
      <c r="B249" s="1" t="s">
        <v>240</v>
      </c>
      <c r="F249" s="1">
        <v>37</v>
      </c>
      <c r="G249" s="1">
        <v>65</v>
      </c>
      <c r="H249" s="1">
        <v>4</v>
      </c>
      <c r="J249" s="6">
        <f t="shared" si="46"/>
        <v>14</v>
      </c>
      <c r="K249" s="6">
        <f t="shared" si="47"/>
        <v>27</v>
      </c>
      <c r="L249" s="1">
        <f t="shared" si="48"/>
        <v>2</v>
      </c>
      <c r="M249" s="1" t="s">
        <v>16</v>
      </c>
    </row>
    <row r="250" spans="1:14" x14ac:dyDescent="0.2">
      <c r="A250" s="1">
        <v>599.51</v>
      </c>
      <c r="B250" s="1" t="s">
        <v>243</v>
      </c>
      <c r="F250" s="1">
        <v>39</v>
      </c>
      <c r="G250" s="1">
        <v>67</v>
      </c>
      <c r="H250" s="1">
        <v>4</v>
      </c>
      <c r="J250" s="6">
        <f t="shared" si="46"/>
        <v>12</v>
      </c>
      <c r="K250" s="6">
        <f t="shared" si="47"/>
        <v>25</v>
      </c>
      <c r="L250" s="1">
        <f t="shared" si="48"/>
        <v>2</v>
      </c>
    </row>
    <row r="251" spans="1:14" x14ac:dyDescent="0.2">
      <c r="A251" s="1">
        <v>601.52</v>
      </c>
      <c r="B251" s="1" t="s">
        <v>244</v>
      </c>
      <c r="F251" s="1">
        <v>39</v>
      </c>
      <c r="G251" s="1">
        <v>69</v>
      </c>
      <c r="H251" s="1">
        <v>4</v>
      </c>
      <c r="J251" s="1">
        <f t="shared" si="46"/>
        <v>12</v>
      </c>
      <c r="K251" s="1">
        <f t="shared" si="47"/>
        <v>23</v>
      </c>
      <c r="L251" s="1">
        <f t="shared" si="48"/>
        <v>2</v>
      </c>
      <c r="M251" s="1" t="s">
        <v>251</v>
      </c>
    </row>
    <row r="253" spans="1:14" x14ac:dyDescent="0.2">
      <c r="A253" s="2" t="s">
        <v>233</v>
      </c>
      <c r="B253" s="2" t="s">
        <v>234</v>
      </c>
      <c r="C253" s="2" t="s">
        <v>260</v>
      </c>
      <c r="D253" s="2"/>
      <c r="E253" s="2"/>
      <c r="F253" s="2" t="s">
        <v>246</v>
      </c>
      <c r="G253" s="2" t="s">
        <v>247</v>
      </c>
      <c r="H253" s="2" t="s">
        <v>248</v>
      </c>
      <c r="I253" s="11" t="s">
        <v>96</v>
      </c>
      <c r="J253" s="2" t="s">
        <v>246</v>
      </c>
      <c r="K253" s="2" t="s">
        <v>247</v>
      </c>
      <c r="L253" s="2" t="s">
        <v>248</v>
      </c>
      <c r="M253" s="2" t="s">
        <v>249</v>
      </c>
      <c r="N253" s="2" t="s">
        <v>256</v>
      </c>
    </row>
    <row r="254" spans="1:14" x14ac:dyDescent="0.2">
      <c r="I254" s="1" t="s">
        <v>264</v>
      </c>
      <c r="J254" s="1">
        <v>53</v>
      </c>
      <c r="K254" s="1">
        <v>94</v>
      </c>
      <c r="L254" s="1">
        <v>6</v>
      </c>
      <c r="N254" s="11" t="s">
        <v>96</v>
      </c>
    </row>
    <row r="255" spans="1:14" x14ac:dyDescent="0.2">
      <c r="A255" s="6">
        <v>495.44</v>
      </c>
      <c r="B255" s="6" t="s">
        <v>235</v>
      </c>
      <c r="C255" s="6"/>
      <c r="D255" s="6"/>
      <c r="E255" s="6"/>
      <c r="F255" s="6">
        <v>31</v>
      </c>
      <c r="G255" s="6">
        <v>59</v>
      </c>
      <c r="H255" s="6">
        <v>4</v>
      </c>
      <c r="J255" s="6">
        <f>53-F255</f>
        <v>22</v>
      </c>
      <c r="K255" s="6">
        <f>94-G255</f>
        <v>35</v>
      </c>
      <c r="L255" s="6">
        <f>6-H255</f>
        <v>2</v>
      </c>
      <c r="M255" s="9"/>
      <c r="N255" s="3"/>
    </row>
    <row r="256" spans="1:14" x14ac:dyDescent="0.2">
      <c r="A256" s="6">
        <v>439.38</v>
      </c>
      <c r="B256" s="6" t="s">
        <v>447</v>
      </c>
      <c r="C256" s="6"/>
      <c r="D256" s="6"/>
      <c r="E256" s="6"/>
      <c r="F256" s="6">
        <v>27</v>
      </c>
      <c r="G256" s="6">
        <v>51</v>
      </c>
      <c r="H256" s="6">
        <v>4</v>
      </c>
      <c r="J256" s="6">
        <f t="shared" ref="J256:J272" si="49">53-F256</f>
        <v>26</v>
      </c>
      <c r="K256" s="6">
        <f t="shared" ref="K256:K272" si="50">94-G256</f>
        <v>43</v>
      </c>
      <c r="L256" s="6">
        <f t="shared" ref="L256:L272" si="51">6-H256</f>
        <v>2</v>
      </c>
      <c r="N256" s="42"/>
    </row>
    <row r="257" spans="1:15" x14ac:dyDescent="0.2">
      <c r="A257" s="6">
        <v>465.39</v>
      </c>
      <c r="B257" s="6" t="s">
        <v>448</v>
      </c>
      <c r="C257" s="6"/>
      <c r="D257" s="6"/>
      <c r="E257" s="6"/>
      <c r="F257" s="6">
        <v>29</v>
      </c>
      <c r="G257" s="6">
        <v>53</v>
      </c>
      <c r="H257" s="6">
        <v>4</v>
      </c>
      <c r="J257" s="6">
        <f t="shared" si="49"/>
        <v>24</v>
      </c>
      <c r="K257" s="6">
        <f t="shared" si="50"/>
        <v>41</v>
      </c>
      <c r="L257" s="6">
        <f t="shared" si="51"/>
        <v>2</v>
      </c>
      <c r="M257" s="1" t="s">
        <v>484</v>
      </c>
      <c r="N257" s="42"/>
    </row>
    <row r="258" spans="1:15" x14ac:dyDescent="0.2">
      <c r="A258" s="6">
        <v>467.41</v>
      </c>
      <c r="B258" s="6" t="s">
        <v>451</v>
      </c>
      <c r="C258" s="6"/>
      <c r="D258" s="6"/>
      <c r="E258" s="6"/>
      <c r="F258" s="6">
        <v>29</v>
      </c>
      <c r="G258" s="6">
        <v>55</v>
      </c>
      <c r="H258" s="6">
        <v>4</v>
      </c>
      <c r="J258" s="6">
        <f t="shared" si="49"/>
        <v>24</v>
      </c>
      <c r="K258" s="6">
        <f t="shared" si="50"/>
        <v>39</v>
      </c>
      <c r="L258" s="6">
        <f t="shared" si="51"/>
        <v>2</v>
      </c>
      <c r="N258" s="44"/>
    </row>
    <row r="259" spans="1:15" x14ac:dyDescent="0.2">
      <c r="A259" s="6">
        <v>521.46</v>
      </c>
      <c r="B259" s="6" t="s">
        <v>236</v>
      </c>
      <c r="C259" s="6"/>
      <c r="D259" s="6"/>
      <c r="E259" s="6"/>
      <c r="F259" s="6">
        <v>33</v>
      </c>
      <c r="G259" s="6">
        <v>61</v>
      </c>
      <c r="H259" s="6">
        <v>4</v>
      </c>
      <c r="J259" s="6">
        <f t="shared" si="49"/>
        <v>20</v>
      </c>
      <c r="K259" s="6">
        <f t="shared" si="50"/>
        <v>33</v>
      </c>
      <c r="L259" s="6">
        <f t="shared" si="51"/>
        <v>2</v>
      </c>
      <c r="M259" s="6" t="s">
        <v>277</v>
      </c>
      <c r="N259" s="44"/>
    </row>
    <row r="260" spans="1:15" x14ac:dyDescent="0.2">
      <c r="A260" s="6">
        <v>519.44000000000005</v>
      </c>
      <c r="B260" s="6" t="s">
        <v>456</v>
      </c>
      <c r="C260" s="6"/>
      <c r="D260" s="6"/>
      <c r="E260" s="6"/>
      <c r="F260" s="6">
        <v>33</v>
      </c>
      <c r="G260" s="6">
        <v>59</v>
      </c>
      <c r="H260" s="6">
        <v>4</v>
      </c>
      <c r="J260" s="6">
        <f t="shared" si="49"/>
        <v>20</v>
      </c>
      <c r="K260" s="6">
        <f t="shared" si="50"/>
        <v>35</v>
      </c>
      <c r="L260" s="6">
        <f t="shared" si="51"/>
        <v>2</v>
      </c>
      <c r="M260" s="6" t="s">
        <v>266</v>
      </c>
      <c r="N260" s="42"/>
    </row>
    <row r="261" spans="1:15" x14ac:dyDescent="0.2">
      <c r="A261" s="6">
        <v>523.47</v>
      </c>
      <c r="B261" s="6" t="s">
        <v>336</v>
      </c>
      <c r="C261" s="6"/>
      <c r="D261" s="6"/>
      <c r="E261" s="6"/>
      <c r="F261" s="6">
        <v>33</v>
      </c>
      <c r="G261" s="6">
        <v>63</v>
      </c>
      <c r="H261" s="6">
        <v>4</v>
      </c>
      <c r="J261" s="6">
        <f t="shared" si="49"/>
        <v>20</v>
      </c>
      <c r="K261" s="6">
        <f t="shared" si="50"/>
        <v>31</v>
      </c>
      <c r="L261" s="6">
        <f t="shared" si="51"/>
        <v>2</v>
      </c>
      <c r="N261" s="42"/>
    </row>
    <row r="262" spans="1:15" x14ac:dyDescent="0.2">
      <c r="A262" s="6">
        <v>411.35</v>
      </c>
      <c r="B262" s="6" t="s">
        <v>458</v>
      </c>
      <c r="C262" s="6"/>
      <c r="D262" s="6"/>
      <c r="E262" s="6"/>
      <c r="F262" s="6">
        <v>25</v>
      </c>
      <c r="G262" s="6">
        <v>47</v>
      </c>
      <c r="H262" s="6">
        <v>4</v>
      </c>
      <c r="J262" s="6">
        <f t="shared" si="49"/>
        <v>28</v>
      </c>
      <c r="K262" s="6">
        <f t="shared" si="50"/>
        <v>47</v>
      </c>
      <c r="L262" s="6">
        <f t="shared" si="51"/>
        <v>2</v>
      </c>
      <c r="N262" s="36"/>
    </row>
    <row r="263" spans="1:15" x14ac:dyDescent="0.2">
      <c r="A263" s="6">
        <v>493.43</v>
      </c>
      <c r="B263" s="6" t="s">
        <v>320</v>
      </c>
      <c r="C263" s="6"/>
      <c r="D263" s="6"/>
      <c r="E263" s="6"/>
      <c r="F263" s="6">
        <v>31</v>
      </c>
      <c r="G263" s="6">
        <v>57</v>
      </c>
      <c r="H263" s="6">
        <v>4</v>
      </c>
      <c r="I263" s="17"/>
      <c r="J263" s="6">
        <f t="shared" si="49"/>
        <v>22</v>
      </c>
      <c r="K263" s="6">
        <f t="shared" si="50"/>
        <v>37</v>
      </c>
      <c r="L263" s="6">
        <f t="shared" si="51"/>
        <v>2</v>
      </c>
      <c r="M263" s="6"/>
      <c r="N263" s="40"/>
    </row>
    <row r="264" spans="1:15" x14ac:dyDescent="0.2">
      <c r="A264" s="6">
        <v>491.41</v>
      </c>
      <c r="B264" s="6" t="s">
        <v>461</v>
      </c>
      <c r="C264" s="6"/>
      <c r="D264" s="6"/>
      <c r="E264" s="6"/>
      <c r="F264" s="6">
        <v>31</v>
      </c>
      <c r="G264" s="6">
        <v>55</v>
      </c>
      <c r="H264" s="6">
        <v>4</v>
      </c>
      <c r="I264" s="24"/>
      <c r="J264" s="6">
        <f t="shared" si="49"/>
        <v>22</v>
      </c>
      <c r="K264" s="6">
        <f t="shared" si="50"/>
        <v>39</v>
      </c>
      <c r="L264" s="6">
        <f t="shared" si="51"/>
        <v>2</v>
      </c>
      <c r="M264" s="6"/>
      <c r="N264" s="50"/>
    </row>
    <row r="265" spans="1:15" x14ac:dyDescent="0.2">
      <c r="A265" s="1">
        <v>517.42999999999995</v>
      </c>
      <c r="B265" s="1" t="s">
        <v>466</v>
      </c>
      <c r="F265" s="1">
        <v>33</v>
      </c>
      <c r="G265" s="1">
        <v>57</v>
      </c>
      <c r="H265" s="1">
        <v>4</v>
      </c>
      <c r="J265" s="6">
        <f t="shared" si="49"/>
        <v>20</v>
      </c>
      <c r="K265" s="6">
        <f t="shared" si="50"/>
        <v>37</v>
      </c>
      <c r="L265" s="1">
        <f t="shared" si="51"/>
        <v>2</v>
      </c>
    </row>
    <row r="266" spans="1:15" x14ac:dyDescent="0.2">
      <c r="A266" s="1">
        <v>547.48</v>
      </c>
      <c r="B266" s="1" t="s">
        <v>239</v>
      </c>
      <c r="F266" s="1">
        <v>35</v>
      </c>
      <c r="G266" s="1">
        <v>67</v>
      </c>
      <c r="H266" s="1">
        <v>4</v>
      </c>
      <c r="J266" s="6">
        <f t="shared" si="49"/>
        <v>18</v>
      </c>
      <c r="K266" s="6">
        <f t="shared" si="50"/>
        <v>27</v>
      </c>
      <c r="L266" s="1">
        <f t="shared" si="51"/>
        <v>2</v>
      </c>
      <c r="M266" s="1" t="s">
        <v>473</v>
      </c>
    </row>
    <row r="267" spans="1:15" x14ac:dyDescent="0.2">
      <c r="A267" s="1">
        <v>549.48</v>
      </c>
      <c r="B267" s="1" t="s">
        <v>468</v>
      </c>
      <c r="F267" s="1">
        <v>35</v>
      </c>
      <c r="G267" s="1">
        <v>69</v>
      </c>
      <c r="H267" s="1">
        <v>4</v>
      </c>
      <c r="J267" s="6">
        <f t="shared" si="49"/>
        <v>18</v>
      </c>
      <c r="K267" s="6">
        <f t="shared" si="50"/>
        <v>25</v>
      </c>
      <c r="L267" s="1">
        <f t="shared" si="51"/>
        <v>2</v>
      </c>
      <c r="M267" s="1" t="s">
        <v>482</v>
      </c>
    </row>
    <row r="268" spans="1:15" x14ac:dyDescent="0.2">
      <c r="A268" s="1">
        <v>575.51</v>
      </c>
      <c r="B268" s="1" t="s">
        <v>241</v>
      </c>
      <c r="F268" s="1">
        <v>37</v>
      </c>
      <c r="G268" s="1">
        <v>67</v>
      </c>
      <c r="H268" s="1">
        <v>4</v>
      </c>
      <c r="J268" s="6">
        <f t="shared" si="49"/>
        <v>16</v>
      </c>
      <c r="K268" s="6">
        <f t="shared" si="50"/>
        <v>27</v>
      </c>
      <c r="L268" s="1">
        <f t="shared" si="51"/>
        <v>2</v>
      </c>
      <c r="M268" s="1" t="s">
        <v>267</v>
      </c>
      <c r="N268" s="1" t="s">
        <v>485</v>
      </c>
    </row>
    <row r="269" spans="1:15" x14ac:dyDescent="0.2">
      <c r="A269" s="1">
        <v>573.48</v>
      </c>
      <c r="B269" s="1" t="s">
        <v>240</v>
      </c>
      <c r="F269" s="1">
        <v>37</v>
      </c>
      <c r="G269" s="1">
        <v>65</v>
      </c>
      <c r="H269" s="1">
        <v>4</v>
      </c>
      <c r="J269" s="6">
        <f t="shared" si="49"/>
        <v>16</v>
      </c>
      <c r="K269" s="6">
        <f t="shared" si="50"/>
        <v>29</v>
      </c>
      <c r="L269" s="1">
        <f t="shared" si="51"/>
        <v>2</v>
      </c>
      <c r="M269" s="1" t="s">
        <v>268</v>
      </c>
      <c r="N269" s="1" t="s">
        <v>486</v>
      </c>
      <c r="O269" s="1">
        <v>3.25</v>
      </c>
    </row>
    <row r="270" spans="1:15" x14ac:dyDescent="0.2">
      <c r="A270" s="1">
        <v>599.51</v>
      </c>
      <c r="B270" s="1" t="s">
        <v>243</v>
      </c>
      <c r="F270" s="1">
        <v>39</v>
      </c>
      <c r="G270" s="1">
        <v>67</v>
      </c>
      <c r="H270" s="1">
        <v>4</v>
      </c>
      <c r="J270" s="6">
        <f t="shared" si="49"/>
        <v>14</v>
      </c>
      <c r="K270" s="6">
        <f t="shared" si="50"/>
        <v>27</v>
      </c>
      <c r="L270" s="1">
        <f t="shared" si="51"/>
        <v>2</v>
      </c>
      <c r="M270" s="1" t="s">
        <v>16</v>
      </c>
    </row>
    <row r="271" spans="1:15" x14ac:dyDescent="0.2">
      <c r="A271" s="1">
        <v>601.52</v>
      </c>
      <c r="B271" s="1" t="s">
        <v>244</v>
      </c>
      <c r="F271" s="1">
        <v>39</v>
      </c>
      <c r="G271" s="1">
        <v>69</v>
      </c>
      <c r="H271" s="1">
        <v>4</v>
      </c>
      <c r="J271" s="6">
        <f t="shared" si="49"/>
        <v>14</v>
      </c>
      <c r="K271" s="6">
        <f t="shared" si="50"/>
        <v>25</v>
      </c>
      <c r="L271" s="1">
        <f t="shared" si="51"/>
        <v>2</v>
      </c>
      <c r="M271" s="1" t="s">
        <v>252</v>
      </c>
    </row>
    <row r="272" spans="1:15" x14ac:dyDescent="0.2">
      <c r="A272" s="1">
        <v>577.52</v>
      </c>
      <c r="B272" s="1" t="s">
        <v>242</v>
      </c>
      <c r="F272" s="1">
        <v>37</v>
      </c>
      <c r="G272" s="1">
        <v>69</v>
      </c>
      <c r="H272" s="1">
        <v>4</v>
      </c>
      <c r="J272" s="1">
        <f t="shared" si="49"/>
        <v>16</v>
      </c>
      <c r="K272" s="1">
        <f t="shared" si="50"/>
        <v>25</v>
      </c>
      <c r="L272" s="1">
        <f t="shared" si="51"/>
        <v>2</v>
      </c>
      <c r="M272" s="1" t="s">
        <v>454</v>
      </c>
    </row>
    <row r="274" spans="1:14" x14ac:dyDescent="0.2">
      <c r="A274" s="2" t="s">
        <v>233</v>
      </c>
      <c r="B274" s="2" t="s">
        <v>234</v>
      </c>
      <c r="C274" s="2" t="s">
        <v>260</v>
      </c>
      <c r="D274" s="2"/>
      <c r="E274" s="2"/>
      <c r="F274" s="2" t="s">
        <v>246</v>
      </c>
      <c r="G274" s="2" t="s">
        <v>247</v>
      </c>
      <c r="H274" s="2" t="s">
        <v>248</v>
      </c>
      <c r="I274" s="11" t="s">
        <v>97</v>
      </c>
      <c r="J274" s="2" t="s">
        <v>246</v>
      </c>
      <c r="K274" s="2" t="s">
        <v>247</v>
      </c>
      <c r="L274" s="2" t="s">
        <v>248</v>
      </c>
      <c r="M274" s="2" t="s">
        <v>249</v>
      </c>
      <c r="N274" s="2" t="s">
        <v>256</v>
      </c>
    </row>
    <row r="275" spans="1:14" x14ac:dyDescent="0.2">
      <c r="I275" s="1" t="s">
        <v>264</v>
      </c>
      <c r="J275" s="1">
        <v>47</v>
      </c>
      <c r="K275" s="1">
        <v>90</v>
      </c>
      <c r="L275" s="1">
        <v>6</v>
      </c>
      <c r="N275" s="11" t="s">
        <v>97</v>
      </c>
    </row>
    <row r="276" spans="1:14" x14ac:dyDescent="0.2">
      <c r="A276" s="7">
        <v>495.44</v>
      </c>
      <c r="B276" s="6" t="s">
        <v>235</v>
      </c>
      <c r="C276" s="6"/>
      <c r="D276" s="6"/>
      <c r="E276" s="6"/>
      <c r="F276" s="6">
        <v>31</v>
      </c>
      <c r="G276" s="6">
        <v>59</v>
      </c>
      <c r="H276" s="6">
        <v>4</v>
      </c>
      <c r="J276" s="6">
        <f>47-F276</f>
        <v>16</v>
      </c>
      <c r="K276" s="6">
        <f>90-G276</f>
        <v>31</v>
      </c>
      <c r="L276" s="6">
        <f>6-H276</f>
        <v>2</v>
      </c>
      <c r="M276" s="9" t="s">
        <v>250</v>
      </c>
      <c r="N276" s="3"/>
    </row>
    <row r="277" spans="1:14" x14ac:dyDescent="0.2">
      <c r="A277" s="6">
        <v>439.38</v>
      </c>
      <c r="B277" s="6" t="s">
        <v>447</v>
      </c>
      <c r="C277" s="6"/>
      <c r="D277" s="6"/>
      <c r="E277" s="6"/>
      <c r="F277" s="6">
        <v>27</v>
      </c>
      <c r="G277" s="6">
        <v>51</v>
      </c>
      <c r="H277" s="6">
        <v>4</v>
      </c>
      <c r="J277" s="6">
        <f t="shared" ref="J277:J293" si="52">47-F277</f>
        <v>20</v>
      </c>
      <c r="K277" s="6">
        <f t="shared" ref="K277:K293" si="53">90-G277</f>
        <v>39</v>
      </c>
      <c r="L277" s="6">
        <f t="shared" ref="L277:L293" si="54">6-H277</f>
        <v>2</v>
      </c>
      <c r="M277" s="1" t="s">
        <v>420</v>
      </c>
      <c r="N277" s="42"/>
    </row>
    <row r="278" spans="1:14" x14ac:dyDescent="0.2">
      <c r="A278" s="6">
        <v>465.39</v>
      </c>
      <c r="B278" s="6" t="s">
        <v>448</v>
      </c>
      <c r="C278" s="6"/>
      <c r="D278" s="6"/>
      <c r="E278" s="6"/>
      <c r="F278" s="6">
        <v>29</v>
      </c>
      <c r="G278" s="6">
        <v>53</v>
      </c>
      <c r="H278" s="6">
        <v>4</v>
      </c>
      <c r="J278" s="6">
        <f t="shared" si="52"/>
        <v>18</v>
      </c>
      <c r="K278" s="6">
        <f t="shared" si="53"/>
        <v>37</v>
      </c>
      <c r="L278" s="6">
        <f t="shared" si="54"/>
        <v>2</v>
      </c>
      <c r="N278" s="42"/>
    </row>
    <row r="279" spans="1:14" x14ac:dyDescent="0.2">
      <c r="A279" s="6">
        <v>467.41</v>
      </c>
      <c r="B279" s="6" t="s">
        <v>451</v>
      </c>
      <c r="C279" s="6"/>
      <c r="D279" s="6"/>
      <c r="E279" s="6"/>
      <c r="F279" s="6">
        <v>29</v>
      </c>
      <c r="G279" s="6">
        <v>55</v>
      </c>
      <c r="H279" s="6">
        <v>4</v>
      </c>
      <c r="J279" s="6">
        <f t="shared" si="52"/>
        <v>18</v>
      </c>
      <c r="K279" s="6">
        <f t="shared" si="53"/>
        <v>35</v>
      </c>
      <c r="L279" s="6">
        <f t="shared" si="54"/>
        <v>2</v>
      </c>
      <c r="M279" s="1" t="s">
        <v>8</v>
      </c>
      <c r="N279" s="44"/>
    </row>
    <row r="280" spans="1:14" x14ac:dyDescent="0.2">
      <c r="A280" s="7">
        <v>521.46</v>
      </c>
      <c r="B280" s="6" t="s">
        <v>236</v>
      </c>
      <c r="C280" s="6"/>
      <c r="D280" s="6"/>
      <c r="E280" s="6"/>
      <c r="F280" s="6">
        <v>33</v>
      </c>
      <c r="G280" s="6">
        <v>61</v>
      </c>
      <c r="H280" s="6">
        <v>4</v>
      </c>
      <c r="J280" s="6">
        <f t="shared" si="52"/>
        <v>14</v>
      </c>
      <c r="K280" s="6">
        <f t="shared" si="53"/>
        <v>29</v>
      </c>
      <c r="L280" s="6">
        <f t="shared" si="54"/>
        <v>2</v>
      </c>
      <c r="M280" s="6" t="s">
        <v>16</v>
      </c>
      <c r="N280" s="44" t="s">
        <v>488</v>
      </c>
    </row>
    <row r="281" spans="1:14" x14ac:dyDescent="0.2">
      <c r="A281" s="6">
        <v>519.44000000000005</v>
      </c>
      <c r="B281" s="6" t="s">
        <v>456</v>
      </c>
      <c r="C281" s="6"/>
      <c r="D281" s="6"/>
      <c r="E281" s="6"/>
      <c r="F281" s="6">
        <v>33</v>
      </c>
      <c r="G281" s="6">
        <v>59</v>
      </c>
      <c r="H281" s="6">
        <v>4</v>
      </c>
      <c r="J281" s="6">
        <f t="shared" si="52"/>
        <v>14</v>
      </c>
      <c r="K281" s="6">
        <f t="shared" si="53"/>
        <v>31</v>
      </c>
      <c r="L281" s="6">
        <f t="shared" si="54"/>
        <v>2</v>
      </c>
      <c r="M281" s="6"/>
      <c r="N281" s="42"/>
    </row>
    <row r="282" spans="1:14" x14ac:dyDescent="0.2">
      <c r="A282" s="6">
        <v>523.47</v>
      </c>
      <c r="B282" s="6" t="s">
        <v>336</v>
      </c>
      <c r="C282" s="6"/>
      <c r="D282" s="6"/>
      <c r="E282" s="6"/>
      <c r="F282" s="6">
        <v>33</v>
      </c>
      <c r="G282" s="6">
        <v>63</v>
      </c>
      <c r="H282" s="6">
        <v>4</v>
      </c>
      <c r="J282" s="6">
        <f t="shared" si="52"/>
        <v>14</v>
      </c>
      <c r="K282" s="6">
        <f t="shared" si="53"/>
        <v>27</v>
      </c>
      <c r="L282" s="6">
        <f t="shared" si="54"/>
        <v>2</v>
      </c>
      <c r="M282" s="1" t="s">
        <v>252</v>
      </c>
      <c r="N282" s="42"/>
    </row>
    <row r="283" spans="1:14" x14ac:dyDescent="0.2">
      <c r="A283" s="6">
        <v>411.35</v>
      </c>
      <c r="B283" s="6" t="s">
        <v>458</v>
      </c>
      <c r="C283" s="6"/>
      <c r="D283" s="6"/>
      <c r="E283" s="6"/>
      <c r="F283" s="6">
        <v>25</v>
      </c>
      <c r="G283" s="6">
        <v>47</v>
      </c>
      <c r="H283" s="6">
        <v>4</v>
      </c>
      <c r="J283" s="6">
        <f t="shared" si="52"/>
        <v>22</v>
      </c>
      <c r="K283" s="6">
        <f t="shared" si="53"/>
        <v>43</v>
      </c>
      <c r="L283" s="6">
        <f t="shared" si="54"/>
        <v>2</v>
      </c>
      <c r="N283" s="36"/>
    </row>
    <row r="284" spans="1:14" x14ac:dyDescent="0.2">
      <c r="A284" s="6">
        <v>493.43</v>
      </c>
      <c r="B284" s="6" t="s">
        <v>320</v>
      </c>
      <c r="C284" s="6"/>
      <c r="D284" s="6"/>
      <c r="E284" s="6"/>
      <c r="F284" s="6">
        <v>31</v>
      </c>
      <c r="G284" s="6">
        <v>57</v>
      </c>
      <c r="H284" s="6">
        <v>4</v>
      </c>
      <c r="I284" s="17"/>
      <c r="J284" s="6">
        <f t="shared" si="52"/>
        <v>16</v>
      </c>
      <c r="K284" s="6">
        <f t="shared" si="53"/>
        <v>33</v>
      </c>
      <c r="L284" s="6">
        <f t="shared" si="54"/>
        <v>2</v>
      </c>
      <c r="M284" s="6"/>
      <c r="N284" s="40"/>
    </row>
    <row r="285" spans="1:14" x14ac:dyDescent="0.2">
      <c r="A285" s="6">
        <v>491.41</v>
      </c>
      <c r="B285" s="6" t="s">
        <v>461</v>
      </c>
      <c r="C285" s="6"/>
      <c r="D285" s="6"/>
      <c r="E285" s="6"/>
      <c r="F285" s="6">
        <v>31</v>
      </c>
      <c r="G285" s="6">
        <v>55</v>
      </c>
      <c r="H285" s="6">
        <v>4</v>
      </c>
      <c r="I285" s="24"/>
      <c r="J285" s="6">
        <f t="shared" si="52"/>
        <v>16</v>
      </c>
      <c r="K285" s="6">
        <f t="shared" si="53"/>
        <v>35</v>
      </c>
      <c r="L285" s="6">
        <f t="shared" si="54"/>
        <v>2</v>
      </c>
      <c r="M285" s="6"/>
      <c r="N285" s="50"/>
    </row>
    <row r="286" spans="1:14" x14ac:dyDescent="0.2">
      <c r="A286" s="1">
        <v>517.42999999999995</v>
      </c>
      <c r="B286" s="1" t="s">
        <v>466</v>
      </c>
      <c r="F286" s="1">
        <v>33</v>
      </c>
      <c r="G286" s="1">
        <v>57</v>
      </c>
      <c r="H286" s="1">
        <v>4</v>
      </c>
      <c r="J286" s="6">
        <f t="shared" si="52"/>
        <v>14</v>
      </c>
      <c r="K286" s="6">
        <f t="shared" si="53"/>
        <v>33</v>
      </c>
      <c r="L286" s="1">
        <f t="shared" si="54"/>
        <v>2</v>
      </c>
    </row>
    <row r="287" spans="1:14" x14ac:dyDescent="0.2">
      <c r="A287" s="1">
        <v>547.48</v>
      </c>
      <c r="B287" s="1" t="s">
        <v>239</v>
      </c>
      <c r="F287" s="1">
        <v>35</v>
      </c>
      <c r="G287" s="1">
        <v>67</v>
      </c>
      <c r="H287" s="1">
        <v>4</v>
      </c>
      <c r="J287" s="6">
        <f t="shared" si="52"/>
        <v>12</v>
      </c>
      <c r="K287" s="6">
        <f t="shared" si="53"/>
        <v>23</v>
      </c>
      <c r="L287" s="1">
        <f t="shared" si="54"/>
        <v>2</v>
      </c>
      <c r="M287" s="1" t="s">
        <v>251</v>
      </c>
    </row>
    <row r="288" spans="1:14" x14ac:dyDescent="0.2">
      <c r="A288" s="1">
        <v>549.48</v>
      </c>
      <c r="B288" s="1" t="s">
        <v>468</v>
      </c>
      <c r="F288" s="1">
        <v>35</v>
      </c>
      <c r="G288" s="1">
        <v>69</v>
      </c>
      <c r="H288" s="1">
        <v>4</v>
      </c>
      <c r="J288" s="6">
        <f t="shared" si="52"/>
        <v>12</v>
      </c>
      <c r="K288" s="6">
        <f t="shared" si="53"/>
        <v>21</v>
      </c>
      <c r="L288" s="1">
        <f t="shared" si="54"/>
        <v>2</v>
      </c>
    </row>
    <row r="289" spans="1:14" x14ac:dyDescent="0.2">
      <c r="A289" s="1">
        <v>575.51</v>
      </c>
      <c r="B289" s="1" t="s">
        <v>241</v>
      </c>
      <c r="F289" s="1">
        <v>37</v>
      </c>
      <c r="G289" s="1">
        <v>67</v>
      </c>
      <c r="H289" s="1">
        <v>4</v>
      </c>
      <c r="J289" s="6">
        <f t="shared" si="52"/>
        <v>10</v>
      </c>
      <c r="K289" s="6">
        <f t="shared" si="53"/>
        <v>23</v>
      </c>
      <c r="L289" s="1">
        <f t="shared" si="54"/>
        <v>2</v>
      </c>
    </row>
    <row r="290" spans="1:14" x14ac:dyDescent="0.2">
      <c r="A290" s="1">
        <v>573.48</v>
      </c>
      <c r="B290" s="1" t="s">
        <v>240</v>
      </c>
      <c r="F290" s="1">
        <v>37</v>
      </c>
      <c r="G290" s="1">
        <v>65</v>
      </c>
      <c r="H290" s="1">
        <v>4</v>
      </c>
      <c r="J290" s="6">
        <f t="shared" si="52"/>
        <v>10</v>
      </c>
      <c r="K290" s="6">
        <f t="shared" si="53"/>
        <v>25</v>
      </c>
      <c r="L290" s="1">
        <f t="shared" si="54"/>
        <v>2</v>
      </c>
    </row>
    <row r="291" spans="1:14" x14ac:dyDescent="0.2">
      <c r="A291" s="1">
        <v>599.51</v>
      </c>
      <c r="B291" s="1" t="s">
        <v>243</v>
      </c>
      <c r="F291" s="1">
        <v>39</v>
      </c>
      <c r="G291" s="1">
        <v>67</v>
      </c>
      <c r="H291" s="1">
        <v>4</v>
      </c>
      <c r="J291" s="6">
        <f t="shared" si="52"/>
        <v>8</v>
      </c>
      <c r="K291" s="6">
        <f t="shared" si="53"/>
        <v>23</v>
      </c>
      <c r="L291" s="1">
        <f t="shared" si="54"/>
        <v>2</v>
      </c>
    </row>
    <row r="292" spans="1:14" x14ac:dyDescent="0.2">
      <c r="A292" s="1">
        <v>601.52</v>
      </c>
      <c r="B292" s="1" t="s">
        <v>244</v>
      </c>
      <c r="F292" s="1">
        <v>39</v>
      </c>
      <c r="G292" s="1">
        <v>69</v>
      </c>
      <c r="H292" s="1">
        <v>4</v>
      </c>
      <c r="J292" s="6">
        <f t="shared" si="52"/>
        <v>8</v>
      </c>
      <c r="K292" s="6">
        <f t="shared" si="53"/>
        <v>21</v>
      </c>
      <c r="L292" s="1">
        <f t="shared" si="54"/>
        <v>2</v>
      </c>
    </row>
    <row r="293" spans="1:14" x14ac:dyDescent="0.2">
      <c r="A293" s="1">
        <v>577.52</v>
      </c>
      <c r="B293" s="1" t="s">
        <v>242</v>
      </c>
      <c r="F293" s="1">
        <v>37</v>
      </c>
      <c r="G293" s="1">
        <v>69</v>
      </c>
      <c r="H293" s="1">
        <v>4</v>
      </c>
      <c r="J293" s="6">
        <f t="shared" si="52"/>
        <v>10</v>
      </c>
      <c r="K293" s="6">
        <f t="shared" si="53"/>
        <v>21</v>
      </c>
      <c r="L293" s="1">
        <f t="shared" si="54"/>
        <v>2</v>
      </c>
    </row>
    <row r="295" spans="1:14" x14ac:dyDescent="0.2">
      <c r="A295" s="2" t="s">
        <v>233</v>
      </c>
      <c r="B295" s="2" t="s">
        <v>234</v>
      </c>
      <c r="C295" s="2" t="s">
        <v>260</v>
      </c>
      <c r="D295" s="2"/>
      <c r="E295" s="2"/>
      <c r="F295" s="2" t="s">
        <v>246</v>
      </c>
      <c r="G295" s="2" t="s">
        <v>247</v>
      </c>
      <c r="H295" s="2" t="s">
        <v>248</v>
      </c>
      <c r="I295" s="11" t="s">
        <v>228</v>
      </c>
      <c r="J295" s="2" t="s">
        <v>246</v>
      </c>
      <c r="K295" s="2" t="s">
        <v>247</v>
      </c>
      <c r="L295" s="2" t="s">
        <v>248</v>
      </c>
      <c r="M295" s="2" t="s">
        <v>249</v>
      </c>
      <c r="N295" s="2" t="s">
        <v>256</v>
      </c>
    </row>
    <row r="296" spans="1:14" x14ac:dyDescent="0.2">
      <c r="I296" s="1" t="s">
        <v>264</v>
      </c>
      <c r="J296" s="1">
        <v>59</v>
      </c>
      <c r="K296" s="1">
        <v>102</v>
      </c>
      <c r="L296" s="1">
        <v>6</v>
      </c>
      <c r="N296" s="11" t="s">
        <v>228</v>
      </c>
    </row>
    <row r="297" spans="1:14" x14ac:dyDescent="0.2">
      <c r="A297" s="6">
        <v>495.44</v>
      </c>
      <c r="B297" s="6" t="s">
        <v>235</v>
      </c>
      <c r="C297" s="6"/>
      <c r="D297" s="6"/>
      <c r="E297" s="6"/>
      <c r="F297" s="6">
        <v>31</v>
      </c>
      <c r="G297" s="6">
        <v>59</v>
      </c>
      <c r="H297" s="6">
        <v>4</v>
      </c>
      <c r="J297" s="6">
        <f>59-F297</f>
        <v>28</v>
      </c>
      <c r="K297" s="6">
        <f>102-G297</f>
        <v>43</v>
      </c>
      <c r="L297" s="6">
        <f>6-H297</f>
        <v>2</v>
      </c>
      <c r="M297" s="9"/>
      <c r="N297" s="3"/>
    </row>
    <row r="298" spans="1:14" x14ac:dyDescent="0.2">
      <c r="A298" s="6">
        <v>439.38</v>
      </c>
      <c r="B298" s="6" t="s">
        <v>447</v>
      </c>
      <c r="C298" s="6"/>
      <c r="D298" s="6"/>
      <c r="E298" s="6"/>
      <c r="F298" s="6">
        <v>27</v>
      </c>
      <c r="G298" s="6">
        <v>51</v>
      </c>
      <c r="H298" s="6">
        <v>4</v>
      </c>
      <c r="J298" s="6">
        <f t="shared" ref="J298:J316" si="55">59-F298</f>
        <v>32</v>
      </c>
      <c r="K298" s="6">
        <f t="shared" ref="K298:K316" si="56">102-G298</f>
        <v>51</v>
      </c>
      <c r="L298" s="6">
        <f t="shared" ref="L298:L316" si="57">6-H298</f>
        <v>2</v>
      </c>
      <c r="N298" s="42"/>
    </row>
    <row r="299" spans="1:14" x14ac:dyDescent="0.2">
      <c r="A299" s="6">
        <v>465.39</v>
      </c>
      <c r="B299" s="6" t="s">
        <v>448</v>
      </c>
      <c r="C299" s="6"/>
      <c r="D299" s="6"/>
      <c r="E299" s="6"/>
      <c r="F299" s="6">
        <v>29</v>
      </c>
      <c r="G299" s="6">
        <v>53</v>
      </c>
      <c r="H299" s="6">
        <v>4</v>
      </c>
      <c r="J299" s="6">
        <f t="shared" si="55"/>
        <v>30</v>
      </c>
      <c r="K299" s="6">
        <f t="shared" si="56"/>
        <v>49</v>
      </c>
      <c r="L299" s="6">
        <f t="shared" si="57"/>
        <v>2</v>
      </c>
      <c r="N299" s="42"/>
    </row>
    <row r="300" spans="1:14" x14ac:dyDescent="0.2">
      <c r="A300" s="6">
        <v>467.41</v>
      </c>
      <c r="B300" s="6" t="s">
        <v>451</v>
      </c>
      <c r="C300" s="6"/>
      <c r="D300" s="6"/>
      <c r="E300" s="6"/>
      <c r="F300" s="6">
        <v>29</v>
      </c>
      <c r="G300" s="6">
        <v>55</v>
      </c>
      <c r="H300" s="6">
        <v>4</v>
      </c>
      <c r="J300" s="6">
        <f t="shared" si="55"/>
        <v>30</v>
      </c>
      <c r="K300" s="6">
        <f t="shared" si="56"/>
        <v>47</v>
      </c>
      <c r="L300" s="6">
        <f t="shared" si="57"/>
        <v>2</v>
      </c>
      <c r="N300" s="44"/>
    </row>
    <row r="301" spans="1:14" x14ac:dyDescent="0.2">
      <c r="A301" s="6">
        <v>521.46</v>
      </c>
      <c r="B301" s="6" t="s">
        <v>236</v>
      </c>
      <c r="C301" s="6"/>
      <c r="D301" s="6"/>
      <c r="E301" s="6"/>
      <c r="F301" s="6">
        <v>33</v>
      </c>
      <c r="G301" s="6">
        <v>61</v>
      </c>
      <c r="H301" s="6">
        <v>4</v>
      </c>
      <c r="J301" s="6">
        <f t="shared" si="55"/>
        <v>26</v>
      </c>
      <c r="K301" s="6">
        <f t="shared" si="56"/>
        <v>41</v>
      </c>
      <c r="L301" s="6">
        <f t="shared" si="57"/>
        <v>2</v>
      </c>
      <c r="M301" s="6"/>
      <c r="N301" s="44"/>
    </row>
    <row r="302" spans="1:14" x14ac:dyDescent="0.2">
      <c r="A302" s="6">
        <v>519.44000000000005</v>
      </c>
      <c r="B302" s="6" t="s">
        <v>456</v>
      </c>
      <c r="C302" s="6"/>
      <c r="D302" s="6"/>
      <c r="E302" s="6"/>
      <c r="F302" s="6">
        <v>33</v>
      </c>
      <c r="G302" s="6">
        <v>59</v>
      </c>
      <c r="H302" s="6">
        <v>4</v>
      </c>
      <c r="J302" s="6">
        <f t="shared" si="55"/>
        <v>26</v>
      </c>
      <c r="K302" s="6">
        <f t="shared" si="56"/>
        <v>43</v>
      </c>
      <c r="L302" s="6">
        <f t="shared" si="57"/>
        <v>2</v>
      </c>
      <c r="M302" s="6"/>
      <c r="N302" s="42"/>
    </row>
    <row r="303" spans="1:14" x14ac:dyDescent="0.2">
      <c r="A303" s="6">
        <v>523.47</v>
      </c>
      <c r="B303" s="6" t="s">
        <v>336</v>
      </c>
      <c r="C303" s="6"/>
      <c r="D303" s="6"/>
      <c r="E303" s="6"/>
      <c r="F303" s="6">
        <v>33</v>
      </c>
      <c r="G303" s="6">
        <v>63</v>
      </c>
      <c r="H303" s="6">
        <v>4</v>
      </c>
      <c r="J303" s="6">
        <f t="shared" si="55"/>
        <v>26</v>
      </c>
      <c r="K303" s="6">
        <f t="shared" si="56"/>
        <v>39</v>
      </c>
      <c r="L303" s="6">
        <f t="shared" si="57"/>
        <v>2</v>
      </c>
      <c r="N303" s="42"/>
    </row>
    <row r="304" spans="1:14" x14ac:dyDescent="0.2">
      <c r="A304" s="6">
        <v>411.35</v>
      </c>
      <c r="B304" s="6" t="s">
        <v>458</v>
      </c>
      <c r="C304" s="6"/>
      <c r="D304" s="6"/>
      <c r="E304" s="6"/>
      <c r="F304" s="6">
        <v>25</v>
      </c>
      <c r="G304" s="6">
        <v>47</v>
      </c>
      <c r="H304" s="6">
        <v>4</v>
      </c>
      <c r="J304" s="6">
        <f t="shared" si="55"/>
        <v>34</v>
      </c>
      <c r="K304" s="6">
        <f t="shared" si="56"/>
        <v>55</v>
      </c>
      <c r="L304" s="6">
        <f t="shared" si="57"/>
        <v>2</v>
      </c>
      <c r="N304" s="36"/>
    </row>
    <row r="305" spans="1:14" x14ac:dyDescent="0.2">
      <c r="A305" s="6">
        <v>493.43</v>
      </c>
      <c r="B305" s="6" t="s">
        <v>320</v>
      </c>
      <c r="C305" s="6"/>
      <c r="D305" s="6"/>
      <c r="E305" s="6"/>
      <c r="F305" s="6">
        <v>31</v>
      </c>
      <c r="G305" s="6">
        <v>57</v>
      </c>
      <c r="H305" s="6">
        <v>4</v>
      </c>
      <c r="I305" s="17"/>
      <c r="J305" s="6">
        <f t="shared" si="55"/>
        <v>28</v>
      </c>
      <c r="K305" s="6">
        <f t="shared" si="56"/>
        <v>45</v>
      </c>
      <c r="L305" s="6">
        <f t="shared" si="57"/>
        <v>2</v>
      </c>
      <c r="M305" s="6"/>
      <c r="N305" s="40"/>
    </row>
    <row r="306" spans="1:14" x14ac:dyDescent="0.2">
      <c r="A306" s="6">
        <v>491.41</v>
      </c>
      <c r="B306" s="6" t="s">
        <v>461</v>
      </c>
      <c r="C306" s="6"/>
      <c r="D306" s="6"/>
      <c r="E306" s="6"/>
      <c r="F306" s="6">
        <v>31</v>
      </c>
      <c r="G306" s="6">
        <v>55</v>
      </c>
      <c r="H306" s="6">
        <v>4</v>
      </c>
      <c r="I306" s="24"/>
      <c r="J306" s="6">
        <f t="shared" si="55"/>
        <v>28</v>
      </c>
      <c r="K306" s="6">
        <f t="shared" si="56"/>
        <v>47</v>
      </c>
      <c r="L306" s="6">
        <f t="shared" si="57"/>
        <v>2</v>
      </c>
      <c r="M306" s="6"/>
      <c r="N306" s="50"/>
    </row>
    <row r="307" spans="1:14" x14ac:dyDescent="0.2">
      <c r="A307" s="1">
        <v>517.42999999999995</v>
      </c>
      <c r="B307" s="1" t="s">
        <v>466</v>
      </c>
      <c r="F307" s="1">
        <v>33</v>
      </c>
      <c r="G307" s="1">
        <v>57</v>
      </c>
      <c r="H307" s="1">
        <v>4</v>
      </c>
      <c r="J307" s="6">
        <f t="shared" si="55"/>
        <v>26</v>
      </c>
      <c r="K307" s="6">
        <f t="shared" si="56"/>
        <v>45</v>
      </c>
      <c r="L307" s="1">
        <f t="shared" si="57"/>
        <v>2</v>
      </c>
    </row>
    <row r="308" spans="1:14" x14ac:dyDescent="0.2">
      <c r="A308" s="1">
        <v>547.48</v>
      </c>
      <c r="B308" s="1" t="s">
        <v>239</v>
      </c>
      <c r="F308" s="1">
        <v>35</v>
      </c>
      <c r="G308" s="1">
        <v>67</v>
      </c>
      <c r="H308" s="1">
        <v>4</v>
      </c>
      <c r="J308" s="6">
        <f t="shared" si="55"/>
        <v>24</v>
      </c>
      <c r="K308" s="6">
        <f t="shared" si="56"/>
        <v>35</v>
      </c>
      <c r="L308" s="1">
        <f t="shared" si="57"/>
        <v>2</v>
      </c>
    </row>
    <row r="309" spans="1:14" x14ac:dyDescent="0.2">
      <c r="A309" s="1">
        <v>549.48</v>
      </c>
      <c r="B309" s="1" t="s">
        <v>468</v>
      </c>
      <c r="F309" s="1">
        <v>35</v>
      </c>
      <c r="G309" s="1">
        <v>69</v>
      </c>
      <c r="H309" s="1">
        <v>4</v>
      </c>
      <c r="J309" s="6">
        <f t="shared" si="55"/>
        <v>24</v>
      </c>
      <c r="K309" s="6">
        <f t="shared" si="56"/>
        <v>33</v>
      </c>
      <c r="L309" s="1">
        <f t="shared" si="57"/>
        <v>2</v>
      </c>
    </row>
    <row r="310" spans="1:14" x14ac:dyDescent="0.2">
      <c r="A310" s="1">
        <v>575.51</v>
      </c>
      <c r="B310" s="1" t="s">
        <v>241</v>
      </c>
      <c r="F310" s="1">
        <v>37</v>
      </c>
      <c r="G310" s="1">
        <v>67</v>
      </c>
      <c r="H310" s="1">
        <v>4</v>
      </c>
      <c r="J310" s="6">
        <f t="shared" si="55"/>
        <v>22</v>
      </c>
      <c r="K310" s="6">
        <f t="shared" si="56"/>
        <v>35</v>
      </c>
      <c r="L310" s="1">
        <f t="shared" si="57"/>
        <v>2</v>
      </c>
      <c r="M310" s="1" t="s">
        <v>291</v>
      </c>
    </row>
    <row r="311" spans="1:14" x14ac:dyDescent="0.2">
      <c r="A311" s="1">
        <v>573.48</v>
      </c>
      <c r="B311" s="1" t="s">
        <v>240</v>
      </c>
      <c r="F311" s="1">
        <v>37</v>
      </c>
      <c r="G311" s="1">
        <v>65</v>
      </c>
      <c r="H311" s="1">
        <v>4</v>
      </c>
      <c r="J311" s="6">
        <f t="shared" si="55"/>
        <v>22</v>
      </c>
      <c r="K311" s="6">
        <f t="shared" si="56"/>
        <v>37</v>
      </c>
      <c r="L311" s="1">
        <f t="shared" si="57"/>
        <v>2</v>
      </c>
      <c r="M311" s="1" t="s">
        <v>276</v>
      </c>
    </row>
    <row r="312" spans="1:14" x14ac:dyDescent="0.2">
      <c r="A312" s="1">
        <v>599.51</v>
      </c>
      <c r="B312" s="1" t="s">
        <v>243</v>
      </c>
      <c r="F312" s="1">
        <v>39</v>
      </c>
      <c r="G312" s="1">
        <v>67</v>
      </c>
      <c r="H312" s="1">
        <v>4</v>
      </c>
      <c r="J312" s="6">
        <f t="shared" si="55"/>
        <v>20</v>
      </c>
      <c r="K312" s="6">
        <f t="shared" si="56"/>
        <v>35</v>
      </c>
      <c r="L312" s="1">
        <f t="shared" si="57"/>
        <v>2</v>
      </c>
      <c r="M312" s="1" t="s">
        <v>266</v>
      </c>
    </row>
    <row r="313" spans="1:14" x14ac:dyDescent="0.2">
      <c r="A313" s="1">
        <v>601.52</v>
      </c>
      <c r="B313" s="1" t="s">
        <v>244</v>
      </c>
      <c r="F313" s="1">
        <v>39</v>
      </c>
      <c r="G313" s="1">
        <v>69</v>
      </c>
      <c r="H313" s="1">
        <v>4</v>
      </c>
      <c r="J313" s="6">
        <f t="shared" si="55"/>
        <v>20</v>
      </c>
      <c r="K313" s="6">
        <f t="shared" si="56"/>
        <v>33</v>
      </c>
      <c r="L313" s="1">
        <f t="shared" si="57"/>
        <v>2</v>
      </c>
      <c r="M313" s="1" t="s">
        <v>277</v>
      </c>
    </row>
    <row r="314" spans="1:14" x14ac:dyDescent="0.2">
      <c r="A314" s="1">
        <v>577.52</v>
      </c>
      <c r="B314" s="1" t="s">
        <v>242</v>
      </c>
      <c r="F314" s="1">
        <v>37</v>
      </c>
      <c r="G314" s="1">
        <v>69</v>
      </c>
      <c r="H314" s="1">
        <v>4</v>
      </c>
      <c r="J314" s="6">
        <f t="shared" si="55"/>
        <v>22</v>
      </c>
      <c r="K314" s="6">
        <f t="shared" si="56"/>
        <v>33</v>
      </c>
      <c r="L314" s="1">
        <f t="shared" si="57"/>
        <v>2</v>
      </c>
      <c r="M314" s="1" t="s">
        <v>296</v>
      </c>
    </row>
    <row r="315" spans="1:14" x14ac:dyDescent="0.2">
      <c r="A315" s="1">
        <v>603.53</v>
      </c>
      <c r="B315" s="1" t="s">
        <v>245</v>
      </c>
      <c r="F315" s="1">
        <v>39</v>
      </c>
      <c r="G315" s="1">
        <v>71</v>
      </c>
      <c r="H315" s="1">
        <v>4</v>
      </c>
      <c r="J315" s="1">
        <f t="shared" si="55"/>
        <v>20</v>
      </c>
      <c r="K315" s="1">
        <f t="shared" si="56"/>
        <v>31</v>
      </c>
      <c r="L315" s="1">
        <f t="shared" si="57"/>
        <v>2</v>
      </c>
      <c r="M315" s="1" t="s">
        <v>292</v>
      </c>
      <c r="N315" s="1" t="s">
        <v>490</v>
      </c>
    </row>
    <row r="316" spans="1:14" x14ac:dyDescent="0.2">
      <c r="A316" s="1">
        <v>625.52</v>
      </c>
      <c r="B316" s="1" t="s">
        <v>489</v>
      </c>
      <c r="F316" s="1">
        <v>41</v>
      </c>
      <c r="G316" s="1">
        <v>69</v>
      </c>
      <c r="H316" s="1">
        <v>4</v>
      </c>
      <c r="J316" s="1">
        <f t="shared" si="55"/>
        <v>18</v>
      </c>
      <c r="K316" s="1">
        <f t="shared" si="56"/>
        <v>33</v>
      </c>
      <c r="L316" s="1">
        <f t="shared" si="57"/>
        <v>2</v>
      </c>
      <c r="M316" s="1" t="s">
        <v>11</v>
      </c>
    </row>
    <row r="318" spans="1:14" x14ac:dyDescent="0.2">
      <c r="A318" s="2" t="s">
        <v>233</v>
      </c>
      <c r="B318" s="2" t="s">
        <v>234</v>
      </c>
      <c r="C318" s="2" t="s">
        <v>260</v>
      </c>
      <c r="D318" s="2"/>
      <c r="E318" s="2"/>
      <c r="F318" s="2" t="s">
        <v>246</v>
      </c>
      <c r="G318" s="2" t="s">
        <v>247</v>
      </c>
      <c r="H318" s="2" t="s">
        <v>248</v>
      </c>
      <c r="I318" s="11" t="s">
        <v>230</v>
      </c>
      <c r="J318" s="2" t="s">
        <v>246</v>
      </c>
      <c r="K318" s="2" t="s">
        <v>247</v>
      </c>
      <c r="L318" s="2" t="s">
        <v>248</v>
      </c>
      <c r="M318" s="2" t="s">
        <v>249</v>
      </c>
      <c r="N318" s="2" t="s">
        <v>256</v>
      </c>
    </row>
    <row r="319" spans="1:14" x14ac:dyDescent="0.2">
      <c r="I319" s="1" t="s">
        <v>264</v>
      </c>
      <c r="J319" s="1">
        <v>59</v>
      </c>
      <c r="K319" s="1">
        <v>104</v>
      </c>
      <c r="L319" s="1">
        <v>6</v>
      </c>
      <c r="N319" s="11" t="s">
        <v>230</v>
      </c>
    </row>
    <row r="320" spans="1:14" x14ac:dyDescent="0.2">
      <c r="A320" s="1">
        <v>575.51</v>
      </c>
      <c r="B320" s="1" t="s">
        <v>241</v>
      </c>
      <c r="F320" s="1">
        <v>37</v>
      </c>
      <c r="G320" s="1">
        <v>67</v>
      </c>
      <c r="H320" s="1">
        <v>4</v>
      </c>
      <c r="J320" s="6">
        <f t="shared" ref="J320:J330" si="58">59-F320</f>
        <v>22</v>
      </c>
      <c r="K320" s="6">
        <f t="shared" ref="K320:K330" si="59">104-G320</f>
        <v>37</v>
      </c>
      <c r="L320" s="1">
        <f t="shared" ref="L320:L330" si="60">6-H320</f>
        <v>2</v>
      </c>
      <c r="M320" s="1" t="s">
        <v>276</v>
      </c>
    </row>
    <row r="321" spans="1:14" x14ac:dyDescent="0.2">
      <c r="A321" s="1">
        <v>573.48</v>
      </c>
      <c r="B321" s="1" t="s">
        <v>240</v>
      </c>
      <c r="F321" s="1">
        <v>37</v>
      </c>
      <c r="G321" s="1">
        <v>65</v>
      </c>
      <c r="H321" s="1">
        <v>4</v>
      </c>
      <c r="J321" s="6">
        <f t="shared" si="58"/>
        <v>22</v>
      </c>
      <c r="K321" s="6">
        <f t="shared" si="59"/>
        <v>39</v>
      </c>
      <c r="L321" s="1">
        <f t="shared" si="60"/>
        <v>2</v>
      </c>
      <c r="M321" s="1" t="s">
        <v>370</v>
      </c>
    </row>
    <row r="322" spans="1:14" x14ac:dyDescent="0.2">
      <c r="A322" s="1">
        <v>599.51</v>
      </c>
      <c r="B322" s="1" t="s">
        <v>243</v>
      </c>
      <c r="F322" s="1">
        <v>39</v>
      </c>
      <c r="G322" s="1">
        <v>67</v>
      </c>
      <c r="H322" s="1">
        <v>4</v>
      </c>
      <c r="J322" s="6">
        <f t="shared" si="58"/>
        <v>20</v>
      </c>
      <c r="K322" s="6">
        <f t="shared" si="59"/>
        <v>37</v>
      </c>
      <c r="L322" s="1">
        <f t="shared" si="60"/>
        <v>2</v>
      </c>
      <c r="M322" s="1" t="s">
        <v>369</v>
      </c>
    </row>
    <row r="323" spans="1:14" x14ac:dyDescent="0.2">
      <c r="A323" s="2">
        <v>601.52</v>
      </c>
      <c r="B323" s="1" t="s">
        <v>244</v>
      </c>
      <c r="F323" s="1">
        <v>39</v>
      </c>
      <c r="G323" s="1">
        <v>69</v>
      </c>
      <c r="H323" s="1">
        <v>4</v>
      </c>
      <c r="J323" s="6">
        <f t="shared" si="58"/>
        <v>20</v>
      </c>
      <c r="K323" s="6">
        <f t="shared" si="59"/>
        <v>35</v>
      </c>
      <c r="L323" s="1">
        <f t="shared" si="60"/>
        <v>2</v>
      </c>
      <c r="M323" s="1" t="s">
        <v>266</v>
      </c>
    </row>
    <row r="324" spans="1:14" x14ac:dyDescent="0.2">
      <c r="A324" s="1">
        <v>577.52</v>
      </c>
      <c r="B324" s="1" t="s">
        <v>242</v>
      </c>
      <c r="F324" s="1">
        <v>37</v>
      </c>
      <c r="G324" s="1">
        <v>69</v>
      </c>
      <c r="H324" s="1">
        <v>4</v>
      </c>
      <c r="J324" s="6">
        <f t="shared" si="58"/>
        <v>22</v>
      </c>
      <c r="K324" s="6">
        <f t="shared" si="59"/>
        <v>35</v>
      </c>
      <c r="L324" s="1">
        <f t="shared" si="60"/>
        <v>2</v>
      </c>
      <c r="M324" s="1" t="s">
        <v>291</v>
      </c>
    </row>
    <row r="325" spans="1:14" x14ac:dyDescent="0.2">
      <c r="A325" s="1">
        <v>603.53</v>
      </c>
      <c r="B325" s="1" t="s">
        <v>245</v>
      </c>
      <c r="F325" s="1">
        <v>39</v>
      </c>
      <c r="G325" s="1">
        <v>71</v>
      </c>
      <c r="H325" s="1">
        <v>4</v>
      </c>
      <c r="J325" s="6">
        <f t="shared" si="58"/>
        <v>20</v>
      </c>
      <c r="K325" s="6">
        <f t="shared" si="59"/>
        <v>33</v>
      </c>
      <c r="L325" s="1">
        <f t="shared" si="60"/>
        <v>2</v>
      </c>
      <c r="M325" s="1" t="s">
        <v>277</v>
      </c>
      <c r="N325" s="1" t="s">
        <v>493</v>
      </c>
    </row>
    <row r="326" spans="1:14" x14ac:dyDescent="0.2">
      <c r="A326" s="1">
        <v>625.52</v>
      </c>
      <c r="B326" s="1" t="s">
        <v>489</v>
      </c>
      <c r="F326" s="1">
        <v>41</v>
      </c>
      <c r="G326" s="1">
        <v>69</v>
      </c>
      <c r="H326" s="1">
        <v>4</v>
      </c>
      <c r="J326" s="6">
        <f t="shared" si="58"/>
        <v>18</v>
      </c>
      <c r="K326" s="6">
        <f t="shared" si="59"/>
        <v>35</v>
      </c>
      <c r="L326" s="1">
        <f t="shared" si="60"/>
        <v>2</v>
      </c>
      <c r="M326" s="1" t="s">
        <v>8</v>
      </c>
    </row>
    <row r="327" spans="1:14" x14ac:dyDescent="0.2">
      <c r="A327" s="2">
        <v>627.54</v>
      </c>
      <c r="B327" s="1" t="s">
        <v>491</v>
      </c>
      <c r="F327" s="1">
        <v>41</v>
      </c>
      <c r="G327" s="1">
        <v>71</v>
      </c>
      <c r="H327" s="1">
        <v>4</v>
      </c>
      <c r="J327" s="1">
        <f t="shared" si="58"/>
        <v>18</v>
      </c>
      <c r="K327" s="1">
        <f t="shared" si="59"/>
        <v>33</v>
      </c>
      <c r="L327" s="1">
        <f t="shared" si="60"/>
        <v>2</v>
      </c>
      <c r="M327" s="1" t="s">
        <v>11</v>
      </c>
    </row>
    <row r="328" spans="1:14" x14ac:dyDescent="0.2">
      <c r="A328" s="2">
        <v>629.55999999999995</v>
      </c>
      <c r="B328" s="1" t="s">
        <v>415</v>
      </c>
      <c r="F328" s="1">
        <v>41</v>
      </c>
      <c r="G328" s="1">
        <v>73</v>
      </c>
      <c r="H328" s="1">
        <v>4</v>
      </c>
      <c r="J328" s="1">
        <f t="shared" si="58"/>
        <v>18</v>
      </c>
      <c r="K328" s="1">
        <f t="shared" si="59"/>
        <v>31</v>
      </c>
      <c r="L328" s="1">
        <f t="shared" si="60"/>
        <v>2</v>
      </c>
      <c r="M328" s="1" t="s">
        <v>7</v>
      </c>
    </row>
    <row r="329" spans="1:14" x14ac:dyDescent="0.2">
      <c r="A329" s="1">
        <v>563.5</v>
      </c>
      <c r="B329" s="1" t="s">
        <v>492</v>
      </c>
      <c r="F329" s="1">
        <v>36</v>
      </c>
      <c r="G329" s="1">
        <v>67</v>
      </c>
      <c r="H329" s="1">
        <v>4</v>
      </c>
      <c r="J329" s="1">
        <f t="shared" si="58"/>
        <v>23</v>
      </c>
      <c r="K329" s="1">
        <f t="shared" si="59"/>
        <v>37</v>
      </c>
      <c r="L329" s="1">
        <f t="shared" si="60"/>
        <v>2</v>
      </c>
    </row>
    <row r="330" spans="1:14" x14ac:dyDescent="0.2">
      <c r="A330" s="1">
        <v>605.54</v>
      </c>
      <c r="B330" s="1" t="s">
        <v>363</v>
      </c>
      <c r="F330" s="1">
        <v>39</v>
      </c>
      <c r="G330" s="1">
        <v>73</v>
      </c>
      <c r="H330" s="1">
        <v>4</v>
      </c>
      <c r="J330" s="1">
        <f t="shared" si="58"/>
        <v>20</v>
      </c>
      <c r="K330" s="1">
        <f t="shared" si="59"/>
        <v>31</v>
      </c>
      <c r="L330" s="1">
        <f t="shared" si="60"/>
        <v>2</v>
      </c>
      <c r="M330" s="1" t="s">
        <v>292</v>
      </c>
    </row>
    <row r="332" spans="1:14" x14ac:dyDescent="0.2">
      <c r="A332" s="2" t="s">
        <v>233</v>
      </c>
      <c r="B332" s="2" t="s">
        <v>234</v>
      </c>
      <c r="C332" s="2" t="s">
        <v>260</v>
      </c>
      <c r="D332" s="2"/>
      <c r="E332" s="2"/>
      <c r="F332" s="2" t="s">
        <v>246</v>
      </c>
      <c r="G332" s="2" t="s">
        <v>247</v>
      </c>
      <c r="H332" s="2" t="s">
        <v>248</v>
      </c>
      <c r="I332" s="11" t="s">
        <v>232</v>
      </c>
      <c r="J332" s="2" t="s">
        <v>246</v>
      </c>
      <c r="K332" s="2" t="s">
        <v>247</v>
      </c>
      <c r="L332" s="2" t="s">
        <v>248</v>
      </c>
      <c r="M332" s="2" t="s">
        <v>249</v>
      </c>
      <c r="N332" s="2" t="s">
        <v>256</v>
      </c>
    </row>
    <row r="333" spans="1:14" x14ac:dyDescent="0.2">
      <c r="I333" s="1" t="s">
        <v>264</v>
      </c>
      <c r="J333" s="1">
        <v>61</v>
      </c>
      <c r="K333" s="1">
        <v>106</v>
      </c>
      <c r="L333" s="1">
        <v>6</v>
      </c>
      <c r="N333" s="11" t="s">
        <v>232</v>
      </c>
    </row>
    <row r="334" spans="1:14" x14ac:dyDescent="0.2">
      <c r="A334" s="1">
        <v>575.51</v>
      </c>
      <c r="B334" s="1" t="s">
        <v>241</v>
      </c>
      <c r="F334" s="1">
        <v>37</v>
      </c>
      <c r="G334" s="1">
        <v>67</v>
      </c>
      <c r="H334" s="1">
        <v>4</v>
      </c>
      <c r="J334" s="6">
        <f>61-F334</f>
        <v>24</v>
      </c>
      <c r="K334" s="6">
        <f>106-G334</f>
        <v>39</v>
      </c>
      <c r="L334" s="1">
        <f t="shared" ref="L334:L345" si="61">6-H334</f>
        <v>2</v>
      </c>
      <c r="M334" s="1" t="s">
        <v>290</v>
      </c>
    </row>
    <row r="335" spans="1:14" x14ac:dyDescent="0.2">
      <c r="A335" s="1">
        <v>573.48</v>
      </c>
      <c r="B335" s="1" t="s">
        <v>240</v>
      </c>
      <c r="F335" s="1">
        <v>37</v>
      </c>
      <c r="G335" s="1">
        <v>65</v>
      </c>
      <c r="H335" s="1">
        <v>4</v>
      </c>
      <c r="J335" s="6">
        <f t="shared" ref="J335:J345" si="62">61-F335</f>
        <v>24</v>
      </c>
      <c r="K335" s="6">
        <f t="shared" ref="K335:K345" si="63">106-G335</f>
        <v>41</v>
      </c>
      <c r="L335" s="1">
        <f t="shared" si="61"/>
        <v>2</v>
      </c>
      <c r="M335" s="1" t="s">
        <v>322</v>
      </c>
    </row>
    <row r="336" spans="1:14" x14ac:dyDescent="0.2">
      <c r="A336" s="1">
        <v>599.51</v>
      </c>
      <c r="B336" s="1" t="s">
        <v>243</v>
      </c>
      <c r="F336" s="1">
        <v>39</v>
      </c>
      <c r="G336" s="1">
        <v>67</v>
      </c>
      <c r="H336" s="1">
        <v>4</v>
      </c>
      <c r="J336" s="6">
        <f t="shared" si="62"/>
        <v>22</v>
      </c>
      <c r="K336" s="6">
        <f t="shared" si="63"/>
        <v>39</v>
      </c>
      <c r="L336" s="1">
        <f t="shared" si="61"/>
        <v>2</v>
      </c>
      <c r="M336" s="1" t="s">
        <v>370</v>
      </c>
    </row>
    <row r="337" spans="1:14" x14ac:dyDescent="0.2">
      <c r="A337" s="2">
        <v>601.52</v>
      </c>
      <c r="B337" s="1" t="s">
        <v>244</v>
      </c>
      <c r="F337" s="1">
        <v>39</v>
      </c>
      <c r="G337" s="1">
        <v>69</v>
      </c>
      <c r="H337" s="1">
        <v>4</v>
      </c>
      <c r="J337" s="6">
        <f t="shared" si="62"/>
        <v>22</v>
      </c>
      <c r="K337" s="6">
        <f t="shared" si="63"/>
        <v>37</v>
      </c>
      <c r="L337" s="1">
        <f t="shared" si="61"/>
        <v>2</v>
      </c>
      <c r="M337" s="1" t="s">
        <v>276</v>
      </c>
    </row>
    <row r="338" spans="1:14" x14ac:dyDescent="0.2">
      <c r="A338" s="1">
        <v>577.52</v>
      </c>
      <c r="B338" s="1" t="s">
        <v>242</v>
      </c>
      <c r="F338" s="1">
        <v>37</v>
      </c>
      <c r="G338" s="1">
        <v>69</v>
      </c>
      <c r="H338" s="1">
        <v>4</v>
      </c>
      <c r="J338" s="6">
        <f t="shared" si="62"/>
        <v>24</v>
      </c>
      <c r="K338" s="6">
        <f t="shared" si="63"/>
        <v>37</v>
      </c>
      <c r="L338" s="1">
        <f t="shared" si="61"/>
        <v>2</v>
      </c>
      <c r="M338" s="1" t="s">
        <v>321</v>
      </c>
    </row>
    <row r="339" spans="1:14" x14ac:dyDescent="0.2">
      <c r="A339" s="1">
        <v>603.53</v>
      </c>
      <c r="B339" s="1" t="s">
        <v>245</v>
      </c>
      <c r="F339" s="1">
        <v>39</v>
      </c>
      <c r="G339" s="1">
        <v>71</v>
      </c>
      <c r="H339" s="1">
        <v>4</v>
      </c>
      <c r="J339" s="6">
        <f t="shared" si="62"/>
        <v>22</v>
      </c>
      <c r="K339" s="6">
        <f t="shared" si="63"/>
        <v>35</v>
      </c>
      <c r="L339" s="1">
        <f t="shared" si="61"/>
        <v>2</v>
      </c>
      <c r="M339" s="1" t="s">
        <v>291</v>
      </c>
    </row>
    <row r="340" spans="1:14" x14ac:dyDescent="0.2">
      <c r="A340" s="1">
        <v>625.52</v>
      </c>
      <c r="B340" s="1" t="s">
        <v>489</v>
      </c>
      <c r="F340" s="1">
        <v>41</v>
      </c>
      <c r="G340" s="1">
        <v>69</v>
      </c>
      <c r="H340" s="1">
        <v>4</v>
      </c>
      <c r="J340" s="6">
        <f t="shared" si="62"/>
        <v>20</v>
      </c>
      <c r="K340" s="6">
        <f t="shared" si="63"/>
        <v>37</v>
      </c>
      <c r="L340" s="1">
        <f t="shared" si="61"/>
        <v>2</v>
      </c>
      <c r="M340" s="1" t="s">
        <v>369</v>
      </c>
    </row>
    <row r="341" spans="1:14" x14ac:dyDescent="0.2">
      <c r="A341" s="2">
        <v>627.54</v>
      </c>
      <c r="B341" s="1" t="s">
        <v>491</v>
      </c>
      <c r="F341" s="1">
        <v>41</v>
      </c>
      <c r="G341" s="1">
        <v>71</v>
      </c>
      <c r="H341" s="1">
        <v>4</v>
      </c>
      <c r="J341" s="6">
        <f t="shared" si="62"/>
        <v>20</v>
      </c>
      <c r="K341" s="6">
        <f t="shared" si="63"/>
        <v>35</v>
      </c>
      <c r="L341" s="1">
        <f t="shared" si="61"/>
        <v>2</v>
      </c>
      <c r="M341" s="1" t="s">
        <v>266</v>
      </c>
      <c r="N341" s="1" t="s">
        <v>495</v>
      </c>
    </row>
    <row r="342" spans="1:14" x14ac:dyDescent="0.2">
      <c r="A342" s="2">
        <v>629.55999999999995</v>
      </c>
      <c r="B342" s="1" t="s">
        <v>415</v>
      </c>
      <c r="F342" s="1">
        <v>41</v>
      </c>
      <c r="G342" s="1">
        <v>73</v>
      </c>
      <c r="H342" s="1">
        <v>4</v>
      </c>
      <c r="J342" s="6">
        <f t="shared" si="62"/>
        <v>20</v>
      </c>
      <c r="K342" s="6">
        <f t="shared" si="63"/>
        <v>33</v>
      </c>
      <c r="L342" s="1">
        <f t="shared" si="61"/>
        <v>2</v>
      </c>
      <c r="M342" s="1" t="s">
        <v>277</v>
      </c>
    </row>
    <row r="343" spans="1:14" x14ac:dyDescent="0.2">
      <c r="A343" s="1">
        <v>563.5</v>
      </c>
      <c r="B343" s="1" t="s">
        <v>492</v>
      </c>
      <c r="F343" s="1">
        <v>36</v>
      </c>
      <c r="G343" s="1">
        <v>67</v>
      </c>
      <c r="H343" s="1">
        <v>4</v>
      </c>
      <c r="J343" s="6">
        <f t="shared" si="62"/>
        <v>25</v>
      </c>
      <c r="K343" s="6">
        <f t="shared" si="63"/>
        <v>39</v>
      </c>
      <c r="L343" s="1">
        <f t="shared" si="61"/>
        <v>2</v>
      </c>
    </row>
    <row r="344" spans="1:14" x14ac:dyDescent="0.2">
      <c r="A344" s="1">
        <v>605.54</v>
      </c>
      <c r="B344" s="1" t="s">
        <v>363</v>
      </c>
      <c r="F344" s="1">
        <v>39</v>
      </c>
      <c r="G344" s="1">
        <v>73</v>
      </c>
      <c r="H344" s="1">
        <v>4</v>
      </c>
      <c r="J344" s="6">
        <f t="shared" si="62"/>
        <v>22</v>
      </c>
      <c r="K344" s="6">
        <f t="shared" si="63"/>
        <v>33</v>
      </c>
      <c r="L344" s="1">
        <f t="shared" si="61"/>
        <v>2</v>
      </c>
      <c r="M344" s="1" t="s">
        <v>296</v>
      </c>
    </row>
    <row r="345" spans="1:14" x14ac:dyDescent="0.2">
      <c r="A345" s="2">
        <v>653.54999999999995</v>
      </c>
      <c r="B345" s="1" t="s">
        <v>494</v>
      </c>
      <c r="F345" s="1">
        <v>43</v>
      </c>
      <c r="G345" s="1">
        <v>73</v>
      </c>
      <c r="H345" s="1">
        <v>4</v>
      </c>
      <c r="J345" s="1">
        <f t="shared" si="62"/>
        <v>18</v>
      </c>
      <c r="K345" s="1">
        <f t="shared" si="63"/>
        <v>33</v>
      </c>
      <c r="L345" s="1">
        <f t="shared" si="61"/>
        <v>2</v>
      </c>
      <c r="M345" s="1" t="s">
        <v>11</v>
      </c>
    </row>
    <row r="347" spans="1:14" x14ac:dyDescent="0.2">
      <c r="A347" s="2" t="s">
        <v>233</v>
      </c>
      <c r="B347" s="2" t="s">
        <v>234</v>
      </c>
      <c r="C347" s="2" t="s">
        <v>260</v>
      </c>
      <c r="D347" s="2"/>
      <c r="E347" s="2"/>
      <c r="F347" s="2" t="s">
        <v>246</v>
      </c>
      <c r="G347" s="2" t="s">
        <v>247</v>
      </c>
      <c r="H347" s="2" t="s">
        <v>248</v>
      </c>
      <c r="I347" s="11" t="s">
        <v>112</v>
      </c>
      <c r="J347" s="2" t="s">
        <v>246</v>
      </c>
      <c r="K347" s="2" t="s">
        <v>247</v>
      </c>
      <c r="L347" s="2" t="s">
        <v>248</v>
      </c>
      <c r="M347" s="2" t="s">
        <v>249</v>
      </c>
      <c r="N347" s="2" t="s">
        <v>256</v>
      </c>
    </row>
    <row r="348" spans="1:14" x14ac:dyDescent="0.2">
      <c r="I348" s="1" t="s">
        <v>264</v>
      </c>
      <c r="J348" s="1">
        <v>51</v>
      </c>
      <c r="K348" s="1">
        <v>98</v>
      </c>
      <c r="L348" s="1">
        <v>6</v>
      </c>
      <c r="N348" s="11" t="s">
        <v>112</v>
      </c>
    </row>
    <row r="349" spans="1:14" x14ac:dyDescent="0.2">
      <c r="A349" s="6">
        <v>495.44</v>
      </c>
      <c r="B349" s="6" t="s">
        <v>235</v>
      </c>
      <c r="F349" s="6">
        <v>31</v>
      </c>
      <c r="G349" s="6">
        <v>59</v>
      </c>
      <c r="H349" s="6">
        <v>4</v>
      </c>
      <c r="J349" s="6">
        <f>51-F349</f>
        <v>20</v>
      </c>
      <c r="K349" s="6">
        <f>98-G349</f>
        <v>39</v>
      </c>
      <c r="L349" s="1">
        <f t="shared" ref="L349:L360" si="64">6-H349</f>
        <v>2</v>
      </c>
      <c r="M349" s="1" t="s">
        <v>420</v>
      </c>
    </row>
    <row r="350" spans="1:14" x14ac:dyDescent="0.2">
      <c r="A350" s="6">
        <v>439.38</v>
      </c>
      <c r="B350" s="6" t="s">
        <v>447</v>
      </c>
      <c r="F350" s="6">
        <v>27</v>
      </c>
      <c r="G350" s="6">
        <v>51</v>
      </c>
      <c r="H350" s="6">
        <v>4</v>
      </c>
      <c r="J350" s="6">
        <f t="shared" ref="J350:J360" si="65">51-F350</f>
        <v>24</v>
      </c>
      <c r="K350" s="6">
        <f t="shared" ref="K350:K360" si="66">98-G350</f>
        <v>47</v>
      </c>
      <c r="L350" s="1">
        <f t="shared" si="64"/>
        <v>2</v>
      </c>
      <c r="M350" s="1" t="s">
        <v>14</v>
      </c>
    </row>
    <row r="351" spans="1:14" x14ac:dyDescent="0.2">
      <c r="A351" s="6">
        <v>465.39</v>
      </c>
      <c r="B351" s="6" t="s">
        <v>448</v>
      </c>
      <c r="F351" s="6">
        <v>29</v>
      </c>
      <c r="G351" s="6">
        <v>53</v>
      </c>
      <c r="H351" s="6">
        <v>4</v>
      </c>
      <c r="J351" s="6">
        <f t="shared" si="65"/>
        <v>22</v>
      </c>
      <c r="K351" s="6">
        <f t="shared" si="66"/>
        <v>45</v>
      </c>
      <c r="L351" s="1">
        <f t="shared" si="64"/>
        <v>2</v>
      </c>
    </row>
    <row r="352" spans="1:14" x14ac:dyDescent="0.2">
      <c r="A352" s="6">
        <v>467.41</v>
      </c>
      <c r="B352" s="6" t="s">
        <v>451</v>
      </c>
      <c r="F352" s="6">
        <v>29</v>
      </c>
      <c r="G352" s="6">
        <v>55</v>
      </c>
      <c r="H352" s="6">
        <v>4</v>
      </c>
      <c r="J352" s="6">
        <f t="shared" si="65"/>
        <v>22</v>
      </c>
      <c r="K352" s="6">
        <f t="shared" si="66"/>
        <v>43</v>
      </c>
      <c r="L352" s="1">
        <f t="shared" si="64"/>
        <v>2</v>
      </c>
      <c r="M352" s="1" t="s">
        <v>18</v>
      </c>
    </row>
    <row r="353" spans="1:14" x14ac:dyDescent="0.2">
      <c r="A353" s="6">
        <v>521.46</v>
      </c>
      <c r="B353" s="6" t="s">
        <v>236</v>
      </c>
      <c r="F353" s="6">
        <v>33</v>
      </c>
      <c r="G353" s="6">
        <v>61</v>
      </c>
      <c r="H353" s="6">
        <v>4</v>
      </c>
      <c r="J353" s="6">
        <f t="shared" si="65"/>
        <v>18</v>
      </c>
      <c r="K353" s="6">
        <f t="shared" si="66"/>
        <v>37</v>
      </c>
      <c r="L353" s="1">
        <f t="shared" si="64"/>
        <v>2</v>
      </c>
    </row>
    <row r="354" spans="1:14" x14ac:dyDescent="0.2">
      <c r="A354" s="6">
        <v>519.44000000000005</v>
      </c>
      <c r="B354" s="6" t="s">
        <v>456</v>
      </c>
      <c r="F354" s="6">
        <v>33</v>
      </c>
      <c r="G354" s="6">
        <v>59</v>
      </c>
      <c r="H354" s="6">
        <v>4</v>
      </c>
      <c r="J354" s="6">
        <f t="shared" si="65"/>
        <v>18</v>
      </c>
      <c r="K354" s="6">
        <f t="shared" si="66"/>
        <v>39</v>
      </c>
      <c r="L354" s="1">
        <f t="shared" si="64"/>
        <v>2</v>
      </c>
    </row>
    <row r="355" spans="1:14" x14ac:dyDescent="0.2">
      <c r="A355" s="7">
        <v>523.47</v>
      </c>
      <c r="B355" s="6" t="s">
        <v>336</v>
      </c>
      <c r="F355" s="6">
        <v>33</v>
      </c>
      <c r="G355" s="6">
        <v>63</v>
      </c>
      <c r="H355" s="6">
        <v>4</v>
      </c>
      <c r="J355" s="6">
        <f t="shared" si="65"/>
        <v>18</v>
      </c>
      <c r="K355" s="6">
        <f t="shared" si="66"/>
        <v>35</v>
      </c>
      <c r="L355" s="1">
        <f t="shared" si="64"/>
        <v>2</v>
      </c>
      <c r="M355" s="2" t="s">
        <v>8</v>
      </c>
    </row>
    <row r="356" spans="1:14" x14ac:dyDescent="0.2">
      <c r="A356" s="6">
        <v>411.35</v>
      </c>
      <c r="B356" s="6" t="s">
        <v>458</v>
      </c>
      <c r="F356" s="6">
        <v>25</v>
      </c>
      <c r="G356" s="6">
        <v>47</v>
      </c>
      <c r="H356" s="6">
        <v>4</v>
      </c>
      <c r="J356" s="6">
        <f t="shared" si="65"/>
        <v>26</v>
      </c>
      <c r="K356" s="6">
        <f t="shared" si="66"/>
        <v>51</v>
      </c>
      <c r="L356" s="1">
        <f t="shared" si="64"/>
        <v>2</v>
      </c>
    </row>
    <row r="357" spans="1:14" x14ac:dyDescent="0.2">
      <c r="A357" s="6">
        <v>493.43</v>
      </c>
      <c r="B357" s="6" t="s">
        <v>320</v>
      </c>
      <c r="F357" s="6">
        <v>31</v>
      </c>
      <c r="G357" s="6">
        <v>57</v>
      </c>
      <c r="H357" s="6">
        <v>4</v>
      </c>
      <c r="J357" s="6">
        <f t="shared" si="65"/>
        <v>20</v>
      </c>
      <c r="K357" s="6">
        <f t="shared" si="66"/>
        <v>41</v>
      </c>
      <c r="L357" s="1">
        <f t="shared" si="64"/>
        <v>2</v>
      </c>
    </row>
    <row r="358" spans="1:14" x14ac:dyDescent="0.2">
      <c r="A358" s="6">
        <v>491.41</v>
      </c>
      <c r="B358" s="6" t="s">
        <v>461</v>
      </c>
      <c r="F358" s="6">
        <v>31</v>
      </c>
      <c r="G358" s="6">
        <v>55</v>
      </c>
      <c r="H358" s="6">
        <v>4</v>
      </c>
      <c r="J358" s="6">
        <f t="shared" si="65"/>
        <v>20</v>
      </c>
      <c r="K358" s="6">
        <f t="shared" si="66"/>
        <v>43</v>
      </c>
      <c r="L358" s="1">
        <f t="shared" si="64"/>
        <v>2</v>
      </c>
    </row>
    <row r="359" spans="1:14" x14ac:dyDescent="0.2">
      <c r="A359" s="1">
        <v>517.42999999999995</v>
      </c>
      <c r="B359" s="1" t="s">
        <v>466</v>
      </c>
      <c r="F359" s="1">
        <v>33</v>
      </c>
      <c r="G359" s="1">
        <v>57</v>
      </c>
      <c r="H359" s="1">
        <v>4</v>
      </c>
      <c r="J359" s="6">
        <f t="shared" si="65"/>
        <v>18</v>
      </c>
      <c r="K359" s="6">
        <f t="shared" si="66"/>
        <v>41</v>
      </c>
      <c r="L359" s="1">
        <f t="shared" si="64"/>
        <v>2</v>
      </c>
    </row>
    <row r="360" spans="1:14" x14ac:dyDescent="0.2">
      <c r="A360" s="1">
        <v>547.48</v>
      </c>
      <c r="B360" s="1" t="s">
        <v>239</v>
      </c>
      <c r="F360" s="1">
        <v>35</v>
      </c>
      <c r="G360" s="1">
        <v>67</v>
      </c>
      <c r="H360" s="1">
        <v>4</v>
      </c>
      <c r="J360" s="6">
        <f t="shared" si="65"/>
        <v>16</v>
      </c>
      <c r="K360" s="6">
        <f t="shared" si="66"/>
        <v>31</v>
      </c>
      <c r="L360" s="1">
        <f t="shared" si="64"/>
        <v>2</v>
      </c>
      <c r="M360" s="1" t="s">
        <v>250</v>
      </c>
      <c r="N360" s="1" t="s">
        <v>497</v>
      </c>
    </row>
    <row r="361" spans="1:14" x14ac:dyDescent="0.2">
      <c r="A361" s="1">
        <v>549.48</v>
      </c>
      <c r="B361" s="1" t="s">
        <v>468</v>
      </c>
      <c r="F361" s="1">
        <v>35</v>
      </c>
      <c r="G361" s="1">
        <v>69</v>
      </c>
      <c r="H361" s="1">
        <v>4</v>
      </c>
      <c r="J361" s="6">
        <f t="shared" ref="J361:J367" si="67">51-F361</f>
        <v>16</v>
      </c>
      <c r="K361" s="6">
        <f t="shared" ref="K361:K367" si="68">98-G361</f>
        <v>29</v>
      </c>
      <c r="L361" s="1">
        <f t="shared" ref="L361:L367" si="69">6-H361</f>
        <v>2</v>
      </c>
      <c r="M361" s="1" t="s">
        <v>268</v>
      </c>
    </row>
    <row r="362" spans="1:14" x14ac:dyDescent="0.2">
      <c r="A362" s="1">
        <v>575.51</v>
      </c>
      <c r="B362" s="1" t="s">
        <v>241</v>
      </c>
      <c r="F362" s="1">
        <v>37</v>
      </c>
      <c r="G362" s="1">
        <v>67</v>
      </c>
      <c r="H362" s="1">
        <v>4</v>
      </c>
      <c r="J362" s="6">
        <f t="shared" si="67"/>
        <v>14</v>
      </c>
      <c r="K362" s="6">
        <f t="shared" si="68"/>
        <v>31</v>
      </c>
      <c r="L362" s="1">
        <f t="shared" si="69"/>
        <v>2</v>
      </c>
    </row>
    <row r="363" spans="1:14" x14ac:dyDescent="0.2">
      <c r="A363" s="1">
        <v>573.48</v>
      </c>
      <c r="B363" s="1" t="s">
        <v>240</v>
      </c>
      <c r="F363" s="1">
        <v>37</v>
      </c>
      <c r="G363" s="1">
        <v>65</v>
      </c>
      <c r="H363" s="1">
        <v>4</v>
      </c>
      <c r="J363" s="6">
        <f t="shared" si="67"/>
        <v>14</v>
      </c>
      <c r="K363" s="6">
        <f t="shared" si="68"/>
        <v>33</v>
      </c>
      <c r="L363" s="1">
        <f t="shared" si="69"/>
        <v>2</v>
      </c>
    </row>
    <row r="364" spans="1:14" x14ac:dyDescent="0.2">
      <c r="A364" s="1">
        <v>599.51</v>
      </c>
      <c r="B364" s="1" t="s">
        <v>243</v>
      </c>
      <c r="F364" s="1">
        <v>39</v>
      </c>
      <c r="G364" s="1">
        <v>67</v>
      </c>
      <c r="H364" s="1">
        <v>4</v>
      </c>
      <c r="J364" s="6">
        <f t="shared" si="67"/>
        <v>12</v>
      </c>
      <c r="K364" s="6">
        <f t="shared" si="68"/>
        <v>31</v>
      </c>
      <c r="L364" s="1">
        <f t="shared" si="69"/>
        <v>2</v>
      </c>
    </row>
    <row r="365" spans="1:14" x14ac:dyDescent="0.2">
      <c r="A365" s="1">
        <v>551.5</v>
      </c>
      <c r="B365" s="1" t="s">
        <v>496</v>
      </c>
      <c r="F365" s="1">
        <v>35</v>
      </c>
      <c r="G365" s="1">
        <v>71</v>
      </c>
      <c r="H365" s="1">
        <v>4</v>
      </c>
      <c r="J365" s="1">
        <f t="shared" si="67"/>
        <v>16</v>
      </c>
      <c r="K365" s="1">
        <f t="shared" si="68"/>
        <v>27</v>
      </c>
      <c r="L365" s="1">
        <f t="shared" si="69"/>
        <v>2</v>
      </c>
      <c r="M365" s="1" t="s">
        <v>267</v>
      </c>
    </row>
    <row r="366" spans="1:14" x14ac:dyDescent="0.2">
      <c r="A366" s="1">
        <v>577.52</v>
      </c>
      <c r="B366" s="1" t="s">
        <v>242</v>
      </c>
      <c r="F366" s="1">
        <v>37</v>
      </c>
      <c r="G366" s="1">
        <v>69</v>
      </c>
      <c r="H366" s="1">
        <v>4</v>
      </c>
      <c r="J366" s="1">
        <f t="shared" si="67"/>
        <v>14</v>
      </c>
      <c r="K366" s="1">
        <f t="shared" si="68"/>
        <v>29</v>
      </c>
      <c r="L366" s="1">
        <f t="shared" si="69"/>
        <v>2</v>
      </c>
    </row>
    <row r="367" spans="1:14" x14ac:dyDescent="0.2">
      <c r="A367" s="7">
        <v>579.53</v>
      </c>
      <c r="B367" s="1" t="s">
        <v>418</v>
      </c>
      <c r="F367" s="1">
        <v>37</v>
      </c>
      <c r="G367" s="1">
        <v>71</v>
      </c>
      <c r="H367" s="1">
        <v>4</v>
      </c>
      <c r="J367" s="1">
        <f t="shared" si="67"/>
        <v>14</v>
      </c>
      <c r="K367" s="1">
        <f t="shared" si="68"/>
        <v>27</v>
      </c>
      <c r="L367" s="1">
        <f t="shared" si="69"/>
        <v>2</v>
      </c>
      <c r="M367" s="2" t="s">
        <v>16</v>
      </c>
    </row>
    <row r="368" spans="1:14" x14ac:dyDescent="0.2">
      <c r="A368" s="1">
        <v>601.52</v>
      </c>
      <c r="B368" s="1" t="s">
        <v>244</v>
      </c>
      <c r="F368" s="1">
        <v>39</v>
      </c>
      <c r="G368" s="1">
        <v>69</v>
      </c>
      <c r="H368" s="1">
        <v>4</v>
      </c>
      <c r="J368" s="1">
        <f t="shared" ref="J368" si="70">51-F368</f>
        <v>12</v>
      </c>
      <c r="K368" s="1">
        <f t="shared" ref="K368" si="71">98-G368</f>
        <v>29</v>
      </c>
      <c r="L368" s="1">
        <f t="shared" ref="L368" si="72">6-H368</f>
        <v>2</v>
      </c>
    </row>
    <row r="369" spans="1:14" x14ac:dyDescent="0.2">
      <c r="A369" s="1">
        <v>603.53</v>
      </c>
      <c r="B369" s="1" t="s">
        <v>245</v>
      </c>
      <c r="F369" s="1">
        <v>39</v>
      </c>
      <c r="G369" s="1">
        <v>71</v>
      </c>
      <c r="H369" s="1">
        <v>4</v>
      </c>
      <c r="J369" s="1">
        <f t="shared" ref="J369" si="73">51-F369</f>
        <v>12</v>
      </c>
      <c r="K369" s="1">
        <f t="shared" ref="K369" si="74">98-G369</f>
        <v>27</v>
      </c>
      <c r="L369" s="1">
        <f t="shared" ref="L369" si="75">6-H369</f>
        <v>2</v>
      </c>
    </row>
    <row r="371" spans="1:14" x14ac:dyDescent="0.2">
      <c r="A371" s="2" t="s">
        <v>233</v>
      </c>
      <c r="B371" s="2" t="s">
        <v>234</v>
      </c>
      <c r="C371" s="2" t="s">
        <v>260</v>
      </c>
      <c r="D371" s="2"/>
      <c r="E371" s="2"/>
      <c r="F371" s="2" t="s">
        <v>246</v>
      </c>
      <c r="G371" s="2" t="s">
        <v>247</v>
      </c>
      <c r="H371" s="2" t="s">
        <v>248</v>
      </c>
      <c r="I371" s="11" t="s">
        <v>113</v>
      </c>
      <c r="J371" s="2" t="s">
        <v>246</v>
      </c>
      <c r="K371" s="2" t="s">
        <v>247</v>
      </c>
      <c r="L371" s="2" t="s">
        <v>248</v>
      </c>
      <c r="M371" s="2" t="s">
        <v>249</v>
      </c>
      <c r="N371" s="2" t="s">
        <v>256</v>
      </c>
    </row>
    <row r="372" spans="1:14" x14ac:dyDescent="0.2">
      <c r="I372" s="1" t="s">
        <v>264</v>
      </c>
      <c r="J372" s="1">
        <v>54</v>
      </c>
      <c r="K372" s="1">
        <v>102</v>
      </c>
      <c r="L372" s="1">
        <v>6</v>
      </c>
      <c r="N372" s="11" t="s">
        <v>113</v>
      </c>
    </row>
    <row r="373" spans="1:14" x14ac:dyDescent="0.2">
      <c r="A373" s="1">
        <v>551.5</v>
      </c>
      <c r="B373" s="1" t="s">
        <v>496</v>
      </c>
      <c r="F373" s="1">
        <v>35</v>
      </c>
      <c r="G373" s="1">
        <v>71</v>
      </c>
      <c r="H373" s="1">
        <v>4</v>
      </c>
      <c r="J373" s="1">
        <f>54-F373</f>
        <v>19</v>
      </c>
      <c r="K373" s="1">
        <f>102-G373</f>
        <v>31</v>
      </c>
      <c r="L373" s="1">
        <f t="shared" ref="L373:L379" si="76">6-H373</f>
        <v>2</v>
      </c>
      <c r="M373" s="1" t="s">
        <v>499</v>
      </c>
    </row>
    <row r="374" spans="1:14" x14ac:dyDescent="0.2">
      <c r="A374" s="2">
        <v>577.52</v>
      </c>
      <c r="B374" s="1" t="s">
        <v>242</v>
      </c>
      <c r="F374" s="1">
        <v>37</v>
      </c>
      <c r="G374" s="1">
        <v>69</v>
      </c>
      <c r="H374" s="1">
        <v>4</v>
      </c>
      <c r="J374" s="1">
        <f t="shared" ref="J374:J379" si="77">54-F374</f>
        <v>17</v>
      </c>
      <c r="K374" s="1">
        <f t="shared" ref="K374:K379" si="78">102-G374</f>
        <v>33</v>
      </c>
      <c r="L374" s="1">
        <f t="shared" si="76"/>
        <v>2</v>
      </c>
      <c r="M374" s="1" t="s">
        <v>10</v>
      </c>
    </row>
    <row r="375" spans="1:14" x14ac:dyDescent="0.2">
      <c r="A375" s="6">
        <v>579.53</v>
      </c>
      <c r="B375" s="1" t="s">
        <v>418</v>
      </c>
      <c r="F375" s="1">
        <v>37</v>
      </c>
      <c r="G375" s="1">
        <v>71</v>
      </c>
      <c r="H375" s="1">
        <v>4</v>
      </c>
      <c r="J375" s="1">
        <f t="shared" si="77"/>
        <v>17</v>
      </c>
      <c r="K375" s="1">
        <f t="shared" si="78"/>
        <v>31</v>
      </c>
      <c r="L375" s="1">
        <f t="shared" si="76"/>
        <v>2</v>
      </c>
      <c r="M375" s="1" t="s">
        <v>500</v>
      </c>
    </row>
    <row r="376" spans="1:14" x14ac:dyDescent="0.2">
      <c r="A376" s="1">
        <v>601.52</v>
      </c>
      <c r="B376" s="1" t="s">
        <v>244</v>
      </c>
      <c r="F376" s="1">
        <v>39</v>
      </c>
      <c r="G376" s="1">
        <v>69</v>
      </c>
      <c r="H376" s="1">
        <v>4</v>
      </c>
      <c r="J376" s="1">
        <f t="shared" si="77"/>
        <v>15</v>
      </c>
      <c r="K376" s="1">
        <f t="shared" si="78"/>
        <v>33</v>
      </c>
      <c r="L376" s="1">
        <f t="shared" si="76"/>
        <v>2</v>
      </c>
      <c r="N376" s="1" t="s">
        <v>502</v>
      </c>
    </row>
    <row r="377" spans="1:14" x14ac:dyDescent="0.2">
      <c r="A377" s="1">
        <v>603.53</v>
      </c>
      <c r="B377" s="1" t="s">
        <v>245</v>
      </c>
      <c r="F377" s="1">
        <v>39</v>
      </c>
      <c r="G377" s="1">
        <v>71</v>
      </c>
      <c r="H377" s="1">
        <v>4</v>
      </c>
      <c r="J377" s="1">
        <f t="shared" si="77"/>
        <v>15</v>
      </c>
      <c r="K377" s="1">
        <f t="shared" si="78"/>
        <v>31</v>
      </c>
      <c r="L377" s="1">
        <f t="shared" si="76"/>
        <v>2</v>
      </c>
    </row>
    <row r="378" spans="1:14" x14ac:dyDescent="0.2">
      <c r="A378" s="7">
        <v>591.53</v>
      </c>
      <c r="B378" s="1" t="s">
        <v>498</v>
      </c>
      <c r="F378" s="1">
        <v>38</v>
      </c>
      <c r="G378" s="1">
        <v>71</v>
      </c>
      <c r="H378" s="1">
        <v>4</v>
      </c>
      <c r="J378" s="1">
        <f t="shared" si="77"/>
        <v>16</v>
      </c>
      <c r="K378" s="1">
        <f t="shared" si="78"/>
        <v>31</v>
      </c>
      <c r="L378" s="1">
        <f t="shared" si="76"/>
        <v>2</v>
      </c>
      <c r="M378" s="1" t="s">
        <v>250</v>
      </c>
    </row>
    <row r="379" spans="1:14" x14ac:dyDescent="0.2">
      <c r="A379" s="2">
        <v>565.52</v>
      </c>
      <c r="B379" s="1" t="s">
        <v>501</v>
      </c>
      <c r="F379" s="1">
        <v>36</v>
      </c>
      <c r="G379" s="1">
        <v>69</v>
      </c>
      <c r="H379" s="1">
        <v>4</v>
      </c>
      <c r="J379" s="1">
        <f t="shared" si="77"/>
        <v>18</v>
      </c>
      <c r="K379" s="1">
        <f t="shared" si="78"/>
        <v>33</v>
      </c>
      <c r="L379" s="1">
        <f t="shared" si="76"/>
        <v>2</v>
      </c>
      <c r="M379" s="1" t="s">
        <v>11</v>
      </c>
    </row>
    <row r="381" spans="1:14" x14ac:dyDescent="0.2">
      <c r="A381" s="2" t="s">
        <v>233</v>
      </c>
      <c r="B381" s="2" t="s">
        <v>234</v>
      </c>
      <c r="C381" s="2" t="s">
        <v>260</v>
      </c>
      <c r="D381" s="2"/>
      <c r="E381" s="2"/>
      <c r="F381" s="2" t="s">
        <v>246</v>
      </c>
      <c r="G381" s="2" t="s">
        <v>247</v>
      </c>
      <c r="H381" s="2" t="s">
        <v>248</v>
      </c>
      <c r="I381" s="11" t="s">
        <v>114</v>
      </c>
      <c r="J381" s="2" t="s">
        <v>246</v>
      </c>
      <c r="K381" s="2" t="s">
        <v>247</v>
      </c>
      <c r="L381" s="2" t="s">
        <v>248</v>
      </c>
      <c r="M381" s="2" t="s">
        <v>249</v>
      </c>
      <c r="N381" s="2" t="s">
        <v>256</v>
      </c>
    </row>
    <row r="382" spans="1:14" x14ac:dyDescent="0.2">
      <c r="I382" s="1" t="s">
        <v>264</v>
      </c>
      <c r="J382" s="1">
        <v>56</v>
      </c>
      <c r="K382" s="1">
        <v>104</v>
      </c>
      <c r="L382" s="1">
        <v>6</v>
      </c>
      <c r="N382" s="11" t="s">
        <v>114</v>
      </c>
    </row>
    <row r="383" spans="1:14" x14ac:dyDescent="0.2">
      <c r="A383" s="1">
        <v>551.5</v>
      </c>
      <c r="B383" s="1" t="s">
        <v>496</v>
      </c>
      <c r="F383" s="1">
        <v>35</v>
      </c>
      <c r="G383" s="1">
        <v>71</v>
      </c>
      <c r="H383" s="1">
        <v>4</v>
      </c>
      <c r="J383" s="1">
        <f>56-F383</f>
        <v>21</v>
      </c>
      <c r="K383" s="1">
        <f>104-G383</f>
        <v>33</v>
      </c>
      <c r="L383" s="1">
        <f t="shared" ref="L383:L389" si="79">6-H383</f>
        <v>2</v>
      </c>
      <c r="M383" s="1" t="s">
        <v>503</v>
      </c>
    </row>
    <row r="384" spans="1:14" x14ac:dyDescent="0.2">
      <c r="A384" s="2">
        <v>577.52</v>
      </c>
      <c r="B384" s="1" t="s">
        <v>242</v>
      </c>
      <c r="F384" s="1">
        <v>37</v>
      </c>
      <c r="G384" s="1">
        <v>69</v>
      </c>
      <c r="H384" s="1">
        <v>4</v>
      </c>
      <c r="J384" s="1">
        <f t="shared" ref="J384:J389" si="80">56-F384</f>
        <v>19</v>
      </c>
      <c r="K384" s="1">
        <f t="shared" ref="K384:K389" si="81">104-G384</f>
        <v>35</v>
      </c>
      <c r="L384" s="1">
        <f t="shared" si="79"/>
        <v>2</v>
      </c>
      <c r="M384" s="1" t="s">
        <v>504</v>
      </c>
    </row>
    <row r="385" spans="1:14" x14ac:dyDescent="0.2">
      <c r="A385" s="6">
        <v>579.53</v>
      </c>
      <c r="B385" s="1" t="s">
        <v>418</v>
      </c>
      <c r="F385" s="1">
        <v>37</v>
      </c>
      <c r="G385" s="1">
        <v>71</v>
      </c>
      <c r="H385" s="1">
        <v>4</v>
      </c>
      <c r="J385" s="1">
        <f t="shared" si="80"/>
        <v>19</v>
      </c>
      <c r="K385" s="1">
        <f t="shared" si="81"/>
        <v>33</v>
      </c>
      <c r="L385" s="1">
        <f t="shared" si="79"/>
        <v>2</v>
      </c>
      <c r="M385" s="1" t="s">
        <v>505</v>
      </c>
    </row>
    <row r="386" spans="1:14" x14ac:dyDescent="0.2">
      <c r="A386" s="1">
        <v>601.52</v>
      </c>
      <c r="B386" s="1" t="s">
        <v>244</v>
      </c>
      <c r="F386" s="1">
        <v>39</v>
      </c>
      <c r="G386" s="1">
        <v>69</v>
      </c>
      <c r="H386" s="1">
        <v>4</v>
      </c>
      <c r="J386" s="1">
        <f t="shared" si="80"/>
        <v>17</v>
      </c>
      <c r="K386" s="1">
        <f t="shared" si="81"/>
        <v>35</v>
      </c>
      <c r="L386" s="1">
        <f t="shared" si="79"/>
        <v>2</v>
      </c>
    </row>
    <row r="387" spans="1:14" x14ac:dyDescent="0.2">
      <c r="A387" s="1">
        <v>603.53</v>
      </c>
      <c r="B387" s="1" t="s">
        <v>245</v>
      </c>
      <c r="F387" s="1">
        <v>39</v>
      </c>
      <c r="G387" s="1">
        <v>71</v>
      </c>
      <c r="H387" s="1">
        <v>4</v>
      </c>
      <c r="J387" s="1">
        <f t="shared" si="80"/>
        <v>17</v>
      </c>
      <c r="K387" s="1">
        <f t="shared" si="81"/>
        <v>33</v>
      </c>
      <c r="L387" s="1">
        <f t="shared" si="79"/>
        <v>2</v>
      </c>
      <c r="M387" s="1" t="s">
        <v>10</v>
      </c>
      <c r="N387" s="1" t="s">
        <v>506</v>
      </c>
    </row>
    <row r="388" spans="1:14" x14ac:dyDescent="0.2">
      <c r="A388" s="7">
        <v>591.53</v>
      </c>
      <c r="B388" s="1" t="s">
        <v>498</v>
      </c>
      <c r="F388" s="1">
        <v>38</v>
      </c>
      <c r="G388" s="1">
        <v>71</v>
      </c>
      <c r="H388" s="1">
        <v>4</v>
      </c>
      <c r="J388" s="1">
        <f t="shared" si="80"/>
        <v>18</v>
      </c>
      <c r="K388" s="1">
        <f t="shared" si="81"/>
        <v>33</v>
      </c>
      <c r="L388" s="1">
        <f t="shared" si="79"/>
        <v>2</v>
      </c>
      <c r="M388" s="1" t="s">
        <v>11</v>
      </c>
    </row>
    <row r="389" spans="1:14" x14ac:dyDescent="0.2">
      <c r="A389" s="2">
        <v>565.52</v>
      </c>
      <c r="B389" s="1" t="s">
        <v>501</v>
      </c>
      <c r="F389" s="1">
        <v>36</v>
      </c>
      <c r="G389" s="1">
        <v>69</v>
      </c>
      <c r="H389" s="1">
        <v>4</v>
      </c>
      <c r="J389" s="1">
        <f t="shared" si="80"/>
        <v>20</v>
      </c>
      <c r="K389" s="1">
        <f t="shared" si="81"/>
        <v>35</v>
      </c>
      <c r="L389" s="1">
        <f t="shared" si="79"/>
        <v>2</v>
      </c>
      <c r="M389" s="1" t="s">
        <v>266</v>
      </c>
    </row>
    <row r="391" spans="1:14" x14ac:dyDescent="0.2">
      <c r="A391" s="2" t="s">
        <v>233</v>
      </c>
      <c r="B391" s="2" t="s">
        <v>234</v>
      </c>
      <c r="C391" s="2" t="s">
        <v>260</v>
      </c>
      <c r="D391" s="2"/>
      <c r="E391" s="2"/>
      <c r="F391" s="2" t="s">
        <v>246</v>
      </c>
      <c r="G391" s="2" t="s">
        <v>247</v>
      </c>
      <c r="H391" s="2" t="s">
        <v>248</v>
      </c>
      <c r="I391" s="11" t="s">
        <v>115</v>
      </c>
      <c r="J391" s="2" t="s">
        <v>246</v>
      </c>
      <c r="K391" s="2" t="s">
        <v>247</v>
      </c>
      <c r="L391" s="2" t="s">
        <v>248</v>
      </c>
      <c r="M391" s="2" t="s">
        <v>249</v>
      </c>
      <c r="N391" s="2" t="s">
        <v>256</v>
      </c>
    </row>
    <row r="392" spans="1:14" x14ac:dyDescent="0.2">
      <c r="I392" s="1" t="s">
        <v>264</v>
      </c>
      <c r="J392" s="1">
        <v>58</v>
      </c>
      <c r="K392" s="1">
        <v>106</v>
      </c>
      <c r="L392" s="1">
        <v>6</v>
      </c>
      <c r="N392" s="11" t="s">
        <v>115</v>
      </c>
    </row>
    <row r="393" spans="1:14" x14ac:dyDescent="0.2">
      <c r="A393" s="1">
        <v>551.5</v>
      </c>
      <c r="B393" s="1" t="s">
        <v>496</v>
      </c>
      <c r="F393" s="1">
        <v>35</v>
      </c>
      <c r="G393" s="1">
        <v>71</v>
      </c>
      <c r="H393" s="1">
        <v>4</v>
      </c>
      <c r="J393" s="1">
        <f>58-F393</f>
        <v>23</v>
      </c>
      <c r="K393" s="1">
        <f>106-G393</f>
        <v>35</v>
      </c>
      <c r="L393" s="1">
        <f t="shared" ref="L393:L399" si="82">6-H393</f>
        <v>2</v>
      </c>
      <c r="M393" s="1" t="s">
        <v>507</v>
      </c>
    </row>
    <row r="394" spans="1:14" x14ac:dyDescent="0.2">
      <c r="A394" s="2">
        <v>577.52</v>
      </c>
      <c r="B394" s="1" t="s">
        <v>242</v>
      </c>
      <c r="F394" s="1">
        <v>37</v>
      </c>
      <c r="G394" s="1">
        <v>69</v>
      </c>
      <c r="H394" s="1">
        <v>4</v>
      </c>
      <c r="J394" s="1">
        <f t="shared" ref="J394:J399" si="83">58-F394</f>
        <v>21</v>
      </c>
      <c r="K394" s="1">
        <f t="shared" ref="K394:K399" si="84">106-G394</f>
        <v>37</v>
      </c>
      <c r="L394" s="1">
        <f t="shared" si="82"/>
        <v>2</v>
      </c>
      <c r="M394" s="1" t="s">
        <v>508</v>
      </c>
    </row>
    <row r="395" spans="1:14" x14ac:dyDescent="0.2">
      <c r="A395" s="6">
        <v>579.53</v>
      </c>
      <c r="B395" s="1" t="s">
        <v>418</v>
      </c>
      <c r="F395" s="1">
        <v>37</v>
      </c>
      <c r="G395" s="1">
        <v>71</v>
      </c>
      <c r="H395" s="1">
        <v>4</v>
      </c>
      <c r="J395" s="1">
        <f t="shared" si="83"/>
        <v>21</v>
      </c>
      <c r="K395" s="1">
        <f t="shared" si="84"/>
        <v>35</v>
      </c>
      <c r="L395" s="1">
        <f t="shared" si="82"/>
        <v>2</v>
      </c>
      <c r="M395" s="1" t="s">
        <v>509</v>
      </c>
    </row>
    <row r="396" spans="1:14" x14ac:dyDescent="0.2">
      <c r="A396" s="1">
        <v>601.52</v>
      </c>
      <c r="B396" s="1" t="s">
        <v>244</v>
      </c>
      <c r="F396" s="1">
        <v>39</v>
      </c>
      <c r="G396" s="1">
        <v>69</v>
      </c>
      <c r="H396" s="1">
        <v>4</v>
      </c>
      <c r="J396" s="1">
        <f t="shared" si="83"/>
        <v>19</v>
      </c>
      <c r="K396" s="1">
        <f t="shared" si="84"/>
        <v>37</v>
      </c>
      <c r="L396" s="1">
        <f t="shared" si="82"/>
        <v>2</v>
      </c>
      <c r="M396" s="1" t="s">
        <v>510</v>
      </c>
      <c r="N396" s="1" t="s">
        <v>35</v>
      </c>
    </row>
    <row r="397" spans="1:14" x14ac:dyDescent="0.2">
      <c r="A397" s="2">
        <v>603.53</v>
      </c>
      <c r="B397" s="1" t="s">
        <v>245</v>
      </c>
      <c r="F397" s="1">
        <v>39</v>
      </c>
      <c r="G397" s="1">
        <v>71</v>
      </c>
      <c r="H397" s="1">
        <v>4</v>
      </c>
      <c r="J397" s="1">
        <f t="shared" si="83"/>
        <v>19</v>
      </c>
      <c r="K397" s="1">
        <f t="shared" si="84"/>
        <v>35</v>
      </c>
      <c r="L397" s="1">
        <f t="shared" si="82"/>
        <v>2</v>
      </c>
      <c r="M397" s="1" t="s">
        <v>504</v>
      </c>
    </row>
    <row r="398" spans="1:14" x14ac:dyDescent="0.2">
      <c r="A398" s="6">
        <v>591.53</v>
      </c>
      <c r="B398" s="1" t="s">
        <v>498</v>
      </c>
      <c r="F398" s="1">
        <v>38</v>
      </c>
      <c r="G398" s="1">
        <v>71</v>
      </c>
      <c r="H398" s="1">
        <v>4</v>
      </c>
      <c r="J398" s="1">
        <f t="shared" si="83"/>
        <v>20</v>
      </c>
      <c r="K398" s="1">
        <f t="shared" si="84"/>
        <v>35</v>
      </c>
      <c r="L398" s="1">
        <f t="shared" si="82"/>
        <v>2</v>
      </c>
      <c r="M398" s="1" t="s">
        <v>266</v>
      </c>
    </row>
    <row r="399" spans="1:14" x14ac:dyDescent="0.2">
      <c r="A399" s="1">
        <v>565.52</v>
      </c>
      <c r="B399" s="1" t="s">
        <v>501</v>
      </c>
      <c r="F399" s="1">
        <v>36</v>
      </c>
      <c r="G399" s="1">
        <v>69</v>
      </c>
      <c r="H399" s="1">
        <v>4</v>
      </c>
      <c r="J399" s="1">
        <f t="shared" si="83"/>
        <v>22</v>
      </c>
      <c r="K399" s="1">
        <f t="shared" si="84"/>
        <v>37</v>
      </c>
      <c r="L399" s="1">
        <f t="shared" si="82"/>
        <v>2</v>
      </c>
      <c r="M399" s="1" t="s">
        <v>276</v>
      </c>
    </row>
    <row r="401" spans="1:14" x14ac:dyDescent="0.2">
      <c r="A401" s="2" t="s">
        <v>233</v>
      </c>
      <c r="B401" s="2" t="s">
        <v>234</v>
      </c>
      <c r="C401" s="2" t="s">
        <v>260</v>
      </c>
      <c r="D401" s="2"/>
      <c r="E401" s="2"/>
      <c r="F401" s="2" t="s">
        <v>246</v>
      </c>
      <c r="G401" s="2" t="s">
        <v>247</v>
      </c>
      <c r="H401" s="2" t="s">
        <v>248</v>
      </c>
      <c r="I401" s="11" t="s">
        <v>119</v>
      </c>
      <c r="J401" s="2" t="s">
        <v>246</v>
      </c>
      <c r="K401" s="2" t="s">
        <v>247</v>
      </c>
      <c r="L401" s="2" t="s">
        <v>248</v>
      </c>
      <c r="M401" s="2" t="s">
        <v>249</v>
      </c>
      <c r="N401" s="2" t="s">
        <v>256</v>
      </c>
    </row>
    <row r="402" spans="1:14" x14ac:dyDescent="0.2">
      <c r="I402" s="1" t="s">
        <v>264</v>
      </c>
      <c r="J402" s="1">
        <v>54</v>
      </c>
      <c r="K402" s="1">
        <v>104</v>
      </c>
      <c r="L402" s="1">
        <v>6</v>
      </c>
      <c r="N402" s="11" t="s">
        <v>119</v>
      </c>
    </row>
    <row r="403" spans="1:14" x14ac:dyDescent="0.2">
      <c r="A403" s="1">
        <v>551.5</v>
      </c>
      <c r="B403" s="1" t="s">
        <v>496</v>
      </c>
      <c r="F403" s="1">
        <v>35</v>
      </c>
      <c r="G403" s="1">
        <v>71</v>
      </c>
      <c r="H403" s="1">
        <v>4</v>
      </c>
      <c r="J403" s="1">
        <f>54-F403</f>
        <v>19</v>
      </c>
      <c r="K403" s="1">
        <f>104-G403</f>
        <v>33</v>
      </c>
      <c r="L403" s="1">
        <f t="shared" ref="L403:L409" si="85">6-H403</f>
        <v>2</v>
      </c>
      <c r="M403" s="1" t="s">
        <v>505</v>
      </c>
    </row>
    <row r="404" spans="1:14" x14ac:dyDescent="0.2">
      <c r="A404" s="1">
        <v>577.52</v>
      </c>
      <c r="B404" s="1" t="s">
        <v>242</v>
      </c>
      <c r="F404" s="1">
        <v>37</v>
      </c>
      <c r="G404" s="1">
        <v>69</v>
      </c>
      <c r="H404" s="1">
        <v>4</v>
      </c>
      <c r="J404" s="1">
        <f t="shared" ref="J404:J409" si="86">54-F404</f>
        <v>17</v>
      </c>
      <c r="K404" s="1">
        <f t="shared" ref="K404:K409" si="87">104-G404</f>
        <v>35</v>
      </c>
      <c r="L404" s="1">
        <f t="shared" si="85"/>
        <v>2</v>
      </c>
    </row>
    <row r="405" spans="1:14" x14ac:dyDescent="0.2">
      <c r="A405" s="7">
        <v>579.53</v>
      </c>
      <c r="B405" s="1" t="s">
        <v>418</v>
      </c>
      <c r="F405" s="1">
        <v>37</v>
      </c>
      <c r="G405" s="1">
        <v>71</v>
      </c>
      <c r="H405" s="1">
        <v>4</v>
      </c>
      <c r="J405" s="1">
        <f t="shared" si="86"/>
        <v>17</v>
      </c>
      <c r="K405" s="1">
        <f t="shared" si="87"/>
        <v>33</v>
      </c>
      <c r="L405" s="1">
        <f t="shared" si="85"/>
        <v>2</v>
      </c>
      <c r="M405" s="1" t="s">
        <v>10</v>
      </c>
      <c r="N405" s="1" t="s">
        <v>3</v>
      </c>
    </row>
    <row r="406" spans="1:14" x14ac:dyDescent="0.2">
      <c r="A406" s="1">
        <v>601.52</v>
      </c>
      <c r="B406" s="1" t="s">
        <v>244</v>
      </c>
      <c r="F406" s="1">
        <v>39</v>
      </c>
      <c r="G406" s="1">
        <v>69</v>
      </c>
      <c r="H406" s="1">
        <v>4</v>
      </c>
      <c r="J406" s="1">
        <f t="shared" si="86"/>
        <v>15</v>
      </c>
      <c r="K406" s="1">
        <f t="shared" si="87"/>
        <v>35</v>
      </c>
      <c r="L406" s="1">
        <f t="shared" si="85"/>
        <v>2</v>
      </c>
      <c r="N406" s="1" t="s">
        <v>512</v>
      </c>
    </row>
    <row r="407" spans="1:14" x14ac:dyDescent="0.2">
      <c r="A407" s="1">
        <v>603.53</v>
      </c>
      <c r="B407" s="1" t="s">
        <v>245</v>
      </c>
      <c r="F407" s="1">
        <v>39</v>
      </c>
      <c r="G407" s="1">
        <v>71</v>
      </c>
      <c r="H407" s="1">
        <v>4</v>
      </c>
      <c r="J407" s="1">
        <f t="shared" si="86"/>
        <v>15</v>
      </c>
      <c r="K407" s="1">
        <f t="shared" si="87"/>
        <v>33</v>
      </c>
      <c r="L407" s="1">
        <f t="shared" si="85"/>
        <v>2</v>
      </c>
    </row>
    <row r="408" spans="1:14" x14ac:dyDescent="0.2">
      <c r="A408" s="6">
        <v>591.53</v>
      </c>
      <c r="B408" s="1" t="s">
        <v>498</v>
      </c>
      <c r="F408" s="1">
        <v>38</v>
      </c>
      <c r="G408" s="1">
        <v>71</v>
      </c>
      <c r="H408" s="1">
        <v>4</v>
      </c>
      <c r="J408" s="1">
        <f t="shared" si="86"/>
        <v>16</v>
      </c>
      <c r="K408" s="1">
        <f t="shared" si="87"/>
        <v>33</v>
      </c>
      <c r="L408" s="1">
        <f t="shared" si="85"/>
        <v>2</v>
      </c>
    </row>
    <row r="409" spans="1:14" x14ac:dyDescent="0.2">
      <c r="A409" s="1">
        <v>565.52</v>
      </c>
      <c r="B409" s="1" t="s">
        <v>501</v>
      </c>
      <c r="F409" s="1">
        <v>36</v>
      </c>
      <c r="G409" s="1">
        <v>69</v>
      </c>
      <c r="H409" s="1">
        <v>4</v>
      </c>
      <c r="J409" s="1">
        <f t="shared" si="86"/>
        <v>18</v>
      </c>
      <c r="K409" s="1">
        <f t="shared" si="87"/>
        <v>35</v>
      </c>
      <c r="L409" s="1">
        <f t="shared" si="85"/>
        <v>2</v>
      </c>
      <c r="M409" s="1" t="s">
        <v>8</v>
      </c>
    </row>
    <row r="411" spans="1:14" x14ac:dyDescent="0.2">
      <c r="A411" s="2" t="s">
        <v>233</v>
      </c>
      <c r="B411" s="2" t="s">
        <v>234</v>
      </c>
      <c r="C411" s="2" t="s">
        <v>260</v>
      </c>
      <c r="D411" s="2"/>
      <c r="E411" s="2"/>
      <c r="F411" s="2" t="s">
        <v>246</v>
      </c>
      <c r="G411" s="2" t="s">
        <v>247</v>
      </c>
      <c r="H411" s="2" t="s">
        <v>248</v>
      </c>
      <c r="I411" s="11" t="s">
        <v>120</v>
      </c>
      <c r="J411" s="2" t="s">
        <v>246</v>
      </c>
      <c r="K411" s="2" t="s">
        <v>247</v>
      </c>
      <c r="L411" s="2" t="s">
        <v>248</v>
      </c>
      <c r="M411" s="2" t="s">
        <v>249</v>
      </c>
      <c r="N411" s="2" t="s">
        <v>256</v>
      </c>
    </row>
    <row r="412" spans="1:14" x14ac:dyDescent="0.2">
      <c r="I412" s="1" t="s">
        <v>264</v>
      </c>
      <c r="J412" s="1">
        <v>56</v>
      </c>
      <c r="K412" s="1">
        <v>106</v>
      </c>
      <c r="L412" s="1">
        <v>6</v>
      </c>
      <c r="N412" s="11" t="s">
        <v>119</v>
      </c>
    </row>
    <row r="413" spans="1:14" x14ac:dyDescent="0.2">
      <c r="A413" s="1">
        <v>551.5</v>
      </c>
      <c r="B413" s="1" t="s">
        <v>496</v>
      </c>
      <c r="F413" s="1">
        <v>35</v>
      </c>
      <c r="G413" s="1">
        <v>71</v>
      </c>
      <c r="H413" s="1">
        <v>4</v>
      </c>
      <c r="J413" s="1">
        <f>56-F413</f>
        <v>21</v>
      </c>
      <c r="K413" s="1">
        <f>106-G413</f>
        <v>35</v>
      </c>
      <c r="L413" s="1">
        <f t="shared" ref="L413:L420" si="88">6-H413</f>
        <v>2</v>
      </c>
      <c r="M413" s="1" t="s">
        <v>513</v>
      </c>
    </row>
    <row r="414" spans="1:14" x14ac:dyDescent="0.2">
      <c r="A414" s="1">
        <v>577.52</v>
      </c>
      <c r="B414" s="1" t="s">
        <v>242</v>
      </c>
      <c r="F414" s="1">
        <v>37</v>
      </c>
      <c r="G414" s="1">
        <v>69</v>
      </c>
      <c r="H414" s="1">
        <v>4</v>
      </c>
      <c r="J414" s="1">
        <f t="shared" ref="J414:J420" si="89">56-F414</f>
        <v>19</v>
      </c>
      <c r="K414" s="1">
        <f t="shared" ref="K414:K420" si="90">106-G414</f>
        <v>37</v>
      </c>
      <c r="L414" s="1">
        <f t="shared" si="88"/>
        <v>2</v>
      </c>
      <c r="M414" s="1" t="s">
        <v>510</v>
      </c>
    </row>
    <row r="415" spans="1:14" x14ac:dyDescent="0.2">
      <c r="A415" s="7">
        <v>579.53</v>
      </c>
      <c r="B415" s="1" t="s">
        <v>418</v>
      </c>
      <c r="F415" s="1">
        <v>37</v>
      </c>
      <c r="G415" s="1">
        <v>71</v>
      </c>
      <c r="H415" s="1">
        <v>4</v>
      </c>
      <c r="J415" s="1">
        <f t="shared" si="89"/>
        <v>19</v>
      </c>
      <c r="K415" s="1">
        <f t="shared" si="90"/>
        <v>35</v>
      </c>
      <c r="L415" s="1">
        <f t="shared" si="88"/>
        <v>2</v>
      </c>
      <c r="M415" s="1" t="s">
        <v>504</v>
      </c>
    </row>
    <row r="416" spans="1:14" x14ac:dyDescent="0.2">
      <c r="A416" s="1">
        <v>601.52</v>
      </c>
      <c r="B416" s="1" t="s">
        <v>244</v>
      </c>
      <c r="F416" s="1">
        <v>39</v>
      </c>
      <c r="G416" s="1">
        <v>69</v>
      </c>
      <c r="H416" s="1">
        <v>4</v>
      </c>
      <c r="J416" s="1">
        <f t="shared" si="89"/>
        <v>17</v>
      </c>
      <c r="K416" s="1">
        <f t="shared" si="90"/>
        <v>37</v>
      </c>
      <c r="L416" s="1">
        <f t="shared" si="88"/>
        <v>2</v>
      </c>
    </row>
    <row r="417" spans="1:14" x14ac:dyDescent="0.2">
      <c r="A417" s="1">
        <v>603.53</v>
      </c>
      <c r="B417" s="1" t="s">
        <v>245</v>
      </c>
      <c r="F417" s="1">
        <v>39</v>
      </c>
      <c r="G417" s="1">
        <v>71</v>
      </c>
      <c r="H417" s="1">
        <v>4</v>
      </c>
      <c r="J417" s="1">
        <f t="shared" si="89"/>
        <v>17</v>
      </c>
      <c r="K417" s="1">
        <f t="shared" si="90"/>
        <v>35</v>
      </c>
      <c r="L417" s="1">
        <f t="shared" si="88"/>
        <v>2</v>
      </c>
    </row>
    <row r="418" spans="1:14" x14ac:dyDescent="0.2">
      <c r="A418" s="6">
        <v>591.53</v>
      </c>
      <c r="B418" s="1" t="s">
        <v>498</v>
      </c>
      <c r="F418" s="1">
        <v>38</v>
      </c>
      <c r="G418" s="1">
        <v>71</v>
      </c>
      <c r="H418" s="1">
        <v>4</v>
      </c>
      <c r="J418" s="1">
        <f t="shared" si="89"/>
        <v>18</v>
      </c>
      <c r="K418" s="1">
        <f t="shared" si="90"/>
        <v>35</v>
      </c>
      <c r="L418" s="1">
        <f t="shared" si="88"/>
        <v>2</v>
      </c>
      <c r="M418" s="1" t="s">
        <v>8</v>
      </c>
      <c r="N418" s="1" t="s">
        <v>515</v>
      </c>
    </row>
    <row r="419" spans="1:14" x14ac:dyDescent="0.2">
      <c r="A419" s="1">
        <v>565.52</v>
      </c>
      <c r="B419" s="1" t="s">
        <v>501</v>
      </c>
      <c r="F419" s="1">
        <v>36</v>
      </c>
      <c r="G419" s="1">
        <v>69</v>
      </c>
      <c r="H419" s="1">
        <v>4</v>
      </c>
      <c r="J419" s="1">
        <f t="shared" si="89"/>
        <v>20</v>
      </c>
      <c r="K419" s="1">
        <f t="shared" si="90"/>
        <v>37</v>
      </c>
      <c r="L419" s="1">
        <f t="shared" si="88"/>
        <v>2</v>
      </c>
      <c r="M419" s="1" t="s">
        <v>369</v>
      </c>
    </row>
    <row r="420" spans="1:14" x14ac:dyDescent="0.2">
      <c r="A420" s="2">
        <v>593.54999999999995</v>
      </c>
      <c r="B420" s="1" t="s">
        <v>514</v>
      </c>
      <c r="F420" s="1">
        <v>38</v>
      </c>
      <c r="G420" s="1">
        <v>73</v>
      </c>
      <c r="H420" s="1">
        <v>4</v>
      </c>
      <c r="J420" s="1">
        <f t="shared" si="89"/>
        <v>18</v>
      </c>
      <c r="K420" s="1">
        <f t="shared" si="90"/>
        <v>33</v>
      </c>
      <c r="L420" s="1">
        <f t="shared" si="88"/>
        <v>2</v>
      </c>
      <c r="M420" s="1" t="s">
        <v>11</v>
      </c>
    </row>
    <row r="421" spans="1:14" x14ac:dyDescent="0.2">
      <c r="A421" s="2">
        <v>605.54</v>
      </c>
      <c r="B421" s="1" t="s">
        <v>363</v>
      </c>
      <c r="F421" s="1">
        <v>39</v>
      </c>
      <c r="G421" s="1">
        <v>73</v>
      </c>
      <c r="H421" s="1">
        <v>4</v>
      </c>
      <c r="J421" s="1">
        <f t="shared" ref="J421" si="91">56-F421</f>
        <v>17</v>
      </c>
      <c r="K421" s="1">
        <f t="shared" ref="K421" si="92">106-G421</f>
        <v>33</v>
      </c>
      <c r="L421" s="1">
        <f t="shared" ref="L421" si="93">6-H421</f>
        <v>2</v>
      </c>
      <c r="M421" s="1" t="s">
        <v>10</v>
      </c>
    </row>
    <row r="423" spans="1:14" x14ac:dyDescent="0.2">
      <c r="A423" s="2" t="s">
        <v>233</v>
      </c>
      <c r="B423" s="2" t="s">
        <v>234</v>
      </c>
      <c r="C423" s="2" t="s">
        <v>260</v>
      </c>
      <c r="D423" s="2"/>
      <c r="E423" s="2"/>
      <c r="F423" s="2" t="s">
        <v>246</v>
      </c>
      <c r="G423" s="2" t="s">
        <v>247</v>
      </c>
      <c r="H423" s="2" t="s">
        <v>248</v>
      </c>
      <c r="I423" s="11" t="s">
        <v>121</v>
      </c>
      <c r="J423" s="2" t="s">
        <v>246</v>
      </c>
      <c r="K423" s="2" t="s">
        <v>247</v>
      </c>
      <c r="L423" s="2" t="s">
        <v>248</v>
      </c>
      <c r="M423" s="2" t="s">
        <v>249</v>
      </c>
      <c r="N423" s="2" t="s">
        <v>256</v>
      </c>
    </row>
    <row r="424" spans="1:14" x14ac:dyDescent="0.2">
      <c r="I424" s="1" t="s">
        <v>264</v>
      </c>
      <c r="J424" s="1">
        <v>58</v>
      </c>
      <c r="K424" s="1">
        <v>108</v>
      </c>
      <c r="L424" s="1">
        <v>6</v>
      </c>
      <c r="N424" s="11" t="s">
        <v>121</v>
      </c>
    </row>
    <row r="425" spans="1:14" x14ac:dyDescent="0.2">
      <c r="A425" s="1">
        <v>551.5</v>
      </c>
      <c r="B425" s="1" t="s">
        <v>496</v>
      </c>
      <c r="F425" s="1">
        <v>35</v>
      </c>
      <c r="G425" s="1">
        <v>71</v>
      </c>
      <c r="H425" s="1">
        <v>4</v>
      </c>
      <c r="J425" s="1">
        <f>58-F425</f>
        <v>23</v>
      </c>
      <c r="K425" s="1">
        <f>108-G425</f>
        <v>37</v>
      </c>
      <c r="L425" s="1">
        <f t="shared" ref="L425:L434" si="94">6-H425</f>
        <v>2</v>
      </c>
      <c r="M425" s="1" t="s">
        <v>516</v>
      </c>
    </row>
    <row r="426" spans="1:14" x14ac:dyDescent="0.2">
      <c r="A426" s="1">
        <v>577.52</v>
      </c>
      <c r="B426" s="1" t="s">
        <v>242</v>
      </c>
      <c r="F426" s="1">
        <v>37</v>
      </c>
      <c r="G426" s="1">
        <v>69</v>
      </c>
      <c r="H426" s="1">
        <v>4</v>
      </c>
      <c r="J426" s="1">
        <f t="shared" ref="J426:J434" si="95">58-F426</f>
        <v>21</v>
      </c>
      <c r="K426" s="1">
        <f t="shared" ref="K426:K434" si="96">108-G426</f>
        <v>39</v>
      </c>
      <c r="L426" s="1">
        <f t="shared" si="94"/>
        <v>2</v>
      </c>
      <c r="M426" s="1" t="s">
        <v>517</v>
      </c>
    </row>
    <row r="427" spans="1:14" x14ac:dyDescent="0.2">
      <c r="A427" s="7">
        <v>579.53</v>
      </c>
      <c r="B427" s="1" t="s">
        <v>418</v>
      </c>
      <c r="F427" s="1">
        <v>37</v>
      </c>
      <c r="G427" s="1">
        <v>71</v>
      </c>
      <c r="H427" s="1">
        <v>4</v>
      </c>
      <c r="J427" s="1">
        <f t="shared" si="95"/>
        <v>21</v>
      </c>
      <c r="K427" s="1">
        <f t="shared" si="96"/>
        <v>37</v>
      </c>
      <c r="L427" s="1">
        <f t="shared" si="94"/>
        <v>2</v>
      </c>
      <c r="M427" s="1" t="s">
        <v>508</v>
      </c>
    </row>
    <row r="428" spans="1:14" x14ac:dyDescent="0.2">
      <c r="A428" s="1">
        <v>601.52</v>
      </c>
      <c r="B428" s="1" t="s">
        <v>244</v>
      </c>
      <c r="F428" s="1">
        <v>39</v>
      </c>
      <c r="G428" s="1">
        <v>69</v>
      </c>
      <c r="H428" s="1">
        <v>4</v>
      </c>
      <c r="J428" s="1">
        <f t="shared" si="95"/>
        <v>19</v>
      </c>
      <c r="K428" s="1">
        <f t="shared" si="96"/>
        <v>39</v>
      </c>
      <c r="L428" s="1">
        <f t="shared" si="94"/>
        <v>2</v>
      </c>
    </row>
    <row r="429" spans="1:14" x14ac:dyDescent="0.2">
      <c r="A429" s="1">
        <v>603.53</v>
      </c>
      <c r="B429" s="1" t="s">
        <v>245</v>
      </c>
      <c r="F429" s="1">
        <v>39</v>
      </c>
      <c r="G429" s="1">
        <v>71</v>
      </c>
      <c r="H429" s="1">
        <v>4</v>
      </c>
      <c r="J429" s="1">
        <f t="shared" si="95"/>
        <v>19</v>
      </c>
      <c r="K429" s="1">
        <f t="shared" si="96"/>
        <v>37</v>
      </c>
      <c r="L429" s="1">
        <f t="shared" si="94"/>
        <v>2</v>
      </c>
      <c r="M429" s="1" t="s">
        <v>510</v>
      </c>
    </row>
    <row r="430" spans="1:14" x14ac:dyDescent="0.2">
      <c r="A430" s="6">
        <v>591.53</v>
      </c>
      <c r="B430" s="1" t="s">
        <v>498</v>
      </c>
      <c r="F430" s="1">
        <v>38</v>
      </c>
      <c r="G430" s="1">
        <v>71</v>
      </c>
      <c r="H430" s="1">
        <v>4</v>
      </c>
      <c r="J430" s="1">
        <f t="shared" si="95"/>
        <v>20</v>
      </c>
      <c r="K430" s="1">
        <f t="shared" si="96"/>
        <v>37</v>
      </c>
      <c r="L430" s="1">
        <f t="shared" si="94"/>
        <v>2</v>
      </c>
      <c r="M430" s="1" t="s">
        <v>369</v>
      </c>
    </row>
    <row r="431" spans="1:14" x14ac:dyDescent="0.2">
      <c r="A431" s="1">
        <v>565.52</v>
      </c>
      <c r="B431" s="1" t="s">
        <v>501</v>
      </c>
      <c r="F431" s="1">
        <v>36</v>
      </c>
      <c r="G431" s="1">
        <v>69</v>
      </c>
      <c r="H431" s="1">
        <v>4</v>
      </c>
      <c r="J431" s="1">
        <f t="shared" si="95"/>
        <v>22</v>
      </c>
      <c r="K431" s="1">
        <f t="shared" si="96"/>
        <v>39</v>
      </c>
      <c r="L431" s="1">
        <f t="shared" si="94"/>
        <v>2</v>
      </c>
      <c r="M431" s="1" t="s">
        <v>370</v>
      </c>
    </row>
    <row r="432" spans="1:14" x14ac:dyDescent="0.2">
      <c r="A432" s="1">
        <v>593.54999999999995</v>
      </c>
      <c r="B432" s="1" t="s">
        <v>514</v>
      </c>
      <c r="F432" s="1">
        <v>38</v>
      </c>
      <c r="G432" s="1">
        <v>73</v>
      </c>
      <c r="H432" s="1">
        <v>4</v>
      </c>
      <c r="J432" s="1">
        <f t="shared" si="95"/>
        <v>20</v>
      </c>
      <c r="K432" s="1">
        <f t="shared" si="96"/>
        <v>35</v>
      </c>
      <c r="L432" s="1">
        <f t="shared" si="94"/>
        <v>2</v>
      </c>
      <c r="M432" s="1" t="s">
        <v>266</v>
      </c>
    </row>
    <row r="433" spans="1:14" x14ac:dyDescent="0.2">
      <c r="A433" s="2">
        <v>605.54</v>
      </c>
      <c r="B433" s="1" t="s">
        <v>363</v>
      </c>
      <c r="F433" s="1">
        <v>39</v>
      </c>
      <c r="G433" s="1">
        <v>73</v>
      </c>
      <c r="H433" s="1">
        <v>4</v>
      </c>
      <c r="J433" s="1">
        <f t="shared" si="95"/>
        <v>19</v>
      </c>
      <c r="K433" s="1">
        <f t="shared" si="96"/>
        <v>35</v>
      </c>
      <c r="L433" s="1">
        <f t="shared" si="94"/>
        <v>2</v>
      </c>
      <c r="M433" s="1" t="s">
        <v>504</v>
      </c>
    </row>
    <row r="434" spans="1:14" x14ac:dyDescent="0.2">
      <c r="A434" s="2">
        <v>619.57000000000005</v>
      </c>
      <c r="B434" s="1" t="s">
        <v>518</v>
      </c>
      <c r="F434" s="1">
        <v>40</v>
      </c>
      <c r="G434" s="1">
        <v>75</v>
      </c>
      <c r="H434" s="1">
        <v>4</v>
      </c>
      <c r="J434" s="1">
        <f t="shared" si="95"/>
        <v>18</v>
      </c>
      <c r="K434" s="1">
        <f t="shared" si="96"/>
        <v>33</v>
      </c>
      <c r="L434" s="1">
        <f t="shared" si="94"/>
        <v>2</v>
      </c>
      <c r="M434" s="1" t="s">
        <v>11</v>
      </c>
      <c r="N434" s="1" t="s">
        <v>519</v>
      </c>
    </row>
    <row r="436" spans="1:14" x14ac:dyDescent="0.2">
      <c r="A436" s="2" t="s">
        <v>233</v>
      </c>
      <c r="B436" s="2" t="s">
        <v>234</v>
      </c>
      <c r="C436" s="2" t="s">
        <v>260</v>
      </c>
      <c r="D436" s="2"/>
      <c r="E436" s="2"/>
      <c r="F436" s="2" t="s">
        <v>246</v>
      </c>
      <c r="G436" s="2" t="s">
        <v>247</v>
      </c>
      <c r="H436" s="2" t="s">
        <v>248</v>
      </c>
      <c r="I436" s="11" t="s">
        <v>122</v>
      </c>
      <c r="J436" s="2" t="s">
        <v>246</v>
      </c>
      <c r="K436" s="2" t="s">
        <v>247</v>
      </c>
      <c r="L436" s="2" t="s">
        <v>248</v>
      </c>
      <c r="M436" s="2" t="s">
        <v>249</v>
      </c>
      <c r="N436" s="2" t="s">
        <v>256</v>
      </c>
    </row>
    <row r="437" spans="1:14" x14ac:dyDescent="0.2">
      <c r="I437" s="1" t="s">
        <v>264</v>
      </c>
      <c r="J437" s="1">
        <v>59</v>
      </c>
      <c r="K437" s="1">
        <v>110</v>
      </c>
      <c r="L437" s="1">
        <v>6</v>
      </c>
      <c r="N437" s="11" t="s">
        <v>122</v>
      </c>
    </row>
    <row r="438" spans="1:14" x14ac:dyDescent="0.2">
      <c r="A438" s="7">
        <v>579.53</v>
      </c>
      <c r="B438" s="1" t="s">
        <v>418</v>
      </c>
      <c r="F438" s="1">
        <v>37</v>
      </c>
      <c r="G438" s="1">
        <v>71</v>
      </c>
      <c r="H438" s="1">
        <v>4</v>
      </c>
      <c r="J438" s="1">
        <f t="shared" ref="J438:J440" si="97">59-F438</f>
        <v>22</v>
      </c>
      <c r="K438" s="1">
        <f t="shared" ref="K438:K440" si="98">110-G438</f>
        <v>39</v>
      </c>
      <c r="L438" s="1">
        <f t="shared" ref="L438:L440" si="99">6-H438</f>
        <v>2</v>
      </c>
      <c r="M438" s="1" t="s">
        <v>370</v>
      </c>
    </row>
    <row r="439" spans="1:14" x14ac:dyDescent="0.2">
      <c r="A439" s="6">
        <v>591.53</v>
      </c>
      <c r="B439" s="1" t="s">
        <v>498</v>
      </c>
      <c r="F439" s="1">
        <v>38</v>
      </c>
      <c r="G439" s="1">
        <v>71</v>
      </c>
      <c r="H439" s="1">
        <v>4</v>
      </c>
      <c r="J439" s="1">
        <f t="shared" si="97"/>
        <v>21</v>
      </c>
      <c r="K439" s="1">
        <f t="shared" si="98"/>
        <v>39</v>
      </c>
      <c r="L439" s="1">
        <f t="shared" si="99"/>
        <v>2</v>
      </c>
      <c r="M439" s="1" t="s">
        <v>517</v>
      </c>
    </row>
    <row r="440" spans="1:14" x14ac:dyDescent="0.2">
      <c r="A440" s="2">
        <v>605.54</v>
      </c>
      <c r="B440" s="1" t="s">
        <v>363</v>
      </c>
      <c r="F440" s="1">
        <v>39</v>
      </c>
      <c r="G440" s="1">
        <v>73</v>
      </c>
      <c r="H440" s="1">
        <v>4</v>
      </c>
      <c r="J440" s="1">
        <f t="shared" si="97"/>
        <v>20</v>
      </c>
      <c r="K440" s="1">
        <f t="shared" si="98"/>
        <v>37</v>
      </c>
      <c r="L440" s="1">
        <f t="shared" si="99"/>
        <v>2</v>
      </c>
      <c r="M440" s="1" t="s">
        <v>369</v>
      </c>
    </row>
    <row r="441" spans="1:14" x14ac:dyDescent="0.2">
      <c r="A441" s="1">
        <v>607.55999999999995</v>
      </c>
      <c r="B441" s="1" t="s">
        <v>520</v>
      </c>
      <c r="F441" s="1">
        <v>39</v>
      </c>
      <c r="G441" s="1">
        <v>75</v>
      </c>
      <c r="H441" s="1">
        <v>4</v>
      </c>
      <c r="J441" s="1">
        <f t="shared" ref="J441:J443" si="100">59-F441</f>
        <v>20</v>
      </c>
      <c r="K441" s="1">
        <f t="shared" ref="K441:K443" si="101">110-G441</f>
        <v>35</v>
      </c>
      <c r="L441" s="1">
        <f t="shared" ref="L441:L443" si="102">6-H441</f>
        <v>2</v>
      </c>
      <c r="M441" s="1" t="s">
        <v>266</v>
      </c>
    </row>
    <row r="442" spans="1:14" x14ac:dyDescent="0.2">
      <c r="A442" s="2">
        <v>633.58000000000004</v>
      </c>
      <c r="B442" s="1" t="s">
        <v>521</v>
      </c>
      <c r="F442" s="1">
        <v>41</v>
      </c>
      <c r="G442" s="1">
        <v>77</v>
      </c>
      <c r="H442" s="1">
        <v>4</v>
      </c>
      <c r="J442" s="1">
        <f t="shared" si="100"/>
        <v>18</v>
      </c>
      <c r="K442" s="1">
        <f t="shared" si="101"/>
        <v>33</v>
      </c>
      <c r="L442" s="1">
        <f t="shared" si="102"/>
        <v>2</v>
      </c>
      <c r="M442" s="1" t="s">
        <v>11</v>
      </c>
      <c r="N442" s="1" t="s">
        <v>522</v>
      </c>
    </row>
    <row r="443" spans="1:14" x14ac:dyDescent="0.2">
      <c r="A443" s="1">
        <v>631.57000000000005</v>
      </c>
      <c r="B443" s="1" t="s">
        <v>419</v>
      </c>
      <c r="F443" s="1">
        <v>41</v>
      </c>
      <c r="G443" s="1">
        <v>75</v>
      </c>
      <c r="H443" s="1">
        <v>4</v>
      </c>
      <c r="J443" s="1">
        <f t="shared" si="100"/>
        <v>18</v>
      </c>
      <c r="K443" s="1">
        <f t="shared" si="101"/>
        <v>35</v>
      </c>
      <c r="L443" s="1">
        <f t="shared" si="102"/>
        <v>2</v>
      </c>
      <c r="M443" s="1" t="s">
        <v>8</v>
      </c>
    </row>
    <row r="445" spans="1:14" x14ac:dyDescent="0.2">
      <c r="A445" s="2" t="s">
        <v>233</v>
      </c>
      <c r="B445" s="2" t="s">
        <v>234</v>
      </c>
      <c r="C445" s="2" t="s">
        <v>260</v>
      </c>
      <c r="D445" s="2"/>
      <c r="E445" s="2"/>
      <c r="F445" s="2" t="s">
        <v>246</v>
      </c>
      <c r="G445" s="2" t="s">
        <v>247</v>
      </c>
      <c r="H445" s="2" t="s">
        <v>248</v>
      </c>
      <c r="I445" s="11" t="s">
        <v>123</v>
      </c>
      <c r="J445" s="2" t="s">
        <v>246</v>
      </c>
      <c r="K445" s="2" t="s">
        <v>247</v>
      </c>
      <c r="L445" s="2" t="s">
        <v>248</v>
      </c>
      <c r="M445" s="2" t="s">
        <v>249</v>
      </c>
      <c r="N445" s="2" t="s">
        <v>256</v>
      </c>
    </row>
    <row r="446" spans="1:14" x14ac:dyDescent="0.2">
      <c r="I446" s="1" t="s">
        <v>264</v>
      </c>
      <c r="J446" s="1">
        <v>57</v>
      </c>
      <c r="K446" s="1">
        <v>108</v>
      </c>
      <c r="L446" s="1">
        <v>6</v>
      </c>
      <c r="N446" s="11" t="s">
        <v>123</v>
      </c>
    </row>
    <row r="447" spans="1:14" x14ac:dyDescent="0.2">
      <c r="A447" s="7">
        <v>579.53</v>
      </c>
      <c r="B447" s="1" t="s">
        <v>418</v>
      </c>
      <c r="F447" s="1">
        <v>37</v>
      </c>
      <c r="G447" s="1">
        <v>71</v>
      </c>
      <c r="H447" s="1">
        <v>4</v>
      </c>
      <c r="J447" s="1">
        <f>57-F447</f>
        <v>20</v>
      </c>
      <c r="K447" s="1">
        <f>108-G447</f>
        <v>37</v>
      </c>
      <c r="L447" s="1">
        <f t="shared" ref="L447:L452" si="103">6-H447</f>
        <v>2</v>
      </c>
      <c r="M447" s="1" t="s">
        <v>369</v>
      </c>
      <c r="N447" s="1" t="s">
        <v>525</v>
      </c>
    </row>
    <row r="448" spans="1:14" x14ac:dyDescent="0.2">
      <c r="A448" s="6">
        <v>591.53</v>
      </c>
      <c r="B448" s="1" t="s">
        <v>498</v>
      </c>
      <c r="F448" s="1">
        <v>38</v>
      </c>
      <c r="G448" s="1">
        <v>71</v>
      </c>
      <c r="H448" s="1">
        <v>4</v>
      </c>
      <c r="J448" s="1">
        <f t="shared" ref="J448:J452" si="104">57-F448</f>
        <v>19</v>
      </c>
      <c r="K448" s="1">
        <f t="shared" ref="K448:K452" si="105">108-G448</f>
        <v>37</v>
      </c>
      <c r="L448" s="1">
        <f t="shared" si="103"/>
        <v>2</v>
      </c>
      <c r="M448" s="1" t="s">
        <v>510</v>
      </c>
    </row>
    <row r="449" spans="1:14" x14ac:dyDescent="0.2">
      <c r="A449" s="2">
        <v>605.54</v>
      </c>
      <c r="B449" s="1" t="s">
        <v>363</v>
      </c>
      <c r="F449" s="1">
        <v>39</v>
      </c>
      <c r="G449" s="1">
        <v>73</v>
      </c>
      <c r="H449" s="1">
        <v>4</v>
      </c>
      <c r="J449" s="1">
        <f t="shared" si="104"/>
        <v>18</v>
      </c>
      <c r="K449" s="1">
        <f t="shared" si="105"/>
        <v>35</v>
      </c>
      <c r="L449" s="1">
        <f t="shared" si="103"/>
        <v>2</v>
      </c>
      <c r="M449" s="1" t="s">
        <v>8</v>
      </c>
      <c r="N449" s="1" t="s">
        <v>524</v>
      </c>
    </row>
    <row r="450" spans="1:14" x14ac:dyDescent="0.2">
      <c r="A450" s="2">
        <v>607.55999999999995</v>
      </c>
      <c r="B450" s="1" t="s">
        <v>520</v>
      </c>
      <c r="F450" s="1">
        <v>39</v>
      </c>
      <c r="G450" s="1">
        <v>75</v>
      </c>
      <c r="H450" s="1">
        <v>4</v>
      </c>
      <c r="J450" s="1">
        <f t="shared" si="104"/>
        <v>18</v>
      </c>
      <c r="K450" s="1">
        <f t="shared" si="105"/>
        <v>33</v>
      </c>
      <c r="L450" s="1">
        <f t="shared" si="103"/>
        <v>2</v>
      </c>
      <c r="M450" s="1" t="s">
        <v>11</v>
      </c>
      <c r="N450" s="1" t="s">
        <v>523</v>
      </c>
    </row>
    <row r="451" spans="1:14" x14ac:dyDescent="0.2">
      <c r="A451" s="2">
        <v>633.58000000000004</v>
      </c>
      <c r="B451" s="1" t="s">
        <v>521</v>
      </c>
      <c r="F451" s="1">
        <v>41</v>
      </c>
      <c r="G451" s="1">
        <v>77</v>
      </c>
      <c r="H451" s="1">
        <v>4</v>
      </c>
      <c r="J451" s="1">
        <f t="shared" si="104"/>
        <v>16</v>
      </c>
      <c r="K451" s="1">
        <f t="shared" si="105"/>
        <v>31</v>
      </c>
      <c r="L451" s="1">
        <f t="shared" si="103"/>
        <v>2</v>
      </c>
      <c r="M451" s="1" t="s">
        <v>250</v>
      </c>
    </row>
    <row r="452" spans="1:14" x14ac:dyDescent="0.2">
      <c r="A452" s="1">
        <v>631.57000000000005</v>
      </c>
      <c r="B452" s="1" t="s">
        <v>419</v>
      </c>
      <c r="F452" s="1">
        <v>41</v>
      </c>
      <c r="G452" s="1">
        <v>75</v>
      </c>
      <c r="H452" s="1">
        <v>4</v>
      </c>
      <c r="J452" s="1">
        <f t="shared" si="104"/>
        <v>16</v>
      </c>
      <c r="K452" s="1">
        <f t="shared" si="105"/>
        <v>33</v>
      </c>
      <c r="L452" s="1">
        <f t="shared" si="103"/>
        <v>2</v>
      </c>
    </row>
    <row r="454" spans="1:14" x14ac:dyDescent="0.2">
      <c r="A454" s="2" t="s">
        <v>233</v>
      </c>
      <c r="B454" s="2" t="s">
        <v>234</v>
      </c>
      <c r="C454" s="2" t="s">
        <v>260</v>
      </c>
      <c r="D454" s="2"/>
      <c r="E454" s="2"/>
      <c r="F454" s="2" t="s">
        <v>246</v>
      </c>
      <c r="G454" s="2" t="s">
        <v>247</v>
      </c>
      <c r="H454" s="2" t="s">
        <v>248</v>
      </c>
      <c r="I454" s="11" t="s">
        <v>124</v>
      </c>
      <c r="J454" s="2" t="s">
        <v>246</v>
      </c>
      <c r="K454" s="2" t="s">
        <v>247</v>
      </c>
      <c r="L454" s="2" t="s">
        <v>248</v>
      </c>
      <c r="M454" s="2" t="s">
        <v>249</v>
      </c>
      <c r="N454" s="2" t="s">
        <v>256</v>
      </c>
    </row>
    <row r="455" spans="1:14" x14ac:dyDescent="0.2">
      <c r="I455" s="1" t="s">
        <v>264</v>
      </c>
      <c r="J455" s="1">
        <v>55</v>
      </c>
      <c r="K455" s="1">
        <v>106</v>
      </c>
      <c r="L455" s="1">
        <v>6</v>
      </c>
      <c r="N455" s="11" t="s">
        <v>124</v>
      </c>
    </row>
    <row r="456" spans="1:14" x14ac:dyDescent="0.2">
      <c r="A456" s="7">
        <v>579.53</v>
      </c>
      <c r="B456" s="1" t="s">
        <v>418</v>
      </c>
      <c r="F456" s="1">
        <v>37</v>
      </c>
      <c r="G456" s="1">
        <v>71</v>
      </c>
      <c r="H456" s="1">
        <v>4</v>
      </c>
      <c r="J456" s="1">
        <f>55-F456</f>
        <v>18</v>
      </c>
      <c r="K456" s="1">
        <f>106-G456</f>
        <v>35</v>
      </c>
      <c r="L456" s="1">
        <f t="shared" ref="L456:L461" si="106">6-H456</f>
        <v>2</v>
      </c>
      <c r="M456" s="1" t="s">
        <v>8</v>
      </c>
      <c r="N456" s="1" t="s">
        <v>526</v>
      </c>
    </row>
    <row r="457" spans="1:14" x14ac:dyDescent="0.2">
      <c r="A457" s="6">
        <v>591.53</v>
      </c>
      <c r="B457" s="1" t="s">
        <v>498</v>
      </c>
      <c r="F457" s="1">
        <v>38</v>
      </c>
      <c r="G457" s="1">
        <v>71</v>
      </c>
      <c r="H457" s="1">
        <v>4</v>
      </c>
      <c r="J457" s="1">
        <f t="shared" ref="J457:J461" si="107">55-F457</f>
        <v>17</v>
      </c>
      <c r="K457" s="1">
        <f t="shared" ref="K457:K461" si="108">106-G457</f>
        <v>35</v>
      </c>
      <c r="L457" s="1">
        <f t="shared" si="106"/>
        <v>2</v>
      </c>
    </row>
    <row r="458" spans="1:14" x14ac:dyDescent="0.2">
      <c r="A458" s="2">
        <v>605.54</v>
      </c>
      <c r="B458" s="1" t="s">
        <v>363</v>
      </c>
      <c r="F458" s="1">
        <v>39</v>
      </c>
      <c r="G458" s="1">
        <v>73</v>
      </c>
      <c r="H458" s="1">
        <v>4</v>
      </c>
      <c r="J458" s="1">
        <f t="shared" si="107"/>
        <v>16</v>
      </c>
      <c r="K458" s="1">
        <f t="shared" si="108"/>
        <v>33</v>
      </c>
      <c r="L458" s="1">
        <f t="shared" si="106"/>
        <v>2</v>
      </c>
    </row>
    <row r="459" spans="1:14" x14ac:dyDescent="0.2">
      <c r="A459" s="2">
        <v>607.55999999999995</v>
      </c>
      <c r="B459" s="1" t="s">
        <v>520</v>
      </c>
      <c r="F459" s="1">
        <v>39</v>
      </c>
      <c r="G459" s="1">
        <v>75</v>
      </c>
      <c r="H459" s="1">
        <v>4</v>
      </c>
      <c r="J459" s="1">
        <f t="shared" si="107"/>
        <v>16</v>
      </c>
      <c r="K459" s="1">
        <f t="shared" si="108"/>
        <v>31</v>
      </c>
      <c r="L459" s="1">
        <f t="shared" si="106"/>
        <v>2</v>
      </c>
      <c r="M459" s="1" t="s">
        <v>250</v>
      </c>
    </row>
    <row r="460" spans="1:14" x14ac:dyDescent="0.2">
      <c r="A460" s="2">
        <v>633.58000000000004</v>
      </c>
      <c r="B460" s="1" t="s">
        <v>521</v>
      </c>
      <c r="F460" s="1">
        <v>41</v>
      </c>
      <c r="G460" s="1">
        <v>77</v>
      </c>
      <c r="H460" s="1">
        <v>4</v>
      </c>
      <c r="J460" s="1">
        <f t="shared" si="107"/>
        <v>14</v>
      </c>
      <c r="K460" s="1">
        <f t="shared" si="108"/>
        <v>29</v>
      </c>
      <c r="L460" s="1">
        <f t="shared" si="106"/>
        <v>2</v>
      </c>
    </row>
    <row r="461" spans="1:14" x14ac:dyDescent="0.2">
      <c r="A461" s="1">
        <v>631.57000000000005</v>
      </c>
      <c r="B461" s="1" t="s">
        <v>419</v>
      </c>
      <c r="F461" s="1">
        <v>41</v>
      </c>
      <c r="G461" s="1">
        <v>75</v>
      </c>
      <c r="H461" s="1">
        <v>4</v>
      </c>
      <c r="J461" s="1">
        <f t="shared" si="107"/>
        <v>14</v>
      </c>
      <c r="K461" s="1">
        <f t="shared" si="108"/>
        <v>31</v>
      </c>
      <c r="L461" s="1">
        <f t="shared" si="106"/>
        <v>2</v>
      </c>
    </row>
    <row r="463" spans="1:14" x14ac:dyDescent="0.2">
      <c r="A463" s="2" t="s">
        <v>233</v>
      </c>
      <c r="B463" s="2" t="s">
        <v>234</v>
      </c>
      <c r="C463" s="2" t="s">
        <v>260</v>
      </c>
      <c r="D463" s="2"/>
      <c r="E463" s="2"/>
      <c r="F463" s="2" t="s">
        <v>246</v>
      </c>
      <c r="G463" s="2" t="s">
        <v>247</v>
      </c>
      <c r="H463" s="2" t="s">
        <v>248</v>
      </c>
      <c r="I463" s="11" t="s">
        <v>115</v>
      </c>
      <c r="J463" s="2" t="s">
        <v>246</v>
      </c>
      <c r="K463" s="2" t="s">
        <v>247</v>
      </c>
      <c r="L463" s="2" t="s">
        <v>248</v>
      </c>
      <c r="M463" s="2" t="s">
        <v>249</v>
      </c>
      <c r="N463" s="2" t="s">
        <v>256</v>
      </c>
    </row>
    <row r="464" spans="1:14" x14ac:dyDescent="0.2">
      <c r="I464" s="1" t="s">
        <v>264</v>
      </c>
      <c r="J464" s="1">
        <v>58</v>
      </c>
      <c r="K464" s="1">
        <v>106</v>
      </c>
      <c r="L464" s="1">
        <v>6</v>
      </c>
      <c r="N464" s="11" t="s">
        <v>115</v>
      </c>
    </row>
    <row r="465" spans="1:14" x14ac:dyDescent="0.2">
      <c r="A465" s="7">
        <v>579.53</v>
      </c>
      <c r="B465" s="1" t="s">
        <v>418</v>
      </c>
      <c r="F465" s="1">
        <v>37</v>
      </c>
      <c r="G465" s="1">
        <v>71</v>
      </c>
      <c r="H465" s="1">
        <v>4</v>
      </c>
      <c r="J465" s="1">
        <f>58-F465</f>
        <v>21</v>
      </c>
      <c r="K465" s="1">
        <f>106-G465</f>
        <v>35</v>
      </c>
      <c r="L465" s="1">
        <f t="shared" ref="L465:L473" si="109">6-H465</f>
        <v>2</v>
      </c>
      <c r="M465" s="1" t="s">
        <v>509</v>
      </c>
    </row>
    <row r="466" spans="1:14" x14ac:dyDescent="0.2">
      <c r="A466" s="7">
        <v>591.53</v>
      </c>
      <c r="B466" s="1" t="s">
        <v>498</v>
      </c>
      <c r="F466" s="1">
        <v>38</v>
      </c>
      <c r="G466" s="1">
        <v>71</v>
      </c>
      <c r="H466" s="1">
        <v>4</v>
      </c>
      <c r="J466" s="1">
        <f t="shared" ref="J466:J473" si="110">58-F466</f>
        <v>20</v>
      </c>
      <c r="K466" s="1">
        <f t="shared" ref="K466:K473" si="111">106-G466</f>
        <v>35</v>
      </c>
      <c r="L466" s="1">
        <f t="shared" si="109"/>
        <v>2</v>
      </c>
      <c r="M466" s="1" t="s">
        <v>266</v>
      </c>
    </row>
    <row r="467" spans="1:14" x14ac:dyDescent="0.2">
      <c r="A467" s="1">
        <v>605.54</v>
      </c>
      <c r="B467" s="1" t="s">
        <v>363</v>
      </c>
      <c r="F467" s="1">
        <v>39</v>
      </c>
      <c r="G467" s="1">
        <v>73</v>
      </c>
      <c r="H467" s="1">
        <v>4</v>
      </c>
      <c r="J467" s="1">
        <f t="shared" si="110"/>
        <v>19</v>
      </c>
      <c r="K467" s="1">
        <f t="shared" si="111"/>
        <v>33</v>
      </c>
      <c r="L467" s="1">
        <f t="shared" si="109"/>
        <v>2</v>
      </c>
      <c r="M467" s="1" t="s">
        <v>505</v>
      </c>
    </row>
    <row r="468" spans="1:14" x14ac:dyDescent="0.2">
      <c r="A468" s="1">
        <v>607.55999999999995</v>
      </c>
      <c r="B468" s="1" t="s">
        <v>520</v>
      </c>
      <c r="F468" s="1">
        <v>39</v>
      </c>
      <c r="G468" s="1">
        <v>75</v>
      </c>
      <c r="H468" s="1">
        <v>4</v>
      </c>
      <c r="J468" s="1">
        <f t="shared" si="110"/>
        <v>19</v>
      </c>
      <c r="K468" s="1">
        <f t="shared" si="111"/>
        <v>31</v>
      </c>
      <c r="L468" s="1">
        <f t="shared" si="109"/>
        <v>2</v>
      </c>
      <c r="M468" s="1" t="s">
        <v>499</v>
      </c>
    </row>
    <row r="469" spans="1:14" x14ac:dyDescent="0.2">
      <c r="A469" s="1">
        <v>633.58000000000004</v>
      </c>
      <c r="B469" s="1" t="s">
        <v>521</v>
      </c>
      <c r="F469" s="1">
        <v>41</v>
      </c>
      <c r="G469" s="1">
        <v>77</v>
      </c>
      <c r="H469" s="1">
        <v>4</v>
      </c>
      <c r="J469" s="1">
        <f t="shared" si="110"/>
        <v>17</v>
      </c>
      <c r="K469" s="1">
        <f t="shared" si="111"/>
        <v>29</v>
      </c>
      <c r="L469" s="1">
        <f t="shared" si="109"/>
        <v>2</v>
      </c>
      <c r="M469" s="1" t="s">
        <v>511</v>
      </c>
    </row>
    <row r="470" spans="1:14" x14ac:dyDescent="0.2">
      <c r="A470" s="1">
        <v>631.57000000000005</v>
      </c>
      <c r="B470" s="1" t="s">
        <v>419</v>
      </c>
      <c r="F470" s="1">
        <v>41</v>
      </c>
      <c r="G470" s="1">
        <v>75</v>
      </c>
      <c r="H470" s="1">
        <v>4</v>
      </c>
      <c r="J470" s="1">
        <f t="shared" si="110"/>
        <v>17</v>
      </c>
      <c r="K470" s="1">
        <f t="shared" si="111"/>
        <v>31</v>
      </c>
      <c r="L470" s="1">
        <f t="shared" si="109"/>
        <v>2</v>
      </c>
      <c r="M470" s="1" t="s">
        <v>500</v>
      </c>
    </row>
    <row r="471" spans="1:14" x14ac:dyDescent="0.2">
      <c r="A471" s="7">
        <v>577.52</v>
      </c>
      <c r="B471" s="1" t="s">
        <v>242</v>
      </c>
      <c r="F471" s="1">
        <v>37</v>
      </c>
      <c r="G471" s="1">
        <v>69</v>
      </c>
      <c r="H471" s="1">
        <v>4</v>
      </c>
      <c r="J471" s="1">
        <f t="shared" si="110"/>
        <v>21</v>
      </c>
      <c r="K471" s="1">
        <f t="shared" si="111"/>
        <v>37</v>
      </c>
      <c r="L471" s="1">
        <f t="shared" si="109"/>
        <v>2</v>
      </c>
      <c r="M471" s="1" t="s">
        <v>508</v>
      </c>
    </row>
    <row r="472" spans="1:14" x14ac:dyDescent="0.2">
      <c r="A472" s="2">
        <v>603.54</v>
      </c>
      <c r="B472" s="1" t="s">
        <v>245</v>
      </c>
      <c r="F472" s="1">
        <v>39</v>
      </c>
      <c r="G472" s="1">
        <v>71</v>
      </c>
      <c r="H472" s="1">
        <v>4</v>
      </c>
      <c r="J472" s="1">
        <f t="shared" si="110"/>
        <v>19</v>
      </c>
      <c r="K472" s="1">
        <f t="shared" si="111"/>
        <v>35</v>
      </c>
      <c r="L472" s="1">
        <f t="shared" si="109"/>
        <v>2</v>
      </c>
      <c r="M472" s="1" t="s">
        <v>504</v>
      </c>
      <c r="N472" s="1" t="s">
        <v>529</v>
      </c>
    </row>
    <row r="473" spans="1:14" x14ac:dyDescent="0.2">
      <c r="A473" s="1">
        <v>551.51</v>
      </c>
      <c r="B473" s="1" t="s">
        <v>239</v>
      </c>
      <c r="F473" s="1">
        <v>35</v>
      </c>
      <c r="G473" s="1">
        <v>67</v>
      </c>
      <c r="H473" s="1">
        <v>4</v>
      </c>
      <c r="J473" s="1">
        <f t="shared" si="110"/>
        <v>23</v>
      </c>
      <c r="K473" s="1">
        <f t="shared" si="111"/>
        <v>39</v>
      </c>
      <c r="L473" s="1">
        <f t="shared" si="109"/>
        <v>2</v>
      </c>
      <c r="M473" s="1" t="s">
        <v>527</v>
      </c>
    </row>
    <row r="474" spans="1:14" x14ac:dyDescent="0.2">
      <c r="A474" s="1">
        <v>565.52</v>
      </c>
      <c r="B474" s="1" t="s">
        <v>501</v>
      </c>
      <c r="F474" s="1">
        <v>36</v>
      </c>
      <c r="G474" s="1">
        <v>69</v>
      </c>
      <c r="H474" s="1">
        <v>4</v>
      </c>
      <c r="J474" s="1">
        <f t="shared" ref="J474" si="112">58-F474</f>
        <v>22</v>
      </c>
      <c r="K474" s="1">
        <f t="shared" ref="K474" si="113">106-G474</f>
        <v>37</v>
      </c>
      <c r="L474" s="1">
        <f t="shared" ref="L474" si="114">6-H474</f>
        <v>2</v>
      </c>
      <c r="M474" s="1" t="s">
        <v>276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89"/>
  <sheetViews>
    <sheetView tabSelected="1" topLeftCell="A43" workbookViewId="0">
      <selection activeCell="J116" sqref="J116"/>
    </sheetView>
  </sheetViews>
  <sheetFormatPr baseColWidth="10" defaultRowHeight="15" x14ac:dyDescent="0.25"/>
  <cols>
    <col min="1" max="1" width="11.42578125" style="1"/>
    <col min="2" max="2" width="15.5703125" style="1" customWidth="1"/>
    <col min="3" max="16" width="11.42578125" style="1"/>
    <col min="17" max="17" width="11.42578125" style="2"/>
    <col min="18" max="18" width="11.42578125" style="1"/>
    <col min="20" max="24" width="11.42578125" style="1"/>
    <col min="26" max="26" width="11.42578125" style="2"/>
    <col min="27" max="16384" width="11.42578125" style="1"/>
  </cols>
  <sheetData>
    <row r="1" spans="1:26" s="2" customFormat="1" ht="12.75" x14ac:dyDescent="0.2">
      <c r="A1" s="2" t="s">
        <v>534</v>
      </c>
      <c r="B1" s="2" t="s">
        <v>535</v>
      </c>
      <c r="C1" s="2" t="s">
        <v>613</v>
      </c>
      <c r="D1" s="2" t="s">
        <v>536</v>
      </c>
      <c r="Q1" s="2" t="s">
        <v>21</v>
      </c>
      <c r="Z1" s="2" t="s">
        <v>21</v>
      </c>
    </row>
    <row r="2" spans="1:26" x14ac:dyDescent="0.25">
      <c r="A2" s="1">
        <v>1</v>
      </c>
      <c r="B2" s="2" t="s">
        <v>563</v>
      </c>
      <c r="C2" s="1" t="s">
        <v>564</v>
      </c>
      <c r="D2" s="1" t="s">
        <v>565</v>
      </c>
      <c r="Q2" s="2" t="s">
        <v>563</v>
      </c>
      <c r="Z2" s="2" t="s">
        <v>563</v>
      </c>
    </row>
    <row r="3" spans="1:26" x14ac:dyDescent="0.25">
      <c r="B3" s="2" t="s">
        <v>573</v>
      </c>
      <c r="Q3" s="2" t="s">
        <v>614</v>
      </c>
      <c r="Z3" s="2" t="s">
        <v>614</v>
      </c>
    </row>
    <row r="4" spans="1:26" x14ac:dyDescent="0.25">
      <c r="B4" s="2" t="s">
        <v>575</v>
      </c>
      <c r="Q4" s="2" t="s">
        <v>615</v>
      </c>
      <c r="Z4" s="2" t="s">
        <v>615</v>
      </c>
    </row>
    <row r="5" spans="1:26" x14ac:dyDescent="0.25">
      <c r="B5" s="2"/>
    </row>
    <row r="6" spans="1:26" x14ac:dyDescent="0.25">
      <c r="B6" s="2"/>
    </row>
    <row r="7" spans="1:26" x14ac:dyDescent="0.25">
      <c r="B7" s="2"/>
    </row>
    <row r="8" spans="1:26" x14ac:dyDescent="0.25">
      <c r="B8" s="2"/>
    </row>
    <row r="9" spans="1:26" x14ac:dyDescent="0.25">
      <c r="B9" s="2"/>
    </row>
    <row r="10" spans="1:26" x14ac:dyDescent="0.25">
      <c r="B10" s="2"/>
    </row>
    <row r="11" spans="1:26" x14ac:dyDescent="0.25">
      <c r="B11" s="2"/>
    </row>
    <row r="12" spans="1:26" x14ac:dyDescent="0.25">
      <c r="B12" s="2"/>
    </row>
    <row r="13" spans="1:26" x14ac:dyDescent="0.25">
      <c r="B13" s="2"/>
    </row>
    <row r="14" spans="1:26" x14ac:dyDescent="0.25">
      <c r="B14" s="2"/>
    </row>
    <row r="15" spans="1:26" x14ac:dyDescent="0.25">
      <c r="B15" s="2"/>
    </row>
    <row r="16" spans="1:26" x14ac:dyDescent="0.25">
      <c r="B16" s="2"/>
    </row>
    <row r="17" spans="1:26" x14ac:dyDescent="0.25">
      <c r="B17" s="2"/>
      <c r="Q17" s="2" t="s">
        <v>585</v>
      </c>
      <c r="Z17" s="2" t="s">
        <v>585</v>
      </c>
    </row>
    <row r="18" spans="1:26" x14ac:dyDescent="0.25">
      <c r="B18" s="2"/>
      <c r="Q18" s="2" t="s">
        <v>616</v>
      </c>
      <c r="Z18" s="2" t="s">
        <v>616</v>
      </c>
    </row>
    <row r="19" spans="1:26" x14ac:dyDescent="0.25">
      <c r="Q19" s="2" t="s">
        <v>617</v>
      </c>
      <c r="Z19" s="2" t="s">
        <v>617</v>
      </c>
    </row>
    <row r="22" spans="1:26" x14ac:dyDescent="0.25">
      <c r="B22" s="2"/>
    </row>
    <row r="23" spans="1:26" x14ac:dyDescent="0.25">
      <c r="A23" s="1">
        <v>2</v>
      </c>
      <c r="B23" s="2" t="s">
        <v>585</v>
      </c>
      <c r="C23" s="1" t="s">
        <v>564</v>
      </c>
      <c r="D23" s="1" t="s">
        <v>565</v>
      </c>
    </row>
    <row r="24" spans="1:26" x14ac:dyDescent="0.25">
      <c r="B24" s="2" t="s">
        <v>586</v>
      </c>
    </row>
    <row r="25" spans="1:26" x14ac:dyDescent="0.25">
      <c r="B25" s="2" t="s">
        <v>587</v>
      </c>
    </row>
    <row r="29" spans="1:26" x14ac:dyDescent="0.25">
      <c r="B29" s="2"/>
    </row>
    <row r="30" spans="1:26" x14ac:dyDescent="0.25">
      <c r="B30" s="2"/>
    </row>
    <row r="31" spans="1:26" x14ac:dyDescent="0.25">
      <c r="B31" s="2"/>
    </row>
    <row r="32" spans="1:26" x14ac:dyDescent="0.25">
      <c r="B32" s="2"/>
      <c r="Q32" s="2" t="s">
        <v>2</v>
      </c>
      <c r="Z32" s="2" t="s">
        <v>2</v>
      </c>
    </row>
    <row r="33" spans="1:26" x14ac:dyDescent="0.25">
      <c r="B33" s="2"/>
      <c r="Q33" s="2" t="s">
        <v>618</v>
      </c>
      <c r="Z33" s="2" t="s">
        <v>618</v>
      </c>
    </row>
    <row r="34" spans="1:26" x14ac:dyDescent="0.25">
      <c r="B34" s="2"/>
      <c r="Q34" s="2" t="s">
        <v>619</v>
      </c>
      <c r="Z34" s="2" t="s">
        <v>619</v>
      </c>
    </row>
    <row r="35" spans="1:26" x14ac:dyDescent="0.25">
      <c r="B35" s="2"/>
    </row>
    <row r="39" spans="1:26" x14ac:dyDescent="0.25">
      <c r="B39" s="2"/>
    </row>
    <row r="40" spans="1:26" x14ac:dyDescent="0.25">
      <c r="B40" s="2"/>
    </row>
    <row r="41" spans="1:26" x14ac:dyDescent="0.25">
      <c r="B41" s="2"/>
    </row>
    <row r="42" spans="1:26" x14ac:dyDescent="0.25">
      <c r="B42" s="2"/>
    </row>
    <row r="43" spans="1:26" x14ac:dyDescent="0.25">
      <c r="A43" s="1">
        <v>3</v>
      </c>
      <c r="B43" s="2" t="s">
        <v>2</v>
      </c>
      <c r="C43" s="1" t="s">
        <v>564</v>
      </c>
      <c r="D43" s="1" t="s">
        <v>565</v>
      </c>
    </row>
    <row r="44" spans="1:26" x14ac:dyDescent="0.25">
      <c r="B44" s="2" t="s">
        <v>588</v>
      </c>
    </row>
    <row r="45" spans="1:26" x14ac:dyDescent="0.25">
      <c r="B45" s="2" t="s">
        <v>589</v>
      </c>
    </row>
    <row r="46" spans="1:26" x14ac:dyDescent="0.25">
      <c r="B46" s="2"/>
      <c r="Q46" s="2" t="s">
        <v>601</v>
      </c>
      <c r="Z46" s="2" t="s">
        <v>601</v>
      </c>
    </row>
    <row r="47" spans="1:26" x14ac:dyDescent="0.25">
      <c r="B47" s="2"/>
      <c r="Q47" s="2" t="s">
        <v>614</v>
      </c>
      <c r="Z47" s="2" t="s">
        <v>614</v>
      </c>
    </row>
    <row r="48" spans="1:26" x14ac:dyDescent="0.25">
      <c r="B48" s="2"/>
      <c r="Q48" s="2" t="s">
        <v>620</v>
      </c>
      <c r="Z48" s="2" t="s">
        <v>620</v>
      </c>
    </row>
    <row r="49" spans="1:26" x14ac:dyDescent="0.25">
      <c r="B49" s="2"/>
      <c r="Q49" s="2" t="s">
        <v>621</v>
      </c>
      <c r="Z49" s="2" t="s">
        <v>621</v>
      </c>
    </row>
    <row r="56" spans="1:26" x14ac:dyDescent="0.25">
      <c r="B56" s="2"/>
    </row>
    <row r="57" spans="1:26" x14ac:dyDescent="0.25">
      <c r="B57" s="2"/>
    </row>
    <row r="58" spans="1:26" x14ac:dyDescent="0.25">
      <c r="B58" s="2"/>
    </row>
    <row r="59" spans="1:26" x14ac:dyDescent="0.25">
      <c r="B59" s="2"/>
    </row>
    <row r="60" spans="1:26" x14ac:dyDescent="0.25">
      <c r="B60" s="2"/>
    </row>
    <row r="61" spans="1:26" x14ac:dyDescent="0.25">
      <c r="B61" s="2"/>
      <c r="Q61" s="2" t="s">
        <v>3</v>
      </c>
      <c r="Z61" s="2" t="s">
        <v>3</v>
      </c>
    </row>
    <row r="62" spans="1:26" x14ac:dyDescent="0.25">
      <c r="B62" s="2"/>
      <c r="Q62" s="2" t="s">
        <v>615</v>
      </c>
      <c r="Z62" s="2" t="s">
        <v>626</v>
      </c>
    </row>
    <row r="63" spans="1:26" x14ac:dyDescent="0.25">
      <c r="A63" s="1">
        <v>4</v>
      </c>
      <c r="B63" s="2" t="s">
        <v>601</v>
      </c>
      <c r="C63" s="1" t="s">
        <v>564</v>
      </c>
      <c r="D63" s="1" t="s">
        <v>565</v>
      </c>
      <c r="Z63" s="2" t="s">
        <v>627</v>
      </c>
    </row>
    <row r="64" spans="1:26" x14ac:dyDescent="0.25">
      <c r="B64" s="2" t="s">
        <v>602</v>
      </c>
      <c r="Z64" s="2" t="s">
        <v>628</v>
      </c>
    </row>
    <row r="65" spans="2:26" x14ac:dyDescent="0.25">
      <c r="B65" s="2" t="s">
        <v>603</v>
      </c>
    </row>
    <row r="66" spans="2:26" x14ac:dyDescent="0.25">
      <c r="B66" s="2"/>
      <c r="Z66" s="2" t="s">
        <v>622</v>
      </c>
    </row>
    <row r="67" spans="2:26" x14ac:dyDescent="0.25">
      <c r="B67" s="2"/>
      <c r="Z67" s="2" t="s">
        <v>623</v>
      </c>
    </row>
    <row r="68" spans="2:26" x14ac:dyDescent="0.25">
      <c r="B68" s="2"/>
      <c r="Z68" s="2" t="s">
        <v>624</v>
      </c>
    </row>
    <row r="69" spans="2:26" x14ac:dyDescent="0.25">
      <c r="B69" s="2"/>
      <c r="Z69" s="2" t="s">
        <v>625</v>
      </c>
    </row>
    <row r="86" spans="1:8" x14ac:dyDescent="0.25">
      <c r="A86" s="1">
        <v>5</v>
      </c>
      <c r="B86" s="2" t="s">
        <v>3</v>
      </c>
      <c r="C86" s="1" t="s">
        <v>564</v>
      </c>
      <c r="D86" s="1" t="s">
        <v>565</v>
      </c>
    </row>
    <row r="87" spans="1:8" x14ac:dyDescent="0.25">
      <c r="B87" s="2" t="s">
        <v>610</v>
      </c>
    </row>
    <row r="88" spans="1:8" x14ac:dyDescent="0.25">
      <c r="B88" s="2" t="s">
        <v>611</v>
      </c>
    </row>
    <row r="89" spans="1:8" x14ac:dyDescent="0.25">
      <c r="H89" s="1" t="s">
        <v>612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62"/>
  <sheetViews>
    <sheetView workbookViewId="0">
      <selection activeCell="F35" sqref="F35"/>
    </sheetView>
  </sheetViews>
  <sheetFormatPr baseColWidth="10" defaultRowHeight="12.75" x14ac:dyDescent="0.2"/>
  <cols>
    <col min="1" max="4" width="11.42578125" style="1"/>
    <col min="5" max="5" width="13.5703125" style="1" customWidth="1"/>
    <col min="6" max="7" width="11.42578125" style="1"/>
    <col min="8" max="8" width="10" style="1" customWidth="1"/>
    <col min="9" max="9" width="11.140625" style="1" customWidth="1"/>
    <col min="10" max="10" width="9.140625" style="1" customWidth="1"/>
    <col min="11" max="11" width="11.42578125" style="1"/>
    <col min="12" max="12" width="13.28515625" style="1" customWidth="1"/>
    <col min="13" max="13" width="14" style="1" customWidth="1"/>
    <col min="14" max="16384" width="11.42578125" style="1"/>
  </cols>
  <sheetData>
    <row r="1" spans="1:20" s="2" customFormat="1" x14ac:dyDescent="0.2">
      <c r="A1" s="2" t="s">
        <v>0</v>
      </c>
      <c r="B1" s="2" t="s">
        <v>4</v>
      </c>
      <c r="C1" s="2" t="s">
        <v>125</v>
      </c>
      <c r="D1" s="2" t="s">
        <v>126</v>
      </c>
      <c r="E1" s="2" t="s">
        <v>128</v>
      </c>
      <c r="F1" s="2" t="s">
        <v>29</v>
      </c>
      <c r="G1" s="2" t="s">
        <v>30</v>
      </c>
      <c r="I1" s="2" t="s">
        <v>22</v>
      </c>
      <c r="J1" s="2" t="s">
        <v>23</v>
      </c>
      <c r="K1" s="2" t="s">
        <v>24</v>
      </c>
      <c r="L1" s="2" t="s">
        <v>25</v>
      </c>
      <c r="M1" s="2" t="s">
        <v>26</v>
      </c>
      <c r="N1" s="2" t="s">
        <v>27</v>
      </c>
      <c r="O1" s="2" t="s">
        <v>28</v>
      </c>
      <c r="Q1" s="2" t="s">
        <v>82</v>
      </c>
      <c r="R1" s="2" t="s">
        <v>83</v>
      </c>
      <c r="S1" s="2" t="s">
        <v>84</v>
      </c>
    </row>
    <row r="2" spans="1:20" x14ac:dyDescent="0.2">
      <c r="A2" s="10">
        <v>941.82939999999996</v>
      </c>
      <c r="B2" s="10">
        <v>900.80830000000003</v>
      </c>
      <c r="C2" s="10"/>
      <c r="D2" s="10">
        <v>6.08</v>
      </c>
      <c r="E2" s="10" t="s">
        <v>6</v>
      </c>
      <c r="F2" s="10" t="s">
        <v>107</v>
      </c>
      <c r="G2" s="1" t="s">
        <v>1</v>
      </c>
    </row>
    <row r="3" spans="1:20" x14ac:dyDescent="0.2">
      <c r="A3" s="10">
        <v>889.79809999999998</v>
      </c>
      <c r="B3" s="10">
        <v>848.77009999999996</v>
      </c>
      <c r="C3" s="10"/>
      <c r="D3" s="10">
        <v>5.89</v>
      </c>
      <c r="E3" s="10" t="s">
        <v>15</v>
      </c>
      <c r="F3" s="10" t="s">
        <v>96</v>
      </c>
      <c r="G3" s="1" t="s">
        <v>2</v>
      </c>
    </row>
    <row r="4" spans="1:20" x14ac:dyDescent="0.2">
      <c r="A4" s="10"/>
      <c r="B4" s="10"/>
      <c r="C4" s="10"/>
      <c r="D4" s="10"/>
      <c r="E4" s="10"/>
      <c r="F4" s="10"/>
    </row>
    <row r="5" spans="1:20" x14ac:dyDescent="0.2">
      <c r="A5" s="10"/>
      <c r="B5" s="10"/>
      <c r="C5" s="10"/>
      <c r="D5" s="10"/>
      <c r="E5" s="10"/>
      <c r="F5" s="10"/>
    </row>
    <row r="6" spans="1:20" x14ac:dyDescent="0.2">
      <c r="A6" s="10"/>
      <c r="B6" s="10"/>
      <c r="C6" s="10"/>
      <c r="D6" s="10"/>
      <c r="E6" s="10"/>
      <c r="F6" s="10"/>
    </row>
    <row r="10" spans="1:20" x14ac:dyDescent="0.2">
      <c r="A10" s="2" t="s">
        <v>233</v>
      </c>
      <c r="B10" s="2" t="s">
        <v>234</v>
      </c>
      <c r="C10" s="2" t="s">
        <v>5</v>
      </c>
      <c r="D10" s="2" t="s">
        <v>260</v>
      </c>
      <c r="E10" s="2" t="s">
        <v>246</v>
      </c>
      <c r="F10" s="2" t="s">
        <v>247</v>
      </c>
      <c r="G10" s="2" t="s">
        <v>248</v>
      </c>
      <c r="H10" s="11" t="s">
        <v>107</v>
      </c>
      <c r="I10" s="2" t="s">
        <v>246</v>
      </c>
      <c r="J10" s="2" t="s">
        <v>247</v>
      </c>
      <c r="K10" s="2" t="s">
        <v>248</v>
      </c>
      <c r="L10" s="2" t="s">
        <v>249</v>
      </c>
      <c r="M10" s="2" t="s">
        <v>256</v>
      </c>
      <c r="O10" s="2" t="s">
        <v>261</v>
      </c>
      <c r="Q10" s="2" t="s">
        <v>316</v>
      </c>
      <c r="S10" s="2" t="s">
        <v>308</v>
      </c>
    </row>
    <row r="11" spans="1:20" x14ac:dyDescent="0.2">
      <c r="H11" s="1" t="s">
        <v>264</v>
      </c>
      <c r="I11" s="1">
        <v>57</v>
      </c>
      <c r="J11" s="1">
        <v>102</v>
      </c>
      <c r="K11" s="1">
        <v>6</v>
      </c>
      <c r="O11" s="2" t="s">
        <v>263</v>
      </c>
      <c r="P11" s="2" t="s">
        <v>262</v>
      </c>
      <c r="Q11" s="2" t="s">
        <v>317</v>
      </c>
      <c r="R11" s="2" t="s">
        <v>318</v>
      </c>
      <c r="S11" s="2" t="s">
        <v>263</v>
      </c>
      <c r="T11" s="2" t="s">
        <v>262</v>
      </c>
    </row>
    <row r="12" spans="1:20" x14ac:dyDescent="0.2">
      <c r="A12" s="1">
        <v>549.49</v>
      </c>
      <c r="B12" s="1" t="s">
        <v>238</v>
      </c>
      <c r="C12" s="1">
        <v>5.89</v>
      </c>
      <c r="D12" s="1">
        <v>6190</v>
      </c>
      <c r="E12" s="1">
        <v>35</v>
      </c>
      <c r="F12" s="1">
        <v>65</v>
      </c>
      <c r="G12" s="1">
        <v>4</v>
      </c>
      <c r="H12" s="1">
        <v>15800</v>
      </c>
      <c r="I12" s="1">
        <f>57-E12</f>
        <v>22</v>
      </c>
      <c r="J12" s="1">
        <f>102-F12</f>
        <v>37</v>
      </c>
      <c r="K12" s="1">
        <f t="shared" ref="K12:K14" si="0">6-G12</f>
        <v>2</v>
      </c>
      <c r="L12" s="1" t="s">
        <v>276</v>
      </c>
      <c r="M12" s="1" t="s">
        <v>309</v>
      </c>
      <c r="O12" s="6">
        <f>(0.369*H12)</f>
        <v>5830.2</v>
      </c>
      <c r="P12" s="6">
        <f>(0.188*H12)</f>
        <v>2970.4</v>
      </c>
      <c r="Q12" s="6"/>
      <c r="R12" s="6"/>
    </row>
    <row r="13" spans="1:20" x14ac:dyDescent="0.2">
      <c r="A13" s="1">
        <v>599.5</v>
      </c>
      <c r="B13" s="1" t="s">
        <v>243</v>
      </c>
      <c r="C13" s="1">
        <v>6.12</v>
      </c>
      <c r="D13" s="1">
        <v>2670</v>
      </c>
      <c r="E13" s="1">
        <v>39</v>
      </c>
      <c r="F13" s="1">
        <v>67</v>
      </c>
      <c r="G13" s="1">
        <v>4</v>
      </c>
      <c r="H13" s="1">
        <v>15800</v>
      </c>
      <c r="I13" s="1">
        <f t="shared" ref="I13:I14" si="1">57-E13</f>
        <v>18</v>
      </c>
      <c r="J13" s="1">
        <f t="shared" ref="J13:J14" si="2">102-F13</f>
        <v>35</v>
      </c>
      <c r="K13" s="1">
        <f t="shared" si="0"/>
        <v>2</v>
      </c>
      <c r="L13" s="1" t="s">
        <v>8</v>
      </c>
      <c r="M13" s="2" t="s">
        <v>311</v>
      </c>
      <c r="O13" s="6">
        <f t="shared" ref="O13:O14" si="3">(0.369*H13)</f>
        <v>5830.2</v>
      </c>
      <c r="P13" s="6">
        <f t="shared" ref="P13:P14" si="4">(0.188*H13)</f>
        <v>2970.4</v>
      </c>
      <c r="Q13" s="3">
        <f>O13</f>
        <v>5830.2</v>
      </c>
      <c r="R13" s="15">
        <f>P13</f>
        <v>2970.4</v>
      </c>
    </row>
    <row r="14" spans="1:20" x14ac:dyDescent="0.2">
      <c r="A14" s="1">
        <v>603.53</v>
      </c>
      <c r="B14" s="1" t="s">
        <v>245</v>
      </c>
      <c r="C14" s="1" t="s">
        <v>319</v>
      </c>
      <c r="D14" s="1">
        <v>11000</v>
      </c>
      <c r="E14" s="1">
        <v>39</v>
      </c>
      <c r="F14" s="1">
        <v>71</v>
      </c>
      <c r="G14" s="1">
        <v>4</v>
      </c>
      <c r="H14" s="1">
        <v>15800</v>
      </c>
      <c r="I14" s="1">
        <f t="shared" si="1"/>
        <v>18</v>
      </c>
      <c r="J14" s="1">
        <f t="shared" si="2"/>
        <v>31</v>
      </c>
      <c r="K14" s="1">
        <f t="shared" si="0"/>
        <v>2</v>
      </c>
      <c r="L14" s="1" t="s">
        <v>7</v>
      </c>
      <c r="M14" s="1" t="s">
        <v>310</v>
      </c>
      <c r="N14" s="2" t="s">
        <v>311</v>
      </c>
      <c r="O14" s="6">
        <f t="shared" si="3"/>
        <v>5830.2</v>
      </c>
      <c r="P14" s="6">
        <f t="shared" si="4"/>
        <v>2970.4</v>
      </c>
      <c r="Q14" s="6">
        <f>O14</f>
        <v>5830.2</v>
      </c>
      <c r="R14" s="15">
        <f>P14</f>
        <v>2970.4</v>
      </c>
      <c r="S14" s="2">
        <f>O14*2</f>
        <v>11660.4</v>
      </c>
    </row>
    <row r="16" spans="1:20" x14ac:dyDescent="0.2">
      <c r="A16" s="2" t="s">
        <v>233</v>
      </c>
      <c r="B16" s="2" t="s">
        <v>234</v>
      </c>
      <c r="C16" s="2"/>
      <c r="D16" s="2" t="s">
        <v>260</v>
      </c>
      <c r="E16" s="2" t="s">
        <v>246</v>
      </c>
      <c r="F16" s="2" t="s">
        <v>247</v>
      </c>
      <c r="G16" s="2" t="s">
        <v>248</v>
      </c>
      <c r="H16" s="11" t="s">
        <v>96</v>
      </c>
      <c r="I16" s="2" t="s">
        <v>246</v>
      </c>
      <c r="J16" s="2" t="s">
        <v>247</v>
      </c>
      <c r="K16" s="2" t="s">
        <v>248</v>
      </c>
      <c r="L16" s="2" t="s">
        <v>249</v>
      </c>
      <c r="M16" s="2" t="s">
        <v>256</v>
      </c>
      <c r="O16" s="2" t="s">
        <v>261</v>
      </c>
      <c r="Q16" s="2" t="s">
        <v>314</v>
      </c>
    </row>
    <row r="17" spans="1:20" x14ac:dyDescent="0.2">
      <c r="H17" s="1" t="s">
        <v>264</v>
      </c>
      <c r="I17" s="1">
        <v>53</v>
      </c>
      <c r="J17" s="1">
        <v>98</v>
      </c>
      <c r="K17" s="1">
        <v>6</v>
      </c>
      <c r="O17" s="2" t="s">
        <v>263</v>
      </c>
      <c r="P17" s="2" t="s">
        <v>262</v>
      </c>
      <c r="Q17" s="2" t="s">
        <v>263</v>
      </c>
      <c r="R17" s="2" t="s">
        <v>262</v>
      </c>
    </row>
    <row r="18" spans="1:20" x14ac:dyDescent="0.2">
      <c r="A18" s="1">
        <v>549.49</v>
      </c>
      <c r="B18" s="1" t="s">
        <v>238</v>
      </c>
      <c r="C18" s="1">
        <v>5.89</v>
      </c>
      <c r="D18" s="1">
        <v>6190</v>
      </c>
      <c r="E18" s="1">
        <v>35</v>
      </c>
      <c r="F18" s="1">
        <v>65</v>
      </c>
      <c r="G18" s="1">
        <v>4</v>
      </c>
      <c r="H18" s="1">
        <v>3700</v>
      </c>
      <c r="I18" s="1">
        <f>53-E18</f>
        <v>18</v>
      </c>
      <c r="J18" s="1">
        <f>98-F18</f>
        <v>33</v>
      </c>
      <c r="K18" s="1">
        <f t="shared" ref="K18:K20" si="5">6-G18</f>
        <v>2</v>
      </c>
      <c r="L18" s="1" t="s">
        <v>11</v>
      </c>
      <c r="M18" s="1" t="s">
        <v>312</v>
      </c>
      <c r="N18" s="2" t="s">
        <v>313</v>
      </c>
      <c r="O18" s="1">
        <f>(0.369*H18)</f>
        <v>1365.3</v>
      </c>
      <c r="P18" s="1">
        <f>(0.188*H18)</f>
        <v>695.6</v>
      </c>
      <c r="Q18" s="6">
        <f>O18</f>
        <v>1365.3</v>
      </c>
      <c r="R18" s="6">
        <f>P18</f>
        <v>695.6</v>
      </c>
      <c r="S18" s="2">
        <f>O18*2</f>
        <v>2730.6</v>
      </c>
      <c r="T18" s="3"/>
    </row>
    <row r="19" spans="1:20" x14ac:dyDescent="0.2">
      <c r="A19" s="1">
        <v>599.5</v>
      </c>
      <c r="B19" s="1" t="s">
        <v>243</v>
      </c>
      <c r="C19" s="1">
        <v>6.12</v>
      </c>
      <c r="D19" s="1">
        <v>2670</v>
      </c>
      <c r="E19" s="1">
        <v>39</v>
      </c>
      <c r="F19" s="1">
        <v>67</v>
      </c>
      <c r="G19" s="1">
        <v>4</v>
      </c>
      <c r="H19" s="1">
        <v>3700</v>
      </c>
      <c r="I19" s="1">
        <f t="shared" ref="I19:I20" si="6">53-E19</f>
        <v>14</v>
      </c>
      <c r="J19" s="1">
        <f t="shared" ref="J19:J20" si="7">98-F19</f>
        <v>31</v>
      </c>
      <c r="K19" s="1">
        <f t="shared" si="5"/>
        <v>2</v>
      </c>
      <c r="L19" s="3" t="s">
        <v>7</v>
      </c>
      <c r="M19" s="1" t="s">
        <v>315</v>
      </c>
      <c r="O19" s="1">
        <f t="shared" ref="O19:O20" si="8">(0.369*H19)</f>
        <v>1365.3</v>
      </c>
      <c r="P19" s="1">
        <f t="shared" ref="P19:P20" si="9">(0.188*H19)</f>
        <v>695.6</v>
      </c>
      <c r="Q19" s="6">
        <f t="shared" ref="Q19:Q20" si="10">O19</f>
        <v>1365.3</v>
      </c>
      <c r="R19" s="6"/>
      <c r="S19" s="2"/>
      <c r="T19" s="3"/>
    </row>
    <row r="20" spans="1:20" x14ac:dyDescent="0.2">
      <c r="A20" s="1">
        <v>603.53</v>
      </c>
      <c r="B20" s="1" t="s">
        <v>245</v>
      </c>
      <c r="C20" s="1" t="s">
        <v>319</v>
      </c>
      <c r="D20" s="1">
        <v>11000</v>
      </c>
      <c r="E20" s="1">
        <v>39</v>
      </c>
      <c r="F20" s="1">
        <v>71</v>
      </c>
      <c r="G20" s="1">
        <v>4</v>
      </c>
      <c r="H20" s="1">
        <v>3700</v>
      </c>
      <c r="I20" s="1">
        <f t="shared" si="6"/>
        <v>14</v>
      </c>
      <c r="J20" s="1">
        <f t="shared" si="7"/>
        <v>27</v>
      </c>
      <c r="K20" s="1">
        <f t="shared" si="5"/>
        <v>2</v>
      </c>
      <c r="L20" s="1" t="s">
        <v>16</v>
      </c>
      <c r="M20" s="1" t="s">
        <v>312</v>
      </c>
      <c r="N20" s="2" t="s">
        <v>313</v>
      </c>
      <c r="O20" s="1">
        <f t="shared" si="8"/>
        <v>1365.3</v>
      </c>
      <c r="P20" s="1">
        <f t="shared" si="9"/>
        <v>695.6</v>
      </c>
      <c r="Q20" s="6">
        <f t="shared" si="10"/>
        <v>1365.3</v>
      </c>
      <c r="R20" s="6">
        <f t="shared" ref="R20" si="11">P20</f>
        <v>695.6</v>
      </c>
      <c r="S20" s="2"/>
      <c r="T20" s="3"/>
    </row>
    <row r="22" spans="1:20" x14ac:dyDescent="0.2">
      <c r="A22" s="2"/>
      <c r="B22" s="2"/>
      <c r="C22" s="2"/>
      <c r="D22" s="2"/>
      <c r="E22" s="2"/>
      <c r="F22" s="2"/>
      <c r="G22" s="5"/>
      <c r="H22" s="2"/>
      <c r="I22" s="2"/>
      <c r="J22" s="2"/>
      <c r="K22" s="2"/>
      <c r="L22" s="2"/>
      <c r="N22" s="2"/>
    </row>
    <row r="23" spans="1:20" x14ac:dyDescent="0.2">
      <c r="N23" s="2"/>
      <c r="O23" s="2"/>
    </row>
    <row r="24" spans="1:20" x14ac:dyDescent="0.2">
      <c r="N24" s="12"/>
      <c r="O24" s="12"/>
    </row>
    <row r="25" spans="1:20" x14ac:dyDescent="0.2">
      <c r="N25" s="12"/>
      <c r="O25" s="12"/>
    </row>
    <row r="26" spans="1:20" x14ac:dyDescent="0.2">
      <c r="N26" s="12"/>
      <c r="O26" s="12"/>
    </row>
    <row r="27" spans="1:20" x14ac:dyDescent="0.2">
      <c r="N27" s="12"/>
      <c r="O27" s="12"/>
    </row>
    <row r="28" spans="1:20" x14ac:dyDescent="0.2">
      <c r="N28" s="14"/>
      <c r="O28" s="14"/>
    </row>
    <row r="29" spans="1:20" x14ac:dyDescent="0.2">
      <c r="N29" s="13"/>
      <c r="O29" s="13"/>
    </row>
    <row r="30" spans="1:20" x14ac:dyDescent="0.2">
      <c r="N30" s="12"/>
      <c r="O30" s="12"/>
    </row>
    <row r="31" spans="1:20" x14ac:dyDescent="0.2">
      <c r="N31" s="12"/>
      <c r="O31" s="12"/>
    </row>
    <row r="32" spans="1:20" x14ac:dyDescent="0.2">
      <c r="N32" s="13"/>
      <c r="O32" s="13"/>
    </row>
    <row r="33" spans="1:15" x14ac:dyDescent="0.2">
      <c r="N33" s="12"/>
      <c r="O33" s="12"/>
    </row>
    <row r="34" spans="1:15" x14ac:dyDescent="0.2">
      <c r="N34" s="12"/>
      <c r="O34" s="12"/>
    </row>
    <row r="36" spans="1:15" x14ac:dyDescent="0.2">
      <c r="A36" s="2"/>
      <c r="B36" s="2"/>
      <c r="C36" s="2"/>
      <c r="D36" s="2"/>
      <c r="E36" s="2"/>
      <c r="F36" s="2"/>
      <c r="G36" s="5"/>
      <c r="H36" s="2"/>
      <c r="I36" s="2"/>
      <c r="J36" s="2"/>
      <c r="K36" s="2"/>
      <c r="L36" s="2"/>
      <c r="N36" s="2"/>
    </row>
    <row r="37" spans="1:15" x14ac:dyDescent="0.2">
      <c r="N37" s="2"/>
      <c r="O37" s="2"/>
    </row>
    <row r="38" spans="1:15" x14ac:dyDescent="0.2">
      <c r="N38" s="12"/>
      <c r="O38" s="12"/>
    </row>
    <row r="39" spans="1:15" x14ac:dyDescent="0.2">
      <c r="N39" s="12"/>
      <c r="O39" s="12"/>
    </row>
    <row r="40" spans="1:15" x14ac:dyDescent="0.2">
      <c r="N40" s="12"/>
      <c r="O40" s="12"/>
    </row>
    <row r="41" spans="1:15" x14ac:dyDescent="0.2">
      <c r="N41" s="12"/>
      <c r="O41" s="12"/>
    </row>
    <row r="42" spans="1:15" x14ac:dyDescent="0.2">
      <c r="N42" s="12"/>
      <c r="O42" s="12"/>
    </row>
    <row r="43" spans="1:15" x14ac:dyDescent="0.2">
      <c r="N43" s="13"/>
      <c r="O43" s="13"/>
    </row>
    <row r="44" spans="1:15" x14ac:dyDescent="0.2">
      <c r="N44" s="12"/>
      <c r="O44" s="12"/>
    </row>
    <row r="45" spans="1:15" x14ac:dyDescent="0.2">
      <c r="N45" s="12"/>
      <c r="O45" s="12"/>
    </row>
    <row r="46" spans="1:15" x14ac:dyDescent="0.2">
      <c r="N46" s="13"/>
      <c r="O46" s="12"/>
    </row>
    <row r="47" spans="1:15" x14ac:dyDescent="0.2">
      <c r="N47" s="12"/>
      <c r="O47" s="12"/>
    </row>
    <row r="48" spans="1:15" x14ac:dyDescent="0.2">
      <c r="N48" s="12"/>
      <c r="O48" s="12"/>
    </row>
    <row r="50" spans="1:15" x14ac:dyDescent="0.2">
      <c r="A50" s="2"/>
      <c r="B50" s="2"/>
      <c r="C50" s="2"/>
      <c r="D50" s="2"/>
      <c r="E50" s="2"/>
      <c r="F50" s="2"/>
      <c r="G50" s="5"/>
      <c r="H50" s="2"/>
      <c r="I50" s="2"/>
      <c r="J50" s="2"/>
      <c r="K50" s="2"/>
      <c r="L50" s="2"/>
      <c r="N50" s="2"/>
    </row>
    <row r="51" spans="1:15" x14ac:dyDescent="0.2">
      <c r="N51" s="2"/>
      <c r="O51" s="2"/>
    </row>
    <row r="52" spans="1:15" x14ac:dyDescent="0.2">
      <c r="K52" s="9"/>
      <c r="N52" s="12"/>
      <c r="O52" s="12"/>
    </row>
    <row r="53" spans="1:15" x14ac:dyDescent="0.2">
      <c r="N53" s="12"/>
      <c r="O53" s="12"/>
    </row>
    <row r="54" spans="1:15" x14ac:dyDescent="0.2">
      <c r="N54" s="12"/>
      <c r="O54" s="12"/>
    </row>
    <row r="55" spans="1:15" x14ac:dyDescent="0.2">
      <c r="N55" s="12"/>
      <c r="O55" s="12"/>
    </row>
    <row r="56" spans="1:15" x14ac:dyDescent="0.2">
      <c r="N56" s="12"/>
      <c r="O56" s="12"/>
    </row>
    <row r="57" spans="1:15" x14ac:dyDescent="0.2">
      <c r="N57" s="13"/>
      <c r="O57" s="12"/>
    </row>
    <row r="58" spans="1:15" x14ac:dyDescent="0.2">
      <c r="N58" s="12"/>
      <c r="O58" s="12"/>
    </row>
    <row r="59" spans="1:15" x14ac:dyDescent="0.2">
      <c r="N59" s="12"/>
      <c r="O59" s="12"/>
    </row>
    <row r="60" spans="1:15" x14ac:dyDescent="0.2">
      <c r="N60" s="12"/>
      <c r="O60" s="12"/>
    </row>
    <row r="61" spans="1:15" x14ac:dyDescent="0.2">
      <c r="N61" s="12"/>
      <c r="O61" s="12"/>
    </row>
    <row r="62" spans="1:15" x14ac:dyDescent="0.2">
      <c r="N62" s="12"/>
      <c r="O62" s="1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10"/>
  <sheetViews>
    <sheetView topLeftCell="A33" workbookViewId="0">
      <selection activeCell="P18" sqref="P18"/>
    </sheetView>
  </sheetViews>
  <sheetFormatPr baseColWidth="10" defaultRowHeight="12.75" x14ac:dyDescent="0.2"/>
  <cols>
    <col min="1" max="4" width="11.42578125" style="6"/>
    <col min="5" max="5" width="13.5703125" style="6" customWidth="1"/>
    <col min="6" max="7" width="11.42578125" style="6"/>
    <col min="8" max="8" width="11.42578125" style="1"/>
    <col min="9" max="9" width="15.42578125" style="1" customWidth="1"/>
    <col min="10" max="16384" width="11.42578125" style="1"/>
  </cols>
  <sheetData>
    <row r="1" spans="1:16" s="2" customFormat="1" x14ac:dyDescent="0.2">
      <c r="A1" s="7" t="s">
        <v>0</v>
      </c>
      <c r="B1" s="7" t="s">
        <v>4</v>
      </c>
      <c r="C1" s="7" t="s">
        <v>125</v>
      </c>
      <c r="D1" s="7" t="s">
        <v>126</v>
      </c>
      <c r="E1" s="7" t="s">
        <v>128</v>
      </c>
      <c r="F1" s="7" t="s">
        <v>29</v>
      </c>
      <c r="G1" s="7" t="s">
        <v>30</v>
      </c>
    </row>
    <row r="2" spans="1:16" s="2" customFormat="1" x14ac:dyDescent="0.2">
      <c r="A2" s="6">
        <v>496.3408</v>
      </c>
      <c r="B2" s="7"/>
      <c r="C2" s="6">
        <v>0.69599999999999995</v>
      </c>
      <c r="D2" s="6">
        <v>0.73</v>
      </c>
      <c r="E2" s="6" t="s">
        <v>129</v>
      </c>
      <c r="F2" s="6" t="s">
        <v>531</v>
      </c>
      <c r="G2" s="6" t="s">
        <v>38</v>
      </c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6">
        <v>520.33929999999998</v>
      </c>
      <c r="C3" s="6">
        <v>0.69</v>
      </c>
      <c r="D3" s="6">
        <v>0.73</v>
      </c>
      <c r="E3" s="6" t="s">
        <v>130</v>
      </c>
      <c r="F3" s="6" t="s">
        <v>531</v>
      </c>
      <c r="G3" s="6" t="s">
        <v>31</v>
      </c>
    </row>
    <row r="4" spans="1:16" x14ac:dyDescent="0.2">
      <c r="A4" s="6">
        <v>522.35440000000006</v>
      </c>
      <c r="C4" s="6">
        <v>0.73</v>
      </c>
      <c r="D4" s="6">
        <v>0.73</v>
      </c>
      <c r="E4" s="6" t="s">
        <v>131</v>
      </c>
      <c r="F4" s="6" t="s">
        <v>531</v>
      </c>
      <c r="G4" s="6" t="s">
        <v>32</v>
      </c>
    </row>
    <row r="5" spans="1:16" x14ac:dyDescent="0.2">
      <c r="A5" s="6">
        <v>542.32100000000003</v>
      </c>
      <c r="C5" s="6">
        <v>0.68</v>
      </c>
      <c r="E5" s="6" t="s">
        <v>132</v>
      </c>
      <c r="F5" s="6" t="s">
        <v>531</v>
      </c>
      <c r="G5" s="6" t="s">
        <v>33</v>
      </c>
    </row>
    <row r="6" spans="1:16" x14ac:dyDescent="0.2">
      <c r="A6" s="6">
        <v>544.33839999999998</v>
      </c>
      <c r="C6" s="6">
        <v>0.68</v>
      </c>
      <c r="E6" s="6" t="s">
        <v>133</v>
      </c>
      <c r="F6" s="6" t="s">
        <v>531</v>
      </c>
      <c r="G6" s="6" t="s">
        <v>34</v>
      </c>
    </row>
    <row r="7" spans="1:16" x14ac:dyDescent="0.2">
      <c r="A7" s="6">
        <v>554.39340000000004</v>
      </c>
      <c r="B7" s="56"/>
      <c r="C7" s="6">
        <v>0.73</v>
      </c>
      <c r="D7" s="6">
        <v>0.73</v>
      </c>
      <c r="E7" s="6" t="s">
        <v>134</v>
      </c>
      <c r="F7" s="6" t="s">
        <v>531</v>
      </c>
      <c r="G7" s="6" t="s">
        <v>35</v>
      </c>
    </row>
    <row r="8" spans="1:16" x14ac:dyDescent="0.2">
      <c r="A8" s="6">
        <v>578.39400000000001</v>
      </c>
      <c r="B8" s="56"/>
      <c r="C8" s="6">
        <v>0.79</v>
      </c>
      <c r="E8" s="6" t="s">
        <v>135</v>
      </c>
      <c r="F8" s="6" t="s">
        <v>531</v>
      </c>
      <c r="G8" s="6" t="s">
        <v>35</v>
      </c>
    </row>
    <row r="9" spans="1:16" x14ac:dyDescent="0.2">
      <c r="A9" s="6">
        <v>580.40700000000004</v>
      </c>
      <c r="C9" s="6">
        <v>0.73</v>
      </c>
      <c r="D9" s="6">
        <v>0.73</v>
      </c>
      <c r="E9" s="6" t="s">
        <v>136</v>
      </c>
      <c r="F9" s="6" t="s">
        <v>531</v>
      </c>
      <c r="G9" s="6" t="s">
        <v>35</v>
      </c>
    </row>
    <row r="10" spans="1:16" x14ac:dyDescent="0.2">
      <c r="A10" s="6">
        <v>602.39419999999996</v>
      </c>
      <c r="E10" s="6" t="s">
        <v>137</v>
      </c>
      <c r="F10" s="6" t="s">
        <v>531</v>
      </c>
      <c r="G10" s="6" t="s">
        <v>35</v>
      </c>
    </row>
    <row r="11" spans="1:16" x14ac:dyDescent="0.2">
      <c r="A11" s="6">
        <v>695.35820000000001</v>
      </c>
      <c r="E11" s="6" t="s">
        <v>138</v>
      </c>
      <c r="F11" s="6" t="s">
        <v>531</v>
      </c>
      <c r="G11" s="6" t="s">
        <v>37</v>
      </c>
    </row>
    <row r="12" spans="1:16" x14ac:dyDescent="0.2">
      <c r="A12" s="6">
        <v>444.38060000000002</v>
      </c>
      <c r="C12" s="6">
        <v>0.79</v>
      </c>
      <c r="E12" s="6" t="s">
        <v>139</v>
      </c>
      <c r="F12" s="6" t="s">
        <v>531</v>
      </c>
      <c r="G12" s="6" t="s">
        <v>37</v>
      </c>
    </row>
    <row r="13" spans="1:16" x14ac:dyDescent="0.2">
      <c r="A13" s="6">
        <v>518.32140000000004</v>
      </c>
      <c r="E13" s="6" t="s">
        <v>140</v>
      </c>
      <c r="F13" s="6" t="s">
        <v>531</v>
      </c>
      <c r="G13" s="6" t="s">
        <v>39</v>
      </c>
    </row>
    <row r="14" spans="1:16" x14ac:dyDescent="0.2">
      <c r="A14" s="6">
        <v>524.37120000000004</v>
      </c>
      <c r="C14" s="6">
        <v>0.78</v>
      </c>
      <c r="E14" s="6" t="s">
        <v>141</v>
      </c>
      <c r="F14" s="6" t="s">
        <v>531</v>
      </c>
      <c r="G14" s="6" t="s">
        <v>40</v>
      </c>
    </row>
    <row r="15" spans="1:16" x14ac:dyDescent="0.2">
      <c r="A15" s="6">
        <v>546.3537</v>
      </c>
      <c r="C15" s="6">
        <v>0.81</v>
      </c>
      <c r="E15" s="6" t="s">
        <v>142</v>
      </c>
      <c r="F15" s="6" t="s">
        <v>531</v>
      </c>
      <c r="G15" s="6" t="s">
        <v>41</v>
      </c>
    </row>
    <row r="16" spans="1:16" x14ac:dyDescent="0.2">
      <c r="A16" s="6">
        <v>582.42409999999995</v>
      </c>
      <c r="C16" s="6">
        <v>0.79</v>
      </c>
      <c r="E16" s="6" t="s">
        <v>143</v>
      </c>
      <c r="F16" s="6" t="s">
        <v>531</v>
      </c>
      <c r="G16" s="6" t="s">
        <v>35</v>
      </c>
    </row>
    <row r="17" spans="1:7" x14ac:dyDescent="0.2">
      <c r="A17" s="6">
        <v>782.56970000000001</v>
      </c>
      <c r="C17" s="6">
        <v>0.94</v>
      </c>
      <c r="E17" s="6" t="s">
        <v>144</v>
      </c>
      <c r="F17" s="6" t="s">
        <v>531</v>
      </c>
      <c r="G17" s="6" t="s">
        <v>42</v>
      </c>
    </row>
    <row r="18" spans="1:7" x14ac:dyDescent="0.2">
      <c r="A18" s="6">
        <v>730.53869999999995</v>
      </c>
      <c r="C18" s="6">
        <v>0.91</v>
      </c>
      <c r="E18" s="6" t="s">
        <v>145</v>
      </c>
      <c r="F18" s="6" t="s">
        <v>531</v>
      </c>
      <c r="G18" s="6" t="s">
        <v>43</v>
      </c>
    </row>
    <row r="19" spans="1:7" x14ac:dyDescent="0.2">
      <c r="A19" s="6">
        <v>756.5521</v>
      </c>
      <c r="C19" s="6">
        <v>0.91</v>
      </c>
      <c r="E19" s="6" t="s">
        <v>146</v>
      </c>
      <c r="F19" s="6" t="s">
        <v>531</v>
      </c>
      <c r="G19" s="6" t="s">
        <v>44</v>
      </c>
    </row>
    <row r="20" spans="1:7" x14ac:dyDescent="0.2">
      <c r="A20" s="6">
        <v>806.56979999999999</v>
      </c>
      <c r="C20" s="6">
        <v>0.9</v>
      </c>
      <c r="E20" s="6" t="s">
        <v>147</v>
      </c>
      <c r="F20" s="6" t="s">
        <v>531</v>
      </c>
      <c r="G20" s="6" t="s">
        <v>45</v>
      </c>
    </row>
    <row r="21" spans="1:7" x14ac:dyDescent="0.2">
      <c r="A21" s="6">
        <v>808.56769999999995</v>
      </c>
      <c r="C21" s="6">
        <v>0.94</v>
      </c>
      <c r="E21" s="6" t="s">
        <v>148</v>
      </c>
      <c r="F21" s="6" t="s">
        <v>531</v>
      </c>
      <c r="G21" s="6" t="s">
        <v>46</v>
      </c>
    </row>
    <row r="22" spans="1:7" x14ac:dyDescent="0.2">
      <c r="A22" s="6">
        <v>814.60810000000004</v>
      </c>
      <c r="C22" s="6">
        <v>0.91</v>
      </c>
      <c r="E22" s="6" t="s">
        <v>149</v>
      </c>
      <c r="F22" s="6" t="s">
        <v>531</v>
      </c>
      <c r="G22" s="6" t="s">
        <v>35</v>
      </c>
    </row>
    <row r="23" spans="1:7" x14ac:dyDescent="0.2">
      <c r="A23" s="6">
        <v>840.62279999999998</v>
      </c>
      <c r="C23" s="6">
        <v>0.94</v>
      </c>
      <c r="D23" s="6">
        <v>1.02</v>
      </c>
      <c r="E23" s="6" t="s">
        <v>150</v>
      </c>
      <c r="F23" s="6" t="s">
        <v>531</v>
      </c>
      <c r="G23" s="6" t="s">
        <v>35</v>
      </c>
    </row>
    <row r="24" spans="1:7" x14ac:dyDescent="0.2">
      <c r="A24" s="6">
        <v>864.62139999999999</v>
      </c>
      <c r="C24" s="6">
        <v>0.9</v>
      </c>
      <c r="E24" s="6" t="s">
        <v>151</v>
      </c>
      <c r="F24" s="6" t="s">
        <v>531</v>
      </c>
      <c r="G24" s="6" t="s">
        <v>35</v>
      </c>
    </row>
    <row r="25" spans="1:7" x14ac:dyDescent="0.2">
      <c r="A25" s="6">
        <v>866.63670000000002</v>
      </c>
      <c r="C25" s="6">
        <v>0.93</v>
      </c>
      <c r="D25" s="6">
        <v>1.02</v>
      </c>
      <c r="E25" s="6" t="s">
        <v>152</v>
      </c>
      <c r="F25" s="6" t="s">
        <v>531</v>
      </c>
      <c r="G25" s="6" t="s">
        <v>35</v>
      </c>
    </row>
    <row r="26" spans="1:7" x14ac:dyDescent="0.2">
      <c r="A26" s="6">
        <v>758.56979999999999</v>
      </c>
      <c r="C26" s="6">
        <v>1</v>
      </c>
      <c r="D26" s="6">
        <v>1.08</v>
      </c>
      <c r="E26" s="6" t="s">
        <v>153</v>
      </c>
      <c r="F26" s="6" t="s">
        <v>531</v>
      </c>
      <c r="G26" s="6" t="s">
        <v>47</v>
      </c>
    </row>
    <row r="27" spans="1:7" x14ac:dyDescent="0.2">
      <c r="A27" s="6">
        <v>784.58450000000005</v>
      </c>
      <c r="C27" s="6">
        <v>0.97</v>
      </c>
      <c r="E27" s="6" t="s">
        <v>154</v>
      </c>
      <c r="F27" s="6" t="s">
        <v>531</v>
      </c>
      <c r="G27" s="6" t="s">
        <v>48</v>
      </c>
    </row>
    <row r="28" spans="1:7" x14ac:dyDescent="0.2">
      <c r="A28" s="6">
        <v>816.62310000000002</v>
      </c>
      <c r="C28" s="6">
        <v>0.98</v>
      </c>
      <c r="D28" s="6">
        <v>1.0900000000000001</v>
      </c>
      <c r="E28" s="6" t="s">
        <v>155</v>
      </c>
      <c r="F28" s="6" t="s">
        <v>531</v>
      </c>
      <c r="G28" s="6" t="s">
        <v>35</v>
      </c>
    </row>
    <row r="29" spans="1:7" x14ac:dyDescent="0.2">
      <c r="A29" s="6">
        <v>842.63760000000002</v>
      </c>
      <c r="C29" s="6">
        <v>0.97</v>
      </c>
      <c r="D29" s="6">
        <v>1.07</v>
      </c>
      <c r="E29" s="6" t="s">
        <v>156</v>
      </c>
      <c r="F29" s="6" t="s">
        <v>531</v>
      </c>
      <c r="G29" s="6" t="s">
        <v>35</v>
      </c>
    </row>
    <row r="30" spans="1:7" x14ac:dyDescent="0.2">
      <c r="A30" s="42">
        <v>866.63850000000002</v>
      </c>
      <c r="C30" s="6">
        <v>0.94</v>
      </c>
      <c r="E30" s="6" t="s">
        <v>157</v>
      </c>
      <c r="F30" s="6" t="s">
        <v>531</v>
      </c>
      <c r="G30" s="6" t="s">
        <v>35</v>
      </c>
    </row>
    <row r="31" spans="1:7" x14ac:dyDescent="0.2">
      <c r="A31" s="6">
        <v>760.58669999999995</v>
      </c>
      <c r="C31" s="6">
        <v>1.1299999999999999</v>
      </c>
      <c r="E31" s="6" t="s">
        <v>158</v>
      </c>
      <c r="F31" s="6" t="s">
        <v>531</v>
      </c>
      <c r="G31" s="6" t="s">
        <v>49</v>
      </c>
    </row>
    <row r="32" spans="1:7" x14ac:dyDescent="0.2">
      <c r="A32" s="6">
        <v>786.60270000000003</v>
      </c>
      <c r="C32" s="6">
        <v>1.1499999999999999</v>
      </c>
      <c r="D32" s="6">
        <v>1.26</v>
      </c>
      <c r="E32" s="6" t="s">
        <v>159</v>
      </c>
      <c r="F32" s="6" t="s">
        <v>531</v>
      </c>
      <c r="G32" s="6" t="s">
        <v>50</v>
      </c>
    </row>
    <row r="33" spans="1:11" x14ac:dyDescent="0.2">
      <c r="A33" s="6">
        <v>818.64139999999998</v>
      </c>
      <c r="C33" s="6">
        <v>1.1299999999999999</v>
      </c>
      <c r="E33" s="6" t="s">
        <v>160</v>
      </c>
      <c r="F33" s="6" t="s">
        <v>531</v>
      </c>
      <c r="G33" s="6" t="s">
        <v>35</v>
      </c>
    </row>
    <row r="34" spans="1:11" x14ac:dyDescent="0.2">
      <c r="A34" s="6">
        <v>844.65719999999999</v>
      </c>
      <c r="C34" s="6">
        <v>1.1599999999999999</v>
      </c>
      <c r="D34" s="6">
        <v>1.26</v>
      </c>
      <c r="E34" s="6" t="s">
        <v>161</v>
      </c>
      <c r="F34" s="6" t="s">
        <v>531</v>
      </c>
      <c r="G34" s="6" t="s">
        <v>35</v>
      </c>
    </row>
    <row r="35" spans="1:11" x14ac:dyDescent="0.2">
      <c r="A35" s="6">
        <v>721.50729999999999</v>
      </c>
      <c r="C35" s="6">
        <v>1.23</v>
      </c>
      <c r="E35" s="6" t="s">
        <v>162</v>
      </c>
      <c r="F35" s="6" t="s">
        <v>531</v>
      </c>
      <c r="G35" s="6" t="s">
        <v>35</v>
      </c>
    </row>
    <row r="36" spans="1:11" x14ac:dyDescent="0.2">
      <c r="A36" s="6">
        <v>788.61580000000004</v>
      </c>
      <c r="C36" s="6">
        <v>1.27</v>
      </c>
      <c r="D36" s="6">
        <v>1.38</v>
      </c>
      <c r="E36" s="6" t="s">
        <v>163</v>
      </c>
      <c r="F36" s="6" t="s">
        <v>531</v>
      </c>
      <c r="G36" s="6" t="s">
        <v>51</v>
      </c>
    </row>
    <row r="37" spans="1:11" x14ac:dyDescent="0.2">
      <c r="A37" s="6">
        <v>846.66970000000003</v>
      </c>
      <c r="C37" s="6">
        <v>1.28</v>
      </c>
      <c r="D37" s="6">
        <v>1.39</v>
      </c>
      <c r="E37" s="6" t="s">
        <v>164</v>
      </c>
      <c r="F37" s="6" t="s">
        <v>531</v>
      </c>
      <c r="G37" s="6" t="s">
        <v>35</v>
      </c>
    </row>
    <row r="38" spans="1:11" x14ac:dyDescent="0.2">
      <c r="A38" s="6">
        <v>669.57849999999996</v>
      </c>
      <c r="B38" s="6">
        <v>628.55100000000004</v>
      </c>
      <c r="C38" s="6">
        <v>1.54</v>
      </c>
      <c r="E38" s="6" t="s">
        <v>165</v>
      </c>
      <c r="F38" s="6" t="s">
        <v>60</v>
      </c>
      <c r="G38" s="53"/>
      <c r="H38" s="9"/>
    </row>
    <row r="39" spans="1:11" x14ac:dyDescent="0.2">
      <c r="A39" s="6">
        <v>787.66840000000002</v>
      </c>
      <c r="C39" s="6">
        <v>1.55</v>
      </c>
      <c r="E39" s="6" t="s">
        <v>166</v>
      </c>
      <c r="F39" s="6" t="s">
        <v>54</v>
      </c>
      <c r="G39" s="53" t="s">
        <v>53</v>
      </c>
      <c r="H39" s="9"/>
    </row>
    <row r="40" spans="1:11" x14ac:dyDescent="0.2">
      <c r="A40" s="6">
        <v>809.65309999999999</v>
      </c>
      <c r="C40" s="6">
        <v>1.6</v>
      </c>
      <c r="E40" s="6" t="s">
        <v>167</v>
      </c>
      <c r="F40" s="6" t="s">
        <v>55</v>
      </c>
      <c r="G40" s="53"/>
      <c r="H40" s="9"/>
    </row>
    <row r="41" spans="1:11" x14ac:dyDescent="0.2">
      <c r="A41" s="6">
        <v>813.68349999999998</v>
      </c>
      <c r="C41" s="6">
        <v>1.53</v>
      </c>
      <c r="D41" s="6">
        <v>1.76</v>
      </c>
      <c r="E41" s="6" t="s">
        <v>168</v>
      </c>
      <c r="F41" s="6" t="s">
        <v>56</v>
      </c>
      <c r="G41" s="53" t="s">
        <v>57</v>
      </c>
      <c r="H41" s="9"/>
    </row>
    <row r="42" spans="1:11" x14ac:dyDescent="0.2">
      <c r="A42" s="6">
        <v>835.6671</v>
      </c>
      <c r="C42" s="6">
        <v>1.54</v>
      </c>
      <c r="E42" s="6" t="s">
        <v>169</v>
      </c>
      <c r="F42" s="6" t="s">
        <v>58</v>
      </c>
      <c r="G42" s="53"/>
      <c r="H42" s="9"/>
    </row>
    <row r="43" spans="1:11" x14ac:dyDescent="0.2">
      <c r="A43" s="6">
        <v>845.71960000000001</v>
      </c>
      <c r="C43" s="6">
        <v>1.59</v>
      </c>
      <c r="D43" s="6">
        <v>1.78</v>
      </c>
      <c r="E43" s="6" t="s">
        <v>170</v>
      </c>
      <c r="F43" s="6" t="s">
        <v>52</v>
      </c>
    </row>
    <row r="44" spans="1:11" x14ac:dyDescent="0.2">
      <c r="A44" s="6">
        <v>871.73879999999997</v>
      </c>
      <c r="C44" s="6">
        <v>1.57</v>
      </c>
      <c r="D44" s="6">
        <v>1.74</v>
      </c>
      <c r="E44" s="6" t="s">
        <v>171</v>
      </c>
      <c r="F44" s="6" t="s">
        <v>52</v>
      </c>
      <c r="G44" s="6" t="s">
        <v>59</v>
      </c>
    </row>
    <row r="45" spans="1:11" x14ac:dyDescent="0.2">
      <c r="A45" s="6">
        <v>697.60860000000002</v>
      </c>
      <c r="B45" s="6">
        <v>656.58349999999996</v>
      </c>
      <c r="C45" s="6">
        <v>1.76</v>
      </c>
      <c r="D45" s="6">
        <v>2.0299999999999998</v>
      </c>
      <c r="E45" s="6" t="s">
        <v>172</v>
      </c>
      <c r="F45" s="6" t="s">
        <v>61</v>
      </c>
      <c r="G45" s="6" t="s">
        <v>64</v>
      </c>
      <c r="H45" s="6"/>
      <c r="I45" s="6"/>
      <c r="J45" s="6"/>
      <c r="K45" s="6"/>
    </row>
    <row r="46" spans="1:11" x14ac:dyDescent="0.2">
      <c r="A46" s="6">
        <v>723.62270000000001</v>
      </c>
      <c r="B46" s="6">
        <v>682.58900000000006</v>
      </c>
      <c r="C46" s="6">
        <v>1.76</v>
      </c>
      <c r="D46" s="6">
        <v>2.06</v>
      </c>
      <c r="E46" s="6" t="s">
        <v>173</v>
      </c>
      <c r="F46" s="6" t="s">
        <v>62</v>
      </c>
      <c r="G46" s="6" t="s">
        <v>65</v>
      </c>
      <c r="H46" s="6"/>
      <c r="I46" s="6"/>
      <c r="J46" s="6"/>
      <c r="K46" s="6"/>
    </row>
    <row r="47" spans="1:11" x14ac:dyDescent="0.2">
      <c r="A47" s="6">
        <v>749.63909999999998</v>
      </c>
      <c r="B47" s="6">
        <v>708.61630000000002</v>
      </c>
      <c r="C47" s="6">
        <v>1.78</v>
      </c>
      <c r="D47" s="6">
        <v>2.0299999999999998</v>
      </c>
      <c r="E47" s="6" t="s">
        <v>174</v>
      </c>
      <c r="F47" s="6" t="s">
        <v>63</v>
      </c>
      <c r="G47" s="6" t="s">
        <v>66</v>
      </c>
      <c r="H47" s="3"/>
      <c r="I47" s="6"/>
      <c r="J47" s="6"/>
      <c r="K47" s="3"/>
    </row>
    <row r="48" spans="1:11" x14ac:dyDescent="0.2">
      <c r="A48" s="6">
        <v>775.65959999999995</v>
      </c>
      <c r="B48" s="6">
        <v>734.60709999999995</v>
      </c>
      <c r="C48" s="6">
        <v>1.78</v>
      </c>
      <c r="E48" s="6" t="s">
        <v>175</v>
      </c>
      <c r="F48" s="6" t="s">
        <v>67</v>
      </c>
      <c r="G48" s="6" t="s">
        <v>455</v>
      </c>
      <c r="H48" s="3"/>
    </row>
    <row r="49" spans="1:8" x14ac:dyDescent="0.2">
      <c r="A49" s="6">
        <v>801.68389999999999</v>
      </c>
      <c r="C49" s="6">
        <v>1.68</v>
      </c>
      <c r="E49" s="6" t="s">
        <v>176</v>
      </c>
      <c r="F49" s="6" t="s">
        <v>531</v>
      </c>
      <c r="G49" s="6" t="s">
        <v>35</v>
      </c>
    </row>
    <row r="50" spans="1:8" x14ac:dyDescent="0.2">
      <c r="A50" s="6">
        <v>815.70209999999997</v>
      </c>
      <c r="C50" s="6" t="s">
        <v>74</v>
      </c>
      <c r="E50" s="6" t="s">
        <v>177</v>
      </c>
      <c r="F50" s="6" t="s">
        <v>75</v>
      </c>
      <c r="G50" s="53" t="s">
        <v>76</v>
      </c>
      <c r="H50" s="9"/>
    </row>
    <row r="51" spans="1:8" x14ac:dyDescent="0.2">
      <c r="A51" s="6">
        <v>823.7106</v>
      </c>
      <c r="B51" s="6">
        <v>782.68430000000001</v>
      </c>
      <c r="C51" s="6">
        <v>1.72</v>
      </c>
      <c r="E51" s="6" t="s">
        <v>178</v>
      </c>
      <c r="F51" s="6" t="s">
        <v>52</v>
      </c>
      <c r="G51" s="6" t="s">
        <v>68</v>
      </c>
    </row>
    <row r="52" spans="1:8" x14ac:dyDescent="0.2">
      <c r="A52" s="6">
        <v>849.72969999999998</v>
      </c>
      <c r="C52" s="6">
        <v>1.76</v>
      </c>
      <c r="E52" s="6" t="s">
        <v>179</v>
      </c>
      <c r="F52" s="6" t="s">
        <v>52</v>
      </c>
      <c r="G52" s="6" t="s">
        <v>69</v>
      </c>
    </row>
    <row r="53" spans="1:8" x14ac:dyDescent="0.2">
      <c r="A53" s="6">
        <v>859.73860000000002</v>
      </c>
      <c r="C53" s="6" t="s">
        <v>70</v>
      </c>
      <c r="E53" s="6" t="s">
        <v>180</v>
      </c>
      <c r="F53" s="6" t="s">
        <v>52</v>
      </c>
    </row>
    <row r="54" spans="1:8" x14ac:dyDescent="0.2">
      <c r="A54" s="6">
        <v>873.75210000000004</v>
      </c>
      <c r="C54" s="6" t="s">
        <v>71</v>
      </c>
      <c r="D54" s="6" t="s">
        <v>127</v>
      </c>
      <c r="F54" s="6" t="s">
        <v>531</v>
      </c>
      <c r="G54" s="6" t="s">
        <v>35</v>
      </c>
    </row>
    <row r="55" spans="1:8" x14ac:dyDescent="0.2">
      <c r="A55" s="6">
        <v>875.74459999999999</v>
      </c>
      <c r="C55" s="6" t="s">
        <v>72</v>
      </c>
      <c r="F55" s="6" t="s">
        <v>531</v>
      </c>
      <c r="G55" s="6" t="s">
        <v>35</v>
      </c>
    </row>
    <row r="56" spans="1:8" x14ac:dyDescent="0.2">
      <c r="A56" s="6">
        <v>837.68219999999997</v>
      </c>
      <c r="C56" s="6">
        <v>1.85</v>
      </c>
      <c r="E56" s="6" t="s">
        <v>181</v>
      </c>
      <c r="F56" s="6" t="s">
        <v>73</v>
      </c>
    </row>
    <row r="57" spans="1:8" x14ac:dyDescent="0.2">
      <c r="A57" s="6">
        <v>829.71479999999997</v>
      </c>
      <c r="C57" s="6" t="s">
        <v>77</v>
      </c>
      <c r="E57" s="6" t="s">
        <v>182</v>
      </c>
      <c r="F57" s="6" t="s">
        <v>78</v>
      </c>
      <c r="G57" s="53"/>
      <c r="H57" s="9"/>
    </row>
    <row r="58" spans="1:8" x14ac:dyDescent="0.2">
      <c r="A58" s="6">
        <v>851.70029999999997</v>
      </c>
      <c r="C58" s="6" t="s">
        <v>80</v>
      </c>
      <c r="E58" s="6" t="s">
        <v>183</v>
      </c>
      <c r="F58" s="6" t="s">
        <v>79</v>
      </c>
    </row>
    <row r="59" spans="1:8" x14ac:dyDescent="0.2">
      <c r="A59" s="6">
        <v>877.75739999999996</v>
      </c>
      <c r="C59" s="6">
        <v>1.95</v>
      </c>
      <c r="E59" s="6" t="s">
        <v>184</v>
      </c>
      <c r="F59" s="6" t="s">
        <v>52</v>
      </c>
      <c r="G59" s="6" t="s">
        <v>530</v>
      </c>
    </row>
    <row r="60" spans="1:8" x14ac:dyDescent="0.2">
      <c r="A60" s="7">
        <v>725.63980000000004</v>
      </c>
      <c r="B60" s="6">
        <v>684.61350000000004</v>
      </c>
      <c r="C60" s="6">
        <v>2.09</v>
      </c>
      <c r="D60" s="6">
        <v>2.44</v>
      </c>
      <c r="E60" s="6" t="s">
        <v>185</v>
      </c>
      <c r="F60" s="6" t="s">
        <v>62</v>
      </c>
      <c r="G60" s="6" t="s">
        <v>81</v>
      </c>
      <c r="H60" s="6"/>
    </row>
    <row r="61" spans="1:8" x14ac:dyDescent="0.2">
      <c r="A61" s="7">
        <v>741.60140000000001</v>
      </c>
      <c r="C61" s="6">
        <v>2.08</v>
      </c>
      <c r="E61" s="6" t="s">
        <v>186</v>
      </c>
      <c r="F61" s="6" t="s">
        <v>52</v>
      </c>
    </row>
    <row r="62" spans="1:8" x14ac:dyDescent="0.2">
      <c r="A62" s="7">
        <v>751.65719999999999</v>
      </c>
      <c r="B62" s="6">
        <v>710.62620000000004</v>
      </c>
      <c r="C62" s="6">
        <v>2.06</v>
      </c>
      <c r="D62" s="6">
        <v>2.4300000000000002</v>
      </c>
      <c r="E62" s="6" t="s">
        <v>187</v>
      </c>
      <c r="F62" s="6" t="s">
        <v>85</v>
      </c>
      <c r="G62" s="6" t="s">
        <v>459</v>
      </c>
      <c r="H62" s="6"/>
    </row>
    <row r="63" spans="1:8" x14ac:dyDescent="0.2">
      <c r="A63" s="7">
        <v>777.67150000000004</v>
      </c>
      <c r="B63" s="6">
        <v>736.64459999999997</v>
      </c>
      <c r="C63" s="6">
        <v>2.06</v>
      </c>
      <c r="D63" s="6">
        <v>2.4500000000000002</v>
      </c>
      <c r="E63" s="6" t="s">
        <v>188</v>
      </c>
      <c r="F63" s="6" t="s">
        <v>86</v>
      </c>
      <c r="G63" s="6" t="s">
        <v>462</v>
      </c>
      <c r="H63" s="6"/>
    </row>
    <row r="64" spans="1:8" x14ac:dyDescent="0.2">
      <c r="A64" s="7">
        <v>803.68799999999999</v>
      </c>
      <c r="B64" s="6">
        <v>762.65049999999997</v>
      </c>
      <c r="C64" s="6">
        <v>2.11</v>
      </c>
      <c r="D64" s="6">
        <v>2.4500000000000002</v>
      </c>
      <c r="E64" s="6" t="s">
        <v>189</v>
      </c>
      <c r="F64" s="6" t="s">
        <v>87</v>
      </c>
      <c r="G64" s="42" t="s">
        <v>463</v>
      </c>
    </row>
    <row r="65" spans="1:8" x14ac:dyDescent="0.2">
      <c r="A65" s="6">
        <v>757.64919999999995</v>
      </c>
      <c r="C65" s="6">
        <v>2.2200000000000002</v>
      </c>
      <c r="E65" s="6" t="s">
        <v>190</v>
      </c>
      <c r="F65" s="6" t="s">
        <v>88</v>
      </c>
    </row>
    <row r="66" spans="1:8" x14ac:dyDescent="0.2">
      <c r="A66" s="6">
        <v>753.67129999999997</v>
      </c>
      <c r="B66" s="6">
        <v>712.64300000000003</v>
      </c>
      <c r="C66" s="6">
        <v>2.48</v>
      </c>
      <c r="D66" s="6">
        <v>2.93</v>
      </c>
      <c r="E66" s="6" t="s">
        <v>191</v>
      </c>
      <c r="F66" s="6" t="s">
        <v>89</v>
      </c>
      <c r="G66" s="42" t="s">
        <v>464</v>
      </c>
      <c r="H66" s="3"/>
    </row>
    <row r="67" spans="1:8" x14ac:dyDescent="0.2">
      <c r="A67" s="6">
        <v>779.68809999999996</v>
      </c>
      <c r="B67" s="6">
        <v>712.64390000000003</v>
      </c>
      <c r="C67" s="6">
        <v>2.42</v>
      </c>
      <c r="D67" s="6">
        <v>2.93</v>
      </c>
      <c r="E67" s="6" t="s">
        <v>192</v>
      </c>
      <c r="F67" s="6" t="s">
        <v>90</v>
      </c>
      <c r="G67" s="42" t="s">
        <v>465</v>
      </c>
      <c r="H67" s="3"/>
    </row>
    <row r="68" spans="1:8" x14ac:dyDescent="0.2">
      <c r="A68" s="6">
        <v>805.70370000000003</v>
      </c>
      <c r="B68" s="6">
        <v>764.67920000000004</v>
      </c>
      <c r="C68" s="6">
        <v>2.44</v>
      </c>
      <c r="D68" s="6">
        <v>2.95</v>
      </c>
      <c r="E68" s="6" t="s">
        <v>193</v>
      </c>
      <c r="F68" s="6" t="s">
        <v>91</v>
      </c>
      <c r="G68" s="42" t="s">
        <v>467</v>
      </c>
      <c r="H68" s="3"/>
    </row>
    <row r="69" spans="1:8" x14ac:dyDescent="0.2">
      <c r="A69" s="6">
        <v>831.72029999999995</v>
      </c>
      <c r="B69" s="6">
        <v>790.69479999999999</v>
      </c>
      <c r="C69" s="6">
        <v>2.48</v>
      </c>
      <c r="D69" s="6">
        <v>2.96</v>
      </c>
      <c r="E69" s="6" t="s">
        <v>194</v>
      </c>
      <c r="F69" s="6" t="s">
        <v>92</v>
      </c>
      <c r="G69" s="42" t="s">
        <v>472</v>
      </c>
      <c r="H69" s="3"/>
    </row>
    <row r="70" spans="1:8" x14ac:dyDescent="0.2">
      <c r="A70" s="6">
        <v>857.73620000000005</v>
      </c>
      <c r="B70" s="6">
        <v>816.70540000000005</v>
      </c>
      <c r="C70" s="6">
        <v>2.4900000000000002</v>
      </c>
      <c r="D70" s="6">
        <v>2.97</v>
      </c>
      <c r="E70" s="6" t="s">
        <v>195</v>
      </c>
      <c r="F70" s="6" t="s">
        <v>93</v>
      </c>
      <c r="G70" s="42" t="s">
        <v>474</v>
      </c>
      <c r="H70" s="3"/>
    </row>
    <row r="71" spans="1:8" x14ac:dyDescent="0.2">
      <c r="A71" s="6">
        <v>781.702</v>
      </c>
      <c r="B71" s="6">
        <v>740.67489999999998</v>
      </c>
      <c r="C71" s="6">
        <v>2.98</v>
      </c>
      <c r="D71" s="6">
        <v>3.63</v>
      </c>
      <c r="E71" s="6" t="s">
        <v>196</v>
      </c>
      <c r="F71" s="6" t="s">
        <v>94</v>
      </c>
      <c r="G71" s="42" t="s">
        <v>479</v>
      </c>
      <c r="H71" s="3"/>
    </row>
    <row r="72" spans="1:8" x14ac:dyDescent="0.2">
      <c r="A72" s="6">
        <v>807.71780000000001</v>
      </c>
      <c r="B72" s="6">
        <v>766.69060000000002</v>
      </c>
      <c r="C72" s="6">
        <v>2.91</v>
      </c>
      <c r="D72" s="6">
        <v>3.55</v>
      </c>
      <c r="E72" s="6" t="s">
        <v>197</v>
      </c>
      <c r="F72" s="6" t="s">
        <v>68</v>
      </c>
      <c r="G72" s="42" t="s">
        <v>480</v>
      </c>
    </row>
    <row r="73" spans="1:8" x14ac:dyDescent="0.2">
      <c r="A73" s="6">
        <v>833.7346</v>
      </c>
      <c r="B73" s="6">
        <v>792.70860000000005</v>
      </c>
      <c r="C73" s="6">
        <v>2.93</v>
      </c>
      <c r="D73" s="6">
        <v>3.61</v>
      </c>
      <c r="E73" s="6" t="s">
        <v>198</v>
      </c>
      <c r="F73" s="6" t="s">
        <v>69</v>
      </c>
      <c r="G73" s="42" t="s">
        <v>481</v>
      </c>
    </row>
    <row r="74" spans="1:8" x14ac:dyDescent="0.2">
      <c r="A74" s="6">
        <v>859.74890000000005</v>
      </c>
      <c r="B74" s="6">
        <v>818.72029999999995</v>
      </c>
      <c r="C74" s="6">
        <v>2.89</v>
      </c>
      <c r="D74" s="6">
        <v>3.58</v>
      </c>
      <c r="E74" s="6" t="s">
        <v>199</v>
      </c>
      <c r="F74" s="6" t="s">
        <v>95</v>
      </c>
      <c r="G74" s="42" t="s">
        <v>471</v>
      </c>
    </row>
    <row r="75" spans="1:8" x14ac:dyDescent="0.2">
      <c r="A75" s="6">
        <v>885.76679999999999</v>
      </c>
      <c r="B75" s="6">
        <v>844.73609999999996</v>
      </c>
      <c r="C75" s="6" t="s">
        <v>483</v>
      </c>
      <c r="D75" s="6">
        <v>3.66</v>
      </c>
      <c r="E75" s="6" t="s">
        <v>200</v>
      </c>
      <c r="F75" s="6" t="s">
        <v>96</v>
      </c>
      <c r="G75" s="6" t="s">
        <v>487</v>
      </c>
    </row>
    <row r="76" spans="1:8" x14ac:dyDescent="0.2">
      <c r="A76" s="6">
        <v>741.65520000000004</v>
      </c>
      <c r="B76" s="6">
        <v>700.63040000000001</v>
      </c>
      <c r="C76" s="6">
        <v>3.43</v>
      </c>
      <c r="D76" s="6">
        <v>4.29</v>
      </c>
      <c r="E76" s="6" t="s">
        <v>201</v>
      </c>
      <c r="F76" s="6" t="s">
        <v>36</v>
      </c>
      <c r="G76" s="6" t="s">
        <v>35</v>
      </c>
    </row>
    <row r="77" spans="1:8" x14ac:dyDescent="0.2">
      <c r="A77" s="6">
        <v>809.73329999999999</v>
      </c>
      <c r="B77" s="6">
        <v>768.70719999999994</v>
      </c>
      <c r="C77" s="6">
        <v>3.62</v>
      </c>
      <c r="E77" s="6" t="s">
        <v>202</v>
      </c>
      <c r="F77" s="6" t="s">
        <v>97</v>
      </c>
      <c r="G77" s="42" t="s">
        <v>488</v>
      </c>
    </row>
    <row r="78" spans="1:8" x14ac:dyDescent="0.2">
      <c r="A78" s="7">
        <v>835.75019999999995</v>
      </c>
      <c r="B78" s="7">
        <v>794.72310000000004</v>
      </c>
      <c r="C78" s="7">
        <v>3.53</v>
      </c>
      <c r="D78" s="7">
        <v>4.41</v>
      </c>
      <c r="E78" s="7" t="s">
        <v>203</v>
      </c>
      <c r="F78" s="7" t="s">
        <v>98</v>
      </c>
      <c r="G78" s="44" t="s">
        <v>362</v>
      </c>
    </row>
    <row r="79" spans="1:8" x14ac:dyDescent="0.2">
      <c r="A79" s="7">
        <v>861.76549999999997</v>
      </c>
      <c r="B79" s="7">
        <v>820.73710000000005</v>
      </c>
      <c r="C79" s="7">
        <v>3.46</v>
      </c>
      <c r="D79" s="7">
        <v>4.3600000000000003</v>
      </c>
      <c r="E79" s="7" t="s">
        <v>204</v>
      </c>
      <c r="F79" s="7" t="s">
        <v>99</v>
      </c>
      <c r="G79" s="44" t="s">
        <v>359</v>
      </c>
    </row>
    <row r="80" spans="1:8" x14ac:dyDescent="0.2">
      <c r="A80" s="7">
        <v>887.77940000000001</v>
      </c>
      <c r="B80" s="7">
        <v>846.75210000000004</v>
      </c>
      <c r="C80" s="7">
        <v>3.5</v>
      </c>
      <c r="D80" s="7">
        <v>4.41</v>
      </c>
      <c r="E80" s="7" t="s">
        <v>205</v>
      </c>
      <c r="F80" s="7" t="s">
        <v>100</v>
      </c>
      <c r="G80" s="7" t="s">
        <v>285</v>
      </c>
    </row>
    <row r="81" spans="1:7" x14ac:dyDescent="0.2">
      <c r="A81" s="7">
        <v>913.79560000000004</v>
      </c>
      <c r="B81" s="7">
        <v>872.7681</v>
      </c>
      <c r="C81" s="7">
        <v>3.64</v>
      </c>
      <c r="D81" s="7">
        <v>4.5599999999999996</v>
      </c>
      <c r="E81" s="7" t="s">
        <v>206</v>
      </c>
      <c r="F81" s="7" t="s">
        <v>101</v>
      </c>
      <c r="G81" s="44" t="s">
        <v>355</v>
      </c>
    </row>
    <row r="82" spans="1:7" x14ac:dyDescent="0.2">
      <c r="A82" s="7">
        <v>939.81110000000001</v>
      </c>
      <c r="B82" s="7">
        <v>898.7817</v>
      </c>
      <c r="C82" s="7">
        <v>3.88</v>
      </c>
      <c r="D82" s="7" t="s">
        <v>226</v>
      </c>
      <c r="E82" s="7" t="s">
        <v>207</v>
      </c>
      <c r="F82" s="7" t="s">
        <v>102</v>
      </c>
      <c r="G82" s="7" t="s">
        <v>305</v>
      </c>
    </row>
    <row r="83" spans="1:7" x14ac:dyDescent="0.2">
      <c r="A83" s="6">
        <v>965.82730000000004</v>
      </c>
      <c r="B83" s="6">
        <v>924.79470000000003</v>
      </c>
      <c r="D83" s="6">
        <v>4.95</v>
      </c>
      <c r="E83" s="6" t="s">
        <v>227</v>
      </c>
      <c r="F83" s="6" t="s">
        <v>228</v>
      </c>
      <c r="G83" s="6" t="s">
        <v>490</v>
      </c>
    </row>
    <row r="84" spans="1:7" x14ac:dyDescent="0.2">
      <c r="A84" s="6">
        <v>837.76419999999996</v>
      </c>
      <c r="B84" s="6">
        <v>796.73689999999999</v>
      </c>
      <c r="C84" s="6">
        <v>4.4400000000000004</v>
      </c>
      <c r="D84" s="6">
        <v>5.62</v>
      </c>
      <c r="E84" s="6" t="s">
        <v>208</v>
      </c>
      <c r="F84" s="6" t="s">
        <v>103</v>
      </c>
      <c r="G84" s="44" t="s">
        <v>365</v>
      </c>
    </row>
    <row r="85" spans="1:7" x14ac:dyDescent="0.2">
      <c r="A85" s="6">
        <v>863.77980000000002</v>
      </c>
      <c r="B85" s="6">
        <v>822.75289999999995</v>
      </c>
      <c r="C85" s="6">
        <v>4.33</v>
      </c>
      <c r="D85" s="6">
        <v>5.52</v>
      </c>
      <c r="E85" s="6" t="s">
        <v>209</v>
      </c>
      <c r="F85" s="6" t="s">
        <v>104</v>
      </c>
      <c r="G85" s="44" t="s">
        <v>407</v>
      </c>
    </row>
    <row r="86" spans="1:7" x14ac:dyDescent="0.2">
      <c r="A86" s="6">
        <v>889.79560000000004</v>
      </c>
      <c r="B86" s="6">
        <v>848.76969999999994</v>
      </c>
      <c r="C86" s="6">
        <v>4.2699999999999996</v>
      </c>
      <c r="D86" s="6">
        <v>5.41</v>
      </c>
      <c r="E86" s="6" t="s">
        <v>15</v>
      </c>
      <c r="F86" s="6" t="s">
        <v>105</v>
      </c>
      <c r="G86" s="7" t="s">
        <v>384</v>
      </c>
    </row>
    <row r="87" spans="1:7" x14ac:dyDescent="0.2">
      <c r="A87" s="6">
        <v>915.81110000000001</v>
      </c>
      <c r="B87" s="6">
        <v>874.78409999999997</v>
      </c>
      <c r="C87" s="6">
        <v>4.2699999999999996</v>
      </c>
      <c r="D87" s="6">
        <v>5.52</v>
      </c>
      <c r="E87" s="6" t="s">
        <v>210</v>
      </c>
      <c r="F87" s="6" t="s">
        <v>106</v>
      </c>
      <c r="G87" s="44" t="s">
        <v>405</v>
      </c>
    </row>
    <row r="88" spans="1:7" x14ac:dyDescent="0.2">
      <c r="A88" s="6">
        <v>941.82569999999998</v>
      </c>
      <c r="B88" s="6">
        <v>900.79870000000005</v>
      </c>
      <c r="C88" s="6">
        <v>4.1900000000000004</v>
      </c>
      <c r="D88" s="6">
        <v>5.44</v>
      </c>
      <c r="E88" s="6" t="s">
        <v>6</v>
      </c>
      <c r="F88" s="6" t="s">
        <v>107</v>
      </c>
      <c r="G88" s="44" t="s">
        <v>403</v>
      </c>
    </row>
    <row r="89" spans="1:7" x14ac:dyDescent="0.2">
      <c r="A89" s="6">
        <v>967.84709999999995</v>
      </c>
      <c r="B89" s="6">
        <v>926.82079999999996</v>
      </c>
      <c r="C89" s="6">
        <v>4.5599999999999996</v>
      </c>
      <c r="D89" s="6">
        <v>5.86</v>
      </c>
      <c r="E89" s="6" t="s">
        <v>229</v>
      </c>
      <c r="F89" s="6" t="s">
        <v>230</v>
      </c>
      <c r="G89" s="6" t="s">
        <v>493</v>
      </c>
    </row>
    <row r="90" spans="1:7" x14ac:dyDescent="0.2">
      <c r="A90" s="6">
        <v>993.86680000000001</v>
      </c>
      <c r="B90" s="6">
        <v>952.79390000000001</v>
      </c>
      <c r="C90" s="6">
        <v>4.53</v>
      </c>
      <c r="D90" s="6">
        <v>5.83</v>
      </c>
      <c r="E90" s="6" t="s">
        <v>231</v>
      </c>
      <c r="F90" s="6" t="s">
        <v>232</v>
      </c>
      <c r="G90" s="6" t="s">
        <v>495</v>
      </c>
    </row>
    <row r="91" spans="1:7" x14ac:dyDescent="0.2">
      <c r="A91" s="6">
        <v>891.8107</v>
      </c>
      <c r="B91" s="6">
        <v>850.78440000000001</v>
      </c>
      <c r="C91" s="6">
        <v>5.35</v>
      </c>
      <c r="D91" s="6">
        <v>6.92</v>
      </c>
      <c r="E91" s="6" t="s">
        <v>211</v>
      </c>
      <c r="F91" s="6" t="s">
        <v>108</v>
      </c>
      <c r="G91" s="44" t="s">
        <v>410</v>
      </c>
    </row>
    <row r="92" spans="1:7" x14ac:dyDescent="0.2">
      <c r="A92" s="6">
        <v>917.82759999999996</v>
      </c>
      <c r="B92" s="6">
        <v>876.80070000000001</v>
      </c>
      <c r="C92" s="6">
        <v>5.19</v>
      </c>
      <c r="D92" s="6">
        <v>6.81</v>
      </c>
      <c r="E92" s="6" t="s">
        <v>212</v>
      </c>
      <c r="F92" s="6" t="s">
        <v>109</v>
      </c>
      <c r="G92" s="44" t="s">
        <v>412</v>
      </c>
    </row>
    <row r="93" spans="1:7" x14ac:dyDescent="0.2">
      <c r="A93" s="6">
        <v>943.84280000000001</v>
      </c>
      <c r="B93" s="6">
        <v>902.81560000000002</v>
      </c>
      <c r="C93" s="6">
        <v>5.1100000000000003</v>
      </c>
      <c r="D93" s="6">
        <v>6.69</v>
      </c>
      <c r="E93" s="6" t="s">
        <v>213</v>
      </c>
      <c r="F93" s="6" t="s">
        <v>110</v>
      </c>
      <c r="G93" s="7" t="s">
        <v>414</v>
      </c>
    </row>
    <row r="94" spans="1:7" x14ac:dyDescent="0.2">
      <c r="A94" s="6">
        <v>969.85080000000005</v>
      </c>
      <c r="B94" s="6">
        <v>928.82320000000004</v>
      </c>
      <c r="C94" s="6">
        <v>5.1100000000000003</v>
      </c>
      <c r="D94" s="6">
        <v>6.81</v>
      </c>
      <c r="E94" s="6" t="s">
        <v>214</v>
      </c>
      <c r="F94" s="6" t="s">
        <v>111</v>
      </c>
      <c r="G94" s="44" t="s">
        <v>416</v>
      </c>
    </row>
    <row r="95" spans="1:7" x14ac:dyDescent="0.2">
      <c r="A95" s="6">
        <v>865.79280000000006</v>
      </c>
      <c r="B95" s="6">
        <v>824.77790000000005</v>
      </c>
      <c r="C95" s="6">
        <v>5.47</v>
      </c>
      <c r="D95" s="6">
        <v>7.05</v>
      </c>
      <c r="E95" s="6" t="s">
        <v>215</v>
      </c>
      <c r="F95" s="6" t="s">
        <v>112</v>
      </c>
      <c r="G95" s="6" t="s">
        <v>497</v>
      </c>
    </row>
    <row r="96" spans="1:7" x14ac:dyDescent="0.2">
      <c r="A96" s="6">
        <v>905.82370000000003</v>
      </c>
      <c r="B96" s="6">
        <v>864.80319999999995</v>
      </c>
      <c r="C96" s="6">
        <v>5.93</v>
      </c>
      <c r="D96" s="6">
        <v>7.67</v>
      </c>
      <c r="E96" s="6" t="s">
        <v>216</v>
      </c>
      <c r="F96" s="6" t="s">
        <v>113</v>
      </c>
      <c r="G96" s="6" t="s">
        <v>502</v>
      </c>
    </row>
    <row r="97" spans="1:7" x14ac:dyDescent="0.2">
      <c r="A97" s="6">
        <v>931.84169999999995</v>
      </c>
      <c r="B97" s="6">
        <v>890.80129999999997</v>
      </c>
      <c r="C97" s="6">
        <v>5.84</v>
      </c>
      <c r="D97" s="6">
        <v>7.66</v>
      </c>
      <c r="E97" s="6" t="s">
        <v>217</v>
      </c>
      <c r="F97" s="6" t="s">
        <v>114</v>
      </c>
      <c r="G97" s="6" t="s">
        <v>506</v>
      </c>
    </row>
    <row r="98" spans="1:7" x14ac:dyDescent="0.2">
      <c r="A98" s="6">
        <v>957.86040000000003</v>
      </c>
      <c r="B98" s="6">
        <v>916.83510000000001</v>
      </c>
      <c r="C98" s="6">
        <v>5.73</v>
      </c>
      <c r="D98" s="6">
        <v>7.67</v>
      </c>
      <c r="E98" s="6" t="s">
        <v>218</v>
      </c>
      <c r="F98" s="6" t="s">
        <v>115</v>
      </c>
      <c r="G98" s="6" t="s">
        <v>529</v>
      </c>
    </row>
    <row r="99" spans="1:7" x14ac:dyDescent="0.2">
      <c r="A99" s="6">
        <v>893.83010000000002</v>
      </c>
      <c r="B99" s="6">
        <v>878.81719999999996</v>
      </c>
      <c r="C99" s="6">
        <v>6.78</v>
      </c>
      <c r="D99" s="6">
        <v>8.86</v>
      </c>
      <c r="E99" s="6" t="s">
        <v>219</v>
      </c>
      <c r="F99" s="6" t="s">
        <v>116</v>
      </c>
      <c r="G99" s="44" t="s">
        <v>427</v>
      </c>
    </row>
    <row r="100" spans="1:7" x14ac:dyDescent="0.2">
      <c r="A100" s="6">
        <v>919.84690000000001</v>
      </c>
      <c r="B100" s="6">
        <v>878.81719999999996</v>
      </c>
      <c r="C100" s="6">
        <v>6.61</v>
      </c>
      <c r="D100" s="6">
        <v>8.7100000000000009</v>
      </c>
      <c r="E100" s="6" t="s">
        <v>9</v>
      </c>
      <c r="F100" s="6" t="s">
        <v>117</v>
      </c>
      <c r="G100" s="44" t="s">
        <v>434</v>
      </c>
    </row>
    <row r="101" spans="1:7" x14ac:dyDescent="0.2">
      <c r="A101" s="6">
        <v>945.86210000000005</v>
      </c>
      <c r="B101" s="6">
        <v>904.83619999999996</v>
      </c>
      <c r="C101" s="6">
        <v>6.55</v>
      </c>
      <c r="D101" s="6">
        <v>8.57</v>
      </c>
      <c r="E101" s="6" t="s">
        <v>19</v>
      </c>
      <c r="F101" s="6" t="s">
        <v>118</v>
      </c>
      <c r="G101" s="7" t="s">
        <v>442</v>
      </c>
    </row>
    <row r="102" spans="1:7" x14ac:dyDescent="0.2">
      <c r="A102" s="6">
        <v>971.8732</v>
      </c>
      <c r="B102" s="6">
        <v>930.84609999999998</v>
      </c>
      <c r="C102" s="6">
        <v>6.49</v>
      </c>
      <c r="D102" s="7"/>
      <c r="E102" s="6" t="s">
        <v>227</v>
      </c>
      <c r="F102" s="6" t="s">
        <v>417</v>
      </c>
      <c r="G102" s="44" t="s">
        <v>446</v>
      </c>
    </row>
    <row r="103" spans="1:7" x14ac:dyDescent="0.2">
      <c r="A103" s="6">
        <v>903.85019999999997</v>
      </c>
      <c r="C103" s="6">
        <v>7.51</v>
      </c>
      <c r="E103" s="6" t="s">
        <v>220</v>
      </c>
    </row>
    <row r="104" spans="1:7" x14ac:dyDescent="0.2">
      <c r="A104" s="6">
        <v>907.84190000000001</v>
      </c>
      <c r="B104" s="6">
        <v>866.80820000000006</v>
      </c>
      <c r="C104" s="6">
        <v>7.48</v>
      </c>
      <c r="E104" s="6" t="s">
        <v>20</v>
      </c>
      <c r="F104" s="6" t="s">
        <v>119</v>
      </c>
      <c r="G104" s="6" t="s">
        <v>3</v>
      </c>
    </row>
    <row r="105" spans="1:7" x14ac:dyDescent="0.2">
      <c r="A105" s="6">
        <v>933.86310000000003</v>
      </c>
      <c r="B105" s="6">
        <v>892.83309999999994</v>
      </c>
      <c r="C105" s="6">
        <v>7.38</v>
      </c>
      <c r="D105" s="6">
        <v>9.7799999999999994</v>
      </c>
      <c r="E105" s="6" t="s">
        <v>221</v>
      </c>
      <c r="F105" s="6" t="s">
        <v>120</v>
      </c>
      <c r="G105" s="6" t="s">
        <v>515</v>
      </c>
    </row>
    <row r="106" spans="1:7" x14ac:dyDescent="0.2">
      <c r="A106" s="6">
        <v>959.8741</v>
      </c>
      <c r="B106" s="6">
        <v>918.86019999999996</v>
      </c>
      <c r="C106" s="6">
        <v>7.25</v>
      </c>
      <c r="D106" s="6">
        <v>9.58</v>
      </c>
      <c r="E106" s="6" t="s">
        <v>222</v>
      </c>
      <c r="F106" s="6" t="s">
        <v>121</v>
      </c>
      <c r="G106" s="6" t="s">
        <v>519</v>
      </c>
    </row>
    <row r="107" spans="1:7" x14ac:dyDescent="0.2">
      <c r="A107" s="6">
        <v>877.83510000000001</v>
      </c>
      <c r="E107" s="6" t="s">
        <v>223</v>
      </c>
    </row>
    <row r="108" spans="1:7" x14ac:dyDescent="0.2">
      <c r="A108" s="6">
        <v>973.8895</v>
      </c>
      <c r="B108" s="6">
        <v>932.86109999999996</v>
      </c>
      <c r="C108" s="6">
        <v>8.02</v>
      </c>
      <c r="D108" s="6">
        <v>10.65</v>
      </c>
      <c r="E108" s="6" t="s">
        <v>224</v>
      </c>
      <c r="F108" s="6" t="s">
        <v>122</v>
      </c>
      <c r="G108" s="6" t="s">
        <v>522</v>
      </c>
    </row>
    <row r="109" spans="1:7" x14ac:dyDescent="0.2">
      <c r="A109" s="6">
        <v>947.87450000000001</v>
      </c>
      <c r="B109" s="6">
        <v>906.84040000000005</v>
      </c>
      <c r="C109" s="6">
        <v>8.19</v>
      </c>
      <c r="D109" s="6">
        <v>10.85</v>
      </c>
      <c r="E109" s="6" t="s">
        <v>17</v>
      </c>
      <c r="F109" s="6" t="s">
        <v>123</v>
      </c>
      <c r="G109" s="6" t="s">
        <v>524</v>
      </c>
    </row>
    <row r="110" spans="1:7" x14ac:dyDescent="0.2">
      <c r="A110" s="6">
        <v>921.86109999999996</v>
      </c>
      <c r="B110" s="6">
        <v>880.83169999999996</v>
      </c>
      <c r="C110" s="6">
        <v>8.42</v>
      </c>
      <c r="D110" s="6">
        <v>11.04</v>
      </c>
      <c r="E110" s="6" t="s">
        <v>225</v>
      </c>
      <c r="F110" s="6" t="s">
        <v>124</v>
      </c>
      <c r="G110" s="6" t="s">
        <v>526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4"/>
  <sheetViews>
    <sheetView workbookViewId="0">
      <selection activeCell="G2" sqref="G2"/>
    </sheetView>
  </sheetViews>
  <sheetFormatPr baseColWidth="10" defaultRowHeight="12.75" x14ac:dyDescent="0.2"/>
  <cols>
    <col min="1" max="4" width="11.42578125" style="6"/>
    <col min="5" max="5" width="13.5703125" style="6" customWidth="1"/>
    <col min="6" max="7" width="11.42578125" style="6"/>
    <col min="8" max="8" width="11.42578125" style="1"/>
    <col min="9" max="9" width="15.42578125" style="1" customWidth="1"/>
    <col min="10" max="16384" width="11.42578125" style="1"/>
  </cols>
  <sheetData>
    <row r="1" spans="1:11" s="2" customFormat="1" x14ac:dyDescent="0.2">
      <c r="A1" s="7" t="s">
        <v>0</v>
      </c>
      <c r="B1" s="7" t="s">
        <v>4</v>
      </c>
      <c r="C1" s="7" t="s">
        <v>125</v>
      </c>
      <c r="D1" s="7" t="s">
        <v>126</v>
      </c>
      <c r="E1" s="7" t="s">
        <v>128</v>
      </c>
      <c r="F1" s="7" t="s">
        <v>21</v>
      </c>
      <c r="G1" s="7" t="s">
        <v>532</v>
      </c>
    </row>
    <row r="2" spans="1:11" x14ac:dyDescent="0.2">
      <c r="A2" s="6">
        <v>697.60860000000002</v>
      </c>
      <c r="B2" s="6">
        <v>656.58349999999996</v>
      </c>
      <c r="C2" s="6">
        <v>1.76</v>
      </c>
      <c r="D2" s="6">
        <v>2.0299999999999998</v>
      </c>
      <c r="E2" s="6" t="s">
        <v>172</v>
      </c>
      <c r="F2" s="6" t="s">
        <v>61</v>
      </c>
      <c r="G2" s="6" t="s">
        <v>64</v>
      </c>
      <c r="H2" s="6"/>
      <c r="I2" s="6"/>
      <c r="J2" s="6"/>
      <c r="K2" s="6"/>
    </row>
    <row r="3" spans="1:11" x14ac:dyDescent="0.2">
      <c r="A3" s="6">
        <v>723.62270000000001</v>
      </c>
      <c r="B3" s="6">
        <v>682.58900000000006</v>
      </c>
      <c r="C3" s="6">
        <v>1.76</v>
      </c>
      <c r="D3" s="6">
        <v>2.06</v>
      </c>
      <c r="E3" s="6" t="s">
        <v>173</v>
      </c>
      <c r="F3" s="6" t="s">
        <v>62</v>
      </c>
      <c r="G3" s="6" t="s">
        <v>65</v>
      </c>
      <c r="H3" s="6"/>
      <c r="I3" s="6"/>
      <c r="J3" s="6"/>
      <c r="K3" s="6"/>
    </row>
    <row r="4" spans="1:11" x14ac:dyDescent="0.2">
      <c r="A4" s="6">
        <v>749.63909999999998</v>
      </c>
      <c r="B4" s="6">
        <v>708.61630000000002</v>
      </c>
      <c r="C4" s="6">
        <v>1.78</v>
      </c>
      <c r="D4" s="6">
        <v>2.0299999999999998</v>
      </c>
      <c r="E4" s="6" t="s">
        <v>174</v>
      </c>
      <c r="F4" s="6" t="s">
        <v>63</v>
      </c>
      <c r="G4" s="6" t="s">
        <v>66</v>
      </c>
      <c r="H4" s="3"/>
      <c r="I4" s="6"/>
      <c r="J4" s="6"/>
      <c r="K4" s="3"/>
    </row>
    <row r="5" spans="1:11" x14ac:dyDescent="0.2">
      <c r="A5" s="6">
        <v>775.65959999999995</v>
      </c>
      <c r="B5" s="6">
        <v>734.60709999999995</v>
      </c>
      <c r="C5" s="6">
        <v>1.78</v>
      </c>
      <c r="E5" s="6" t="s">
        <v>175</v>
      </c>
      <c r="F5" s="6" t="s">
        <v>67</v>
      </c>
      <c r="G5" s="6" t="s">
        <v>455</v>
      </c>
      <c r="H5" s="3"/>
    </row>
    <row r="6" spans="1:11" x14ac:dyDescent="0.2">
      <c r="A6" s="6">
        <v>823.7106</v>
      </c>
      <c r="B6" s="6">
        <v>782.68430000000001</v>
      </c>
      <c r="C6" s="6">
        <v>1.72</v>
      </c>
      <c r="E6" s="6" t="s">
        <v>178</v>
      </c>
      <c r="F6" s="6" t="s">
        <v>52</v>
      </c>
      <c r="G6" s="6" t="s">
        <v>68</v>
      </c>
    </row>
    <row r="7" spans="1:11" x14ac:dyDescent="0.2">
      <c r="A7" s="6">
        <v>849.72969999999998</v>
      </c>
      <c r="C7" s="6">
        <v>1.76</v>
      </c>
      <c r="E7" s="6" t="s">
        <v>179</v>
      </c>
      <c r="F7" s="6" t="s">
        <v>52</v>
      </c>
      <c r="G7" s="6" t="s">
        <v>69</v>
      </c>
    </row>
    <row r="8" spans="1:11" x14ac:dyDescent="0.2">
      <c r="A8" s="6">
        <v>877.75739999999996</v>
      </c>
      <c r="C8" s="6">
        <v>1.95</v>
      </c>
      <c r="E8" s="6" t="s">
        <v>184</v>
      </c>
      <c r="F8" s="6" t="s">
        <v>52</v>
      </c>
      <c r="G8" s="6" t="s">
        <v>530</v>
      </c>
    </row>
    <row r="9" spans="1:11" x14ac:dyDescent="0.2">
      <c r="A9" s="6">
        <v>725.63980000000004</v>
      </c>
      <c r="B9" s="6">
        <v>684.61350000000004</v>
      </c>
      <c r="C9" s="6">
        <v>2.09</v>
      </c>
      <c r="D9" s="6">
        <v>2.44</v>
      </c>
      <c r="E9" s="6" t="s">
        <v>185</v>
      </c>
      <c r="F9" s="6" t="s">
        <v>62</v>
      </c>
      <c r="G9" s="6" t="s">
        <v>81</v>
      </c>
      <c r="H9" s="6"/>
    </row>
    <row r="10" spans="1:11" x14ac:dyDescent="0.2">
      <c r="A10" s="6">
        <v>751.65719999999999</v>
      </c>
      <c r="B10" s="6">
        <v>710.62620000000004</v>
      </c>
      <c r="C10" s="6">
        <v>2.06</v>
      </c>
      <c r="D10" s="6">
        <v>2.4300000000000002</v>
      </c>
      <c r="E10" s="6" t="s">
        <v>187</v>
      </c>
      <c r="F10" s="6" t="s">
        <v>85</v>
      </c>
      <c r="G10" s="6" t="s">
        <v>459</v>
      </c>
      <c r="H10" s="6"/>
    </row>
    <row r="11" spans="1:11" x14ac:dyDescent="0.2">
      <c r="A11" s="6">
        <v>777.67150000000004</v>
      </c>
      <c r="B11" s="6">
        <v>736.64459999999997</v>
      </c>
      <c r="C11" s="6">
        <v>2.06</v>
      </c>
      <c r="D11" s="6">
        <v>2.4500000000000002</v>
      </c>
      <c r="E11" s="6" t="s">
        <v>188</v>
      </c>
      <c r="F11" s="6" t="s">
        <v>86</v>
      </c>
      <c r="G11" s="6" t="s">
        <v>462</v>
      </c>
      <c r="H11" s="6"/>
    </row>
    <row r="12" spans="1:11" x14ac:dyDescent="0.2">
      <c r="A12" s="6">
        <v>803.68799999999999</v>
      </c>
      <c r="B12" s="6">
        <v>762.65049999999997</v>
      </c>
      <c r="C12" s="6">
        <v>2.11</v>
      </c>
      <c r="D12" s="6">
        <v>2.4500000000000002</v>
      </c>
      <c r="E12" s="6" t="s">
        <v>189</v>
      </c>
      <c r="F12" s="6" t="s">
        <v>87</v>
      </c>
      <c r="G12" s="42" t="s">
        <v>463</v>
      </c>
    </row>
    <row r="13" spans="1:11" x14ac:dyDescent="0.2">
      <c r="A13" s="6">
        <v>753.67129999999997</v>
      </c>
      <c r="B13" s="6">
        <v>712.64300000000003</v>
      </c>
      <c r="C13" s="6">
        <v>2.48</v>
      </c>
      <c r="D13" s="6">
        <v>2.93</v>
      </c>
      <c r="E13" s="6" t="s">
        <v>191</v>
      </c>
      <c r="F13" s="6" t="s">
        <v>89</v>
      </c>
      <c r="G13" s="42" t="s">
        <v>464</v>
      </c>
      <c r="H13" s="3"/>
    </row>
    <row r="14" spans="1:11" x14ac:dyDescent="0.2">
      <c r="A14" s="6">
        <v>779.68809999999996</v>
      </c>
      <c r="B14" s="6">
        <v>712.64390000000003</v>
      </c>
      <c r="C14" s="6">
        <v>2.42</v>
      </c>
      <c r="D14" s="6">
        <v>2.93</v>
      </c>
      <c r="E14" s="6" t="s">
        <v>192</v>
      </c>
      <c r="F14" s="6" t="s">
        <v>90</v>
      </c>
      <c r="G14" s="42" t="s">
        <v>465</v>
      </c>
      <c r="H14" s="3"/>
    </row>
    <row r="15" spans="1:11" x14ac:dyDescent="0.2">
      <c r="A15" s="6">
        <v>805.70370000000003</v>
      </c>
      <c r="B15" s="6">
        <v>764.67920000000004</v>
      </c>
      <c r="C15" s="6">
        <v>2.44</v>
      </c>
      <c r="D15" s="6">
        <v>2.95</v>
      </c>
      <c r="E15" s="6" t="s">
        <v>193</v>
      </c>
      <c r="F15" s="6" t="s">
        <v>91</v>
      </c>
      <c r="G15" s="42" t="s">
        <v>467</v>
      </c>
      <c r="H15" s="3"/>
    </row>
    <row r="16" spans="1:11" x14ac:dyDescent="0.2">
      <c r="A16" s="6">
        <v>831.72029999999995</v>
      </c>
      <c r="B16" s="6">
        <v>790.69479999999999</v>
      </c>
      <c r="C16" s="6">
        <v>2.48</v>
      </c>
      <c r="D16" s="6">
        <v>2.96</v>
      </c>
      <c r="E16" s="6" t="s">
        <v>194</v>
      </c>
      <c r="F16" s="6" t="s">
        <v>92</v>
      </c>
      <c r="G16" s="42" t="s">
        <v>472</v>
      </c>
      <c r="H16" s="3"/>
    </row>
    <row r="17" spans="1:8" x14ac:dyDescent="0.2">
      <c r="A17" s="6">
        <v>857.73620000000005</v>
      </c>
      <c r="B17" s="6">
        <v>816.70540000000005</v>
      </c>
      <c r="C17" s="6">
        <v>2.4900000000000002</v>
      </c>
      <c r="D17" s="6">
        <v>2.97</v>
      </c>
      <c r="E17" s="6" t="s">
        <v>195</v>
      </c>
      <c r="F17" s="6" t="s">
        <v>93</v>
      </c>
      <c r="G17" s="42" t="s">
        <v>474</v>
      </c>
      <c r="H17" s="3"/>
    </row>
    <row r="18" spans="1:8" x14ac:dyDescent="0.2">
      <c r="A18" s="6">
        <v>781.702</v>
      </c>
      <c r="B18" s="6">
        <v>740.67489999999998</v>
      </c>
      <c r="C18" s="6">
        <v>2.98</v>
      </c>
      <c r="D18" s="6">
        <v>3.63</v>
      </c>
      <c r="E18" s="6" t="s">
        <v>196</v>
      </c>
      <c r="F18" s="6" t="s">
        <v>94</v>
      </c>
      <c r="G18" s="42" t="s">
        <v>479</v>
      </c>
      <c r="H18" s="3"/>
    </row>
    <row r="19" spans="1:8" x14ac:dyDescent="0.2">
      <c r="A19" s="6">
        <v>807.71780000000001</v>
      </c>
      <c r="B19" s="6">
        <v>766.69060000000002</v>
      </c>
      <c r="C19" s="6">
        <v>2.91</v>
      </c>
      <c r="D19" s="6">
        <v>3.55</v>
      </c>
      <c r="E19" s="6" t="s">
        <v>197</v>
      </c>
      <c r="F19" s="6" t="s">
        <v>68</v>
      </c>
      <c r="G19" s="42" t="s">
        <v>480</v>
      </c>
    </row>
    <row r="20" spans="1:8" x14ac:dyDescent="0.2">
      <c r="A20" s="6">
        <v>833.7346</v>
      </c>
      <c r="B20" s="6">
        <v>792.70860000000005</v>
      </c>
      <c r="C20" s="6">
        <v>2.93</v>
      </c>
      <c r="D20" s="6">
        <v>3.61</v>
      </c>
      <c r="E20" s="6" t="s">
        <v>198</v>
      </c>
      <c r="F20" s="6" t="s">
        <v>69</v>
      </c>
      <c r="G20" s="42" t="s">
        <v>481</v>
      </c>
    </row>
    <row r="21" spans="1:8" x14ac:dyDescent="0.2">
      <c r="A21" s="6">
        <v>859.74890000000005</v>
      </c>
      <c r="B21" s="6">
        <v>818.72029999999995</v>
      </c>
      <c r="C21" s="6">
        <v>2.89</v>
      </c>
      <c r="D21" s="6">
        <v>3.58</v>
      </c>
      <c r="E21" s="6" t="s">
        <v>199</v>
      </c>
      <c r="F21" s="6" t="s">
        <v>95</v>
      </c>
      <c r="G21" s="42" t="s">
        <v>471</v>
      </c>
    </row>
    <row r="22" spans="1:8" x14ac:dyDescent="0.2">
      <c r="A22" s="6">
        <v>885.76679999999999</v>
      </c>
      <c r="B22" s="6">
        <v>844.73609999999996</v>
      </c>
      <c r="C22" s="6" t="s">
        <v>483</v>
      </c>
      <c r="D22" s="6">
        <v>3.66</v>
      </c>
      <c r="E22" s="6" t="s">
        <v>200</v>
      </c>
      <c r="F22" s="6" t="s">
        <v>96</v>
      </c>
      <c r="G22" s="6" t="s">
        <v>487</v>
      </c>
    </row>
    <row r="23" spans="1:8" x14ac:dyDescent="0.2">
      <c r="A23" s="6">
        <v>809.73329999999999</v>
      </c>
      <c r="B23" s="6">
        <v>768.70719999999994</v>
      </c>
      <c r="C23" s="6">
        <v>3.62</v>
      </c>
      <c r="E23" s="6" t="s">
        <v>202</v>
      </c>
      <c r="F23" s="6" t="s">
        <v>97</v>
      </c>
      <c r="G23" s="42" t="s">
        <v>488</v>
      </c>
    </row>
    <row r="24" spans="1:8" x14ac:dyDescent="0.2">
      <c r="A24" s="6">
        <v>835.75019999999995</v>
      </c>
      <c r="B24" s="6">
        <v>794.72310000000004</v>
      </c>
      <c r="C24" s="6">
        <v>3.53</v>
      </c>
      <c r="D24" s="6">
        <v>4.41</v>
      </c>
      <c r="E24" s="6" t="s">
        <v>203</v>
      </c>
      <c r="F24" s="6" t="s">
        <v>98</v>
      </c>
      <c r="G24" s="42" t="s">
        <v>362</v>
      </c>
    </row>
    <row r="25" spans="1:8" x14ac:dyDescent="0.2">
      <c r="A25" s="6">
        <v>861.76549999999997</v>
      </c>
      <c r="B25" s="6">
        <v>820.73710000000005</v>
      </c>
      <c r="C25" s="6">
        <v>3.46</v>
      </c>
      <c r="D25" s="6">
        <v>4.3600000000000003</v>
      </c>
      <c r="E25" s="6" t="s">
        <v>204</v>
      </c>
      <c r="F25" s="6" t="s">
        <v>99</v>
      </c>
      <c r="G25" s="42" t="s">
        <v>359</v>
      </c>
    </row>
    <row r="26" spans="1:8" x14ac:dyDescent="0.2">
      <c r="A26" s="6">
        <v>887.77940000000001</v>
      </c>
      <c r="B26" s="6">
        <v>846.75210000000004</v>
      </c>
      <c r="C26" s="6">
        <v>3.5</v>
      </c>
      <c r="D26" s="6">
        <v>4.41</v>
      </c>
      <c r="E26" s="6" t="s">
        <v>205</v>
      </c>
      <c r="F26" s="6" t="s">
        <v>100</v>
      </c>
      <c r="G26" s="6" t="s">
        <v>285</v>
      </c>
    </row>
    <row r="27" spans="1:8" x14ac:dyDescent="0.2">
      <c r="A27" s="6">
        <v>913.79560000000004</v>
      </c>
      <c r="B27" s="6">
        <v>872.7681</v>
      </c>
      <c r="C27" s="6">
        <v>3.64</v>
      </c>
      <c r="D27" s="6">
        <v>4.5599999999999996</v>
      </c>
      <c r="E27" s="6" t="s">
        <v>206</v>
      </c>
      <c r="F27" s="6" t="s">
        <v>101</v>
      </c>
      <c r="G27" s="42" t="s">
        <v>355</v>
      </c>
    </row>
    <row r="28" spans="1:8" x14ac:dyDescent="0.2">
      <c r="A28" s="6">
        <v>939.81110000000001</v>
      </c>
      <c r="B28" s="6">
        <v>898.7817</v>
      </c>
      <c r="C28" s="6">
        <v>3.88</v>
      </c>
      <c r="D28" s="6" t="s">
        <v>226</v>
      </c>
      <c r="E28" s="6" t="s">
        <v>207</v>
      </c>
      <c r="F28" s="6" t="s">
        <v>102</v>
      </c>
      <c r="G28" s="6" t="s">
        <v>305</v>
      </c>
    </row>
    <row r="29" spans="1:8" x14ac:dyDescent="0.2">
      <c r="A29" s="6">
        <v>965.82730000000004</v>
      </c>
      <c r="B29" s="6">
        <v>924.79470000000003</v>
      </c>
      <c r="D29" s="6">
        <v>4.95</v>
      </c>
      <c r="E29" s="6" t="s">
        <v>227</v>
      </c>
      <c r="F29" s="6" t="s">
        <v>228</v>
      </c>
      <c r="G29" s="6" t="s">
        <v>490</v>
      </c>
    </row>
    <row r="30" spans="1:8" x14ac:dyDescent="0.2">
      <c r="A30" s="6">
        <v>837.76419999999996</v>
      </c>
      <c r="B30" s="6">
        <v>796.73689999999999</v>
      </c>
      <c r="C30" s="6">
        <v>4.4400000000000004</v>
      </c>
      <c r="D30" s="6">
        <v>5.62</v>
      </c>
      <c r="E30" s="6" t="s">
        <v>208</v>
      </c>
      <c r="F30" s="6" t="s">
        <v>103</v>
      </c>
      <c r="G30" s="42" t="s">
        <v>365</v>
      </c>
    </row>
    <row r="31" spans="1:8" x14ac:dyDescent="0.2">
      <c r="A31" s="6">
        <v>863.77980000000002</v>
      </c>
      <c r="B31" s="6">
        <v>822.75289999999995</v>
      </c>
      <c r="C31" s="6">
        <v>4.33</v>
      </c>
      <c r="D31" s="6">
        <v>5.52</v>
      </c>
      <c r="E31" s="6" t="s">
        <v>209</v>
      </c>
      <c r="F31" s="6" t="s">
        <v>104</v>
      </c>
      <c r="G31" s="42" t="s">
        <v>407</v>
      </c>
    </row>
    <row r="32" spans="1:8" x14ac:dyDescent="0.2">
      <c r="A32" s="6">
        <v>889.79560000000004</v>
      </c>
      <c r="B32" s="6">
        <v>848.76969999999994</v>
      </c>
      <c r="C32" s="6">
        <v>4.2699999999999996</v>
      </c>
      <c r="D32" s="6">
        <v>5.41</v>
      </c>
      <c r="E32" s="6" t="s">
        <v>15</v>
      </c>
      <c r="F32" s="6" t="s">
        <v>105</v>
      </c>
      <c r="G32" s="6" t="s">
        <v>384</v>
      </c>
    </row>
    <row r="33" spans="1:7" x14ac:dyDescent="0.2">
      <c r="A33" s="6">
        <v>915.81110000000001</v>
      </c>
      <c r="B33" s="6">
        <v>874.78409999999997</v>
      </c>
      <c r="C33" s="6">
        <v>4.2699999999999996</v>
      </c>
      <c r="D33" s="6">
        <v>5.52</v>
      </c>
      <c r="E33" s="6" t="s">
        <v>210</v>
      </c>
      <c r="F33" s="6" t="s">
        <v>106</v>
      </c>
      <c r="G33" s="42" t="s">
        <v>405</v>
      </c>
    </row>
    <row r="34" spans="1:7" x14ac:dyDescent="0.2">
      <c r="A34" s="6">
        <v>941.82569999999998</v>
      </c>
      <c r="B34" s="6">
        <v>900.79870000000005</v>
      </c>
      <c r="C34" s="6">
        <v>4.1900000000000004</v>
      </c>
      <c r="D34" s="6">
        <v>5.44</v>
      </c>
      <c r="E34" s="6" t="s">
        <v>6</v>
      </c>
      <c r="F34" s="6" t="s">
        <v>107</v>
      </c>
      <c r="G34" s="42" t="s">
        <v>403</v>
      </c>
    </row>
    <row r="35" spans="1:7" x14ac:dyDescent="0.2">
      <c r="A35" s="6">
        <v>967.84709999999995</v>
      </c>
      <c r="B35" s="6">
        <v>926.82079999999996</v>
      </c>
      <c r="C35" s="6">
        <v>4.5599999999999996</v>
      </c>
      <c r="D35" s="6">
        <v>5.86</v>
      </c>
      <c r="E35" s="6" t="s">
        <v>229</v>
      </c>
      <c r="F35" s="6" t="s">
        <v>230</v>
      </c>
      <c r="G35" s="6" t="s">
        <v>493</v>
      </c>
    </row>
    <row r="36" spans="1:7" x14ac:dyDescent="0.2">
      <c r="A36" s="6">
        <v>993.86680000000001</v>
      </c>
      <c r="B36" s="6">
        <v>952.79390000000001</v>
      </c>
      <c r="C36" s="6">
        <v>4.53</v>
      </c>
      <c r="D36" s="6">
        <v>5.83</v>
      </c>
      <c r="E36" s="6" t="s">
        <v>231</v>
      </c>
      <c r="F36" s="6" t="s">
        <v>232</v>
      </c>
      <c r="G36" s="6" t="s">
        <v>495</v>
      </c>
    </row>
    <row r="37" spans="1:7" x14ac:dyDescent="0.2">
      <c r="A37" s="6">
        <v>891.8107</v>
      </c>
      <c r="B37" s="6">
        <v>850.78440000000001</v>
      </c>
      <c r="C37" s="6">
        <v>5.35</v>
      </c>
      <c r="D37" s="6">
        <v>6.92</v>
      </c>
      <c r="E37" s="6" t="s">
        <v>211</v>
      </c>
      <c r="F37" s="6" t="s">
        <v>108</v>
      </c>
      <c r="G37" s="42" t="s">
        <v>410</v>
      </c>
    </row>
    <row r="38" spans="1:7" x14ac:dyDescent="0.2">
      <c r="A38" s="6">
        <v>917.82759999999996</v>
      </c>
      <c r="B38" s="6">
        <v>876.80070000000001</v>
      </c>
      <c r="C38" s="6">
        <v>5.19</v>
      </c>
      <c r="D38" s="6">
        <v>6.81</v>
      </c>
      <c r="E38" s="6" t="s">
        <v>212</v>
      </c>
      <c r="F38" s="6" t="s">
        <v>109</v>
      </c>
      <c r="G38" s="42" t="s">
        <v>412</v>
      </c>
    </row>
    <row r="39" spans="1:7" x14ac:dyDescent="0.2">
      <c r="A39" s="6">
        <v>943.84280000000001</v>
      </c>
      <c r="B39" s="6">
        <v>902.81560000000002</v>
      </c>
      <c r="C39" s="6">
        <v>5.1100000000000003</v>
      </c>
      <c r="D39" s="6">
        <v>6.69</v>
      </c>
      <c r="E39" s="6" t="s">
        <v>213</v>
      </c>
      <c r="F39" s="6" t="s">
        <v>110</v>
      </c>
      <c r="G39" s="6" t="s">
        <v>414</v>
      </c>
    </row>
    <row r="40" spans="1:7" x14ac:dyDescent="0.2">
      <c r="A40" s="6">
        <v>969.85080000000005</v>
      </c>
      <c r="B40" s="6">
        <v>928.82320000000004</v>
      </c>
      <c r="C40" s="6">
        <v>5.1100000000000003</v>
      </c>
      <c r="D40" s="6">
        <v>6.81</v>
      </c>
      <c r="E40" s="6" t="s">
        <v>214</v>
      </c>
      <c r="F40" s="6" t="s">
        <v>111</v>
      </c>
      <c r="G40" s="42" t="s">
        <v>416</v>
      </c>
    </row>
    <row r="41" spans="1:7" x14ac:dyDescent="0.2">
      <c r="A41" s="6">
        <v>865.79280000000006</v>
      </c>
      <c r="B41" s="6">
        <v>824.77790000000005</v>
      </c>
      <c r="C41" s="6">
        <v>5.47</v>
      </c>
      <c r="D41" s="6">
        <v>7.05</v>
      </c>
      <c r="E41" s="6" t="s">
        <v>215</v>
      </c>
      <c r="F41" s="6" t="s">
        <v>112</v>
      </c>
      <c r="G41" s="6" t="s">
        <v>497</v>
      </c>
    </row>
    <row r="42" spans="1:7" x14ac:dyDescent="0.2">
      <c r="A42" s="6">
        <v>905.82370000000003</v>
      </c>
      <c r="B42" s="6">
        <v>864.80319999999995</v>
      </c>
      <c r="C42" s="6">
        <v>5.93</v>
      </c>
      <c r="D42" s="6">
        <v>7.67</v>
      </c>
      <c r="E42" s="6" t="s">
        <v>216</v>
      </c>
      <c r="F42" s="6" t="s">
        <v>113</v>
      </c>
      <c r="G42" s="6" t="s">
        <v>502</v>
      </c>
    </row>
    <row r="43" spans="1:7" x14ac:dyDescent="0.2">
      <c r="A43" s="6">
        <v>931.84169999999995</v>
      </c>
      <c r="B43" s="6">
        <v>890.80129999999997</v>
      </c>
      <c r="C43" s="6">
        <v>5.84</v>
      </c>
      <c r="D43" s="6">
        <v>7.66</v>
      </c>
      <c r="E43" s="6" t="s">
        <v>217</v>
      </c>
      <c r="F43" s="6" t="s">
        <v>114</v>
      </c>
      <c r="G43" s="6" t="s">
        <v>506</v>
      </c>
    </row>
    <row r="44" spans="1:7" x14ac:dyDescent="0.2">
      <c r="A44" s="6">
        <v>957.86040000000003</v>
      </c>
      <c r="B44" s="6">
        <v>916.83510000000001</v>
      </c>
      <c r="C44" s="6">
        <v>5.73</v>
      </c>
      <c r="D44" s="6">
        <v>7.67</v>
      </c>
      <c r="E44" s="6" t="s">
        <v>218</v>
      </c>
      <c r="F44" s="6" t="s">
        <v>115</v>
      </c>
      <c r="G44" s="6" t="s">
        <v>529</v>
      </c>
    </row>
    <row r="45" spans="1:7" x14ac:dyDescent="0.2">
      <c r="A45" s="6">
        <v>893.83010000000002</v>
      </c>
      <c r="B45" s="6">
        <v>878.81719999999996</v>
      </c>
      <c r="C45" s="6">
        <v>6.78</v>
      </c>
      <c r="D45" s="6">
        <v>8.86</v>
      </c>
      <c r="E45" s="6" t="s">
        <v>219</v>
      </c>
      <c r="F45" s="6" t="s">
        <v>116</v>
      </c>
      <c r="G45" s="42" t="s">
        <v>427</v>
      </c>
    </row>
    <row r="46" spans="1:7" x14ac:dyDescent="0.2">
      <c r="A46" s="6">
        <v>919.84690000000001</v>
      </c>
      <c r="B46" s="6">
        <v>878.81719999999996</v>
      </c>
      <c r="C46" s="6">
        <v>6.61</v>
      </c>
      <c r="D46" s="6">
        <v>8.7100000000000009</v>
      </c>
      <c r="E46" s="6" t="s">
        <v>9</v>
      </c>
      <c r="F46" s="6" t="s">
        <v>117</v>
      </c>
      <c r="G46" s="42" t="s">
        <v>434</v>
      </c>
    </row>
    <row r="47" spans="1:7" x14ac:dyDescent="0.2">
      <c r="A47" s="6">
        <v>945.86210000000005</v>
      </c>
      <c r="B47" s="6">
        <v>904.83619999999996</v>
      </c>
      <c r="C47" s="6">
        <v>6.55</v>
      </c>
      <c r="D47" s="6">
        <v>8.57</v>
      </c>
      <c r="E47" s="6" t="s">
        <v>19</v>
      </c>
      <c r="F47" s="6" t="s">
        <v>118</v>
      </c>
      <c r="G47" s="6" t="s">
        <v>442</v>
      </c>
    </row>
    <row r="48" spans="1:7" x14ac:dyDescent="0.2">
      <c r="A48" s="6">
        <v>971.8732</v>
      </c>
      <c r="B48" s="6">
        <v>930.84609999999998</v>
      </c>
      <c r="C48" s="6">
        <v>6.49</v>
      </c>
      <c r="E48" s="6" t="s">
        <v>227</v>
      </c>
      <c r="F48" s="6" t="s">
        <v>417</v>
      </c>
      <c r="G48" s="42" t="s">
        <v>446</v>
      </c>
    </row>
    <row r="49" spans="1:7" x14ac:dyDescent="0.2">
      <c r="A49" s="6">
        <v>907.84190000000001</v>
      </c>
      <c r="B49" s="6">
        <v>866.80820000000006</v>
      </c>
      <c r="C49" s="6">
        <v>7.48</v>
      </c>
      <c r="E49" s="6" t="s">
        <v>20</v>
      </c>
      <c r="F49" s="6" t="s">
        <v>119</v>
      </c>
      <c r="G49" s="6" t="s">
        <v>3</v>
      </c>
    </row>
    <row r="50" spans="1:7" x14ac:dyDescent="0.2">
      <c r="A50" s="6">
        <v>933.86310000000003</v>
      </c>
      <c r="B50" s="6">
        <v>892.83309999999994</v>
      </c>
      <c r="C50" s="6">
        <v>7.38</v>
      </c>
      <c r="D50" s="6">
        <v>9.7799999999999994</v>
      </c>
      <c r="E50" s="6" t="s">
        <v>221</v>
      </c>
      <c r="F50" s="6" t="s">
        <v>120</v>
      </c>
      <c r="G50" s="6" t="s">
        <v>515</v>
      </c>
    </row>
    <row r="51" spans="1:7" x14ac:dyDescent="0.2">
      <c r="A51" s="6">
        <v>959.8741</v>
      </c>
      <c r="B51" s="6">
        <v>918.86019999999996</v>
      </c>
      <c r="C51" s="6">
        <v>7.25</v>
      </c>
      <c r="D51" s="6">
        <v>9.58</v>
      </c>
      <c r="E51" s="6" t="s">
        <v>222</v>
      </c>
      <c r="F51" s="6" t="s">
        <v>121</v>
      </c>
      <c r="G51" s="6" t="s">
        <v>519</v>
      </c>
    </row>
    <row r="52" spans="1:7" x14ac:dyDescent="0.2">
      <c r="A52" s="6">
        <v>973.8895</v>
      </c>
      <c r="B52" s="6">
        <v>932.86109999999996</v>
      </c>
      <c r="C52" s="6">
        <v>8.02</v>
      </c>
      <c r="D52" s="6">
        <v>10.65</v>
      </c>
      <c r="E52" s="6" t="s">
        <v>224</v>
      </c>
      <c r="F52" s="6" t="s">
        <v>122</v>
      </c>
      <c r="G52" s="6" t="s">
        <v>522</v>
      </c>
    </row>
    <row r="53" spans="1:7" x14ac:dyDescent="0.2">
      <c r="A53" s="6">
        <v>947.87450000000001</v>
      </c>
      <c r="B53" s="6">
        <v>906.84040000000005</v>
      </c>
      <c r="C53" s="6">
        <v>8.19</v>
      </c>
      <c r="D53" s="6">
        <v>10.85</v>
      </c>
      <c r="E53" s="6" t="s">
        <v>17</v>
      </c>
      <c r="F53" s="6" t="s">
        <v>123</v>
      </c>
      <c r="G53" s="6" t="s">
        <v>524</v>
      </c>
    </row>
    <row r="54" spans="1:7" x14ac:dyDescent="0.2">
      <c r="A54" s="6">
        <v>921.86109999999996</v>
      </c>
      <c r="B54" s="6">
        <v>880.83169999999996</v>
      </c>
      <c r="C54" s="6">
        <v>8.42</v>
      </c>
      <c r="D54" s="6">
        <v>11.04</v>
      </c>
      <c r="E54" s="6" t="s">
        <v>225</v>
      </c>
      <c r="F54" s="6" t="s">
        <v>124</v>
      </c>
      <c r="G54" s="6" t="s">
        <v>526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4"/>
  <sheetViews>
    <sheetView workbookViewId="0">
      <selection activeCell="I3" sqref="I3"/>
    </sheetView>
  </sheetViews>
  <sheetFormatPr baseColWidth="10" defaultRowHeight="12.75" x14ac:dyDescent="0.2"/>
  <cols>
    <col min="1" max="4" width="11.42578125" style="1"/>
    <col min="5" max="5" width="13.5703125" style="1" customWidth="1"/>
    <col min="6" max="7" width="11.42578125" style="1"/>
    <col min="8" max="8" width="10" style="1" customWidth="1"/>
    <col min="9" max="9" width="11.140625" style="1" customWidth="1"/>
    <col min="10" max="10" width="9.140625" style="1" customWidth="1"/>
    <col min="11" max="11" width="11.42578125" style="1"/>
    <col min="12" max="12" width="13.28515625" style="1" customWidth="1"/>
    <col min="13" max="13" width="14" style="6" customWidth="1"/>
    <col min="14" max="14" width="14.42578125" style="1" customWidth="1"/>
    <col min="15" max="15" width="13.7109375" style="1" customWidth="1"/>
    <col min="16" max="16384" width="11.42578125" style="1"/>
  </cols>
  <sheetData>
    <row r="1" spans="1:24" s="2" customFormat="1" x14ac:dyDescent="0.2">
      <c r="A1" s="2" t="s">
        <v>0</v>
      </c>
      <c r="B1" s="2" t="s">
        <v>4</v>
      </c>
      <c r="C1" s="2" t="s">
        <v>125</v>
      </c>
      <c r="D1" s="2" t="s">
        <v>126</v>
      </c>
      <c r="E1" s="2" t="s">
        <v>128</v>
      </c>
      <c r="F1" s="2" t="s">
        <v>29</v>
      </c>
      <c r="G1" s="2" t="s">
        <v>30</v>
      </c>
      <c r="M1" s="7"/>
    </row>
    <row r="2" spans="1:24" x14ac:dyDescent="0.2">
      <c r="A2" s="10">
        <v>835.75019999999995</v>
      </c>
      <c r="B2" s="10">
        <v>794.72310000000004</v>
      </c>
      <c r="C2" s="10">
        <v>3.53</v>
      </c>
      <c r="D2" s="10">
        <v>4.41</v>
      </c>
      <c r="E2" s="10" t="s">
        <v>203</v>
      </c>
      <c r="F2" s="10" t="s">
        <v>98</v>
      </c>
      <c r="G2" s="57" t="s">
        <v>362</v>
      </c>
    </row>
    <row r="3" spans="1:24" x14ac:dyDescent="0.2">
      <c r="A3" s="10">
        <v>861.76549999999997</v>
      </c>
      <c r="B3" s="10">
        <v>820.73710000000005</v>
      </c>
      <c r="C3" s="10">
        <v>3.46</v>
      </c>
      <c r="D3" s="10">
        <v>4.3600000000000003</v>
      </c>
      <c r="E3" s="10" t="s">
        <v>204</v>
      </c>
      <c r="F3" s="10" t="s">
        <v>99</v>
      </c>
      <c r="G3" s="57" t="s">
        <v>359</v>
      </c>
    </row>
    <row r="4" spans="1:24" x14ac:dyDescent="0.2">
      <c r="A4" s="10">
        <v>887.77940000000001</v>
      </c>
      <c r="B4" s="10">
        <v>846.75210000000004</v>
      </c>
      <c r="C4" s="10">
        <v>3.5</v>
      </c>
      <c r="D4" s="10">
        <v>4.41</v>
      </c>
      <c r="E4" s="10" t="s">
        <v>205</v>
      </c>
      <c r="F4" s="10" t="s">
        <v>100</v>
      </c>
      <c r="G4" s="10" t="s">
        <v>285</v>
      </c>
    </row>
    <row r="5" spans="1:24" x14ac:dyDescent="0.2">
      <c r="A5" s="10">
        <v>913.79560000000004</v>
      </c>
      <c r="B5" s="10">
        <v>872.7681</v>
      </c>
      <c r="C5" s="10">
        <v>3.64</v>
      </c>
      <c r="D5" s="10">
        <v>4.5599999999999996</v>
      </c>
      <c r="E5" s="10" t="s">
        <v>206</v>
      </c>
      <c r="F5" s="10" t="s">
        <v>101</v>
      </c>
      <c r="G5" s="57" t="s">
        <v>355</v>
      </c>
    </row>
    <row r="6" spans="1:24" x14ac:dyDescent="0.2">
      <c r="A6" s="10">
        <v>939.81110000000001</v>
      </c>
      <c r="B6" s="10">
        <v>898.7817</v>
      </c>
      <c r="C6" s="10">
        <v>3.88</v>
      </c>
      <c r="D6" s="10" t="s">
        <v>226</v>
      </c>
      <c r="E6" s="10" t="s">
        <v>207</v>
      </c>
      <c r="F6" s="10" t="s">
        <v>102</v>
      </c>
      <c r="G6" s="10" t="s">
        <v>305</v>
      </c>
    </row>
    <row r="10" spans="1:24" x14ac:dyDescent="0.2">
      <c r="A10" s="2" t="s">
        <v>233</v>
      </c>
      <c r="B10" s="2" t="s">
        <v>234</v>
      </c>
      <c r="C10" s="2" t="s">
        <v>260</v>
      </c>
      <c r="D10" s="2" t="s">
        <v>334</v>
      </c>
      <c r="E10" s="2" t="s">
        <v>335</v>
      </c>
      <c r="F10" s="2" t="s">
        <v>246</v>
      </c>
      <c r="G10" s="2" t="s">
        <v>247</v>
      </c>
      <c r="H10" s="2" t="s">
        <v>248</v>
      </c>
      <c r="I10" s="11" t="s">
        <v>98</v>
      </c>
      <c r="J10" s="2" t="s">
        <v>246</v>
      </c>
      <c r="K10" s="2" t="s">
        <v>247</v>
      </c>
      <c r="L10" s="2" t="s">
        <v>248</v>
      </c>
      <c r="M10" s="7" t="s">
        <v>249</v>
      </c>
      <c r="N10" s="2" t="s">
        <v>256</v>
      </c>
      <c r="P10" s="2" t="s">
        <v>233</v>
      </c>
      <c r="Q10" s="2" t="s">
        <v>260</v>
      </c>
      <c r="R10" s="2" t="s">
        <v>261</v>
      </c>
      <c r="T10" s="2" t="s">
        <v>308</v>
      </c>
      <c r="V10" s="2" t="s">
        <v>308</v>
      </c>
    </row>
    <row r="11" spans="1:24" x14ac:dyDescent="0.2">
      <c r="I11" s="1" t="s">
        <v>264</v>
      </c>
      <c r="J11" s="1">
        <v>49</v>
      </c>
      <c r="K11" s="1">
        <v>92</v>
      </c>
      <c r="L11" s="1">
        <v>6</v>
      </c>
      <c r="N11" s="11" t="s">
        <v>98</v>
      </c>
      <c r="R11" s="2" t="s">
        <v>263</v>
      </c>
      <c r="S11" s="2" t="s">
        <v>262</v>
      </c>
      <c r="T11" s="2" t="s">
        <v>263</v>
      </c>
      <c r="U11" s="2" t="s">
        <v>262</v>
      </c>
      <c r="V11" s="2" t="s">
        <v>263</v>
      </c>
      <c r="W11" s="2" t="s">
        <v>262</v>
      </c>
      <c r="X11" s="2" t="s">
        <v>361</v>
      </c>
    </row>
    <row r="12" spans="1:24" x14ac:dyDescent="0.2">
      <c r="A12" s="1">
        <v>495.44</v>
      </c>
      <c r="B12" s="1" t="s">
        <v>235</v>
      </c>
      <c r="C12" s="1">
        <v>14200</v>
      </c>
      <c r="D12" s="1">
        <v>3.59</v>
      </c>
      <c r="E12" s="1">
        <v>3.61</v>
      </c>
      <c r="F12" s="1">
        <v>31</v>
      </c>
      <c r="G12" s="1">
        <v>59</v>
      </c>
      <c r="H12" s="1">
        <v>4</v>
      </c>
      <c r="I12" s="1">
        <v>25900</v>
      </c>
      <c r="J12" s="1">
        <f>49-F12</f>
        <v>18</v>
      </c>
      <c r="K12" s="1">
        <f>92-G12</f>
        <v>33</v>
      </c>
      <c r="L12" s="1">
        <f>6-H12</f>
        <v>2</v>
      </c>
      <c r="M12" s="6" t="s">
        <v>11</v>
      </c>
      <c r="N12" s="11" t="s">
        <v>362</v>
      </c>
      <c r="O12" s="3" t="s">
        <v>257</v>
      </c>
      <c r="P12" s="1">
        <v>495.44</v>
      </c>
      <c r="Q12" s="1">
        <v>14200</v>
      </c>
      <c r="R12" s="1">
        <f>(0.369*I12)</f>
        <v>9557.1</v>
      </c>
      <c r="S12" s="1">
        <f>(0.188*I12)</f>
        <v>4869.2</v>
      </c>
      <c r="T12" s="8">
        <v>9557.1</v>
      </c>
      <c r="V12" s="8">
        <v>9557.1</v>
      </c>
    </row>
    <row r="13" spans="1:24" x14ac:dyDescent="0.2">
      <c r="A13" s="1">
        <v>521.46</v>
      </c>
      <c r="B13" s="1" t="s">
        <v>236</v>
      </c>
      <c r="C13" s="1">
        <v>13300</v>
      </c>
      <c r="D13" s="1">
        <v>3.48</v>
      </c>
      <c r="E13" s="1">
        <v>3.53</v>
      </c>
      <c r="F13" s="1">
        <v>33</v>
      </c>
      <c r="G13" s="1">
        <v>61</v>
      </c>
      <c r="H13" s="1">
        <v>4</v>
      </c>
      <c r="I13" s="1">
        <v>25900</v>
      </c>
      <c r="J13" s="1">
        <f t="shared" ref="J13:J23" si="0">49-F13</f>
        <v>16</v>
      </c>
      <c r="K13" s="1">
        <f t="shared" ref="K13:K23" si="1">92-G13</f>
        <v>31</v>
      </c>
      <c r="L13" s="1">
        <f t="shared" ref="L13:L23" si="2">6-H13</f>
        <v>2</v>
      </c>
      <c r="M13" s="6" t="s">
        <v>250</v>
      </c>
      <c r="N13" s="3" t="s">
        <v>258</v>
      </c>
      <c r="O13" s="11" t="s">
        <v>362</v>
      </c>
      <c r="P13" s="1">
        <v>521.46</v>
      </c>
      <c r="Q13" s="6">
        <v>13300</v>
      </c>
      <c r="R13" s="6">
        <f t="shared" ref="R13:R22" si="3">(0.369*I13)</f>
        <v>9557.1</v>
      </c>
      <c r="S13" s="6">
        <f t="shared" ref="S13:S22" si="4">(0.188*I13)</f>
        <v>4869.2</v>
      </c>
      <c r="T13" s="36"/>
      <c r="U13" s="8">
        <v>4869.2</v>
      </c>
      <c r="V13" s="36"/>
      <c r="W13" s="8">
        <v>4869.2</v>
      </c>
    </row>
    <row r="14" spans="1:24" s="27" customFormat="1" x14ac:dyDescent="0.2">
      <c r="A14" s="27">
        <v>547.47</v>
      </c>
      <c r="B14" s="27" t="s">
        <v>237</v>
      </c>
      <c r="C14" s="27">
        <v>1470</v>
      </c>
      <c r="D14" s="27">
        <v>3.54</v>
      </c>
      <c r="E14" s="27">
        <v>3.59</v>
      </c>
      <c r="F14" s="27">
        <v>35</v>
      </c>
      <c r="G14" s="27">
        <v>63</v>
      </c>
      <c r="H14" s="27">
        <v>4</v>
      </c>
      <c r="I14" s="27">
        <v>25900</v>
      </c>
      <c r="J14" s="27">
        <f t="shared" si="0"/>
        <v>14</v>
      </c>
      <c r="K14" s="27">
        <f t="shared" si="1"/>
        <v>29</v>
      </c>
      <c r="L14" s="27">
        <f t="shared" si="2"/>
        <v>2</v>
      </c>
      <c r="M14" s="6" t="s">
        <v>16</v>
      </c>
      <c r="N14" s="3" t="s">
        <v>259</v>
      </c>
      <c r="P14" s="3">
        <v>547.47</v>
      </c>
      <c r="Q14" s="27">
        <v>1470</v>
      </c>
      <c r="R14" s="3">
        <f t="shared" si="3"/>
        <v>9557.1</v>
      </c>
      <c r="S14" s="3">
        <f t="shared" si="4"/>
        <v>4869.2</v>
      </c>
      <c r="T14" s="27" t="s">
        <v>345</v>
      </c>
      <c r="U14" s="27" t="s">
        <v>345</v>
      </c>
    </row>
    <row r="15" spans="1:24" x14ac:dyDescent="0.2">
      <c r="A15" s="1">
        <v>549.49</v>
      </c>
      <c r="B15" s="1" t="s">
        <v>238</v>
      </c>
      <c r="C15" s="1">
        <v>2400</v>
      </c>
      <c r="D15" s="1">
        <v>3.5</v>
      </c>
      <c r="E15" s="1">
        <v>3.54</v>
      </c>
      <c r="F15" s="1">
        <v>35</v>
      </c>
      <c r="G15" s="1">
        <v>65</v>
      </c>
      <c r="H15" s="1">
        <v>4</v>
      </c>
      <c r="I15" s="1">
        <v>25900</v>
      </c>
      <c r="J15" s="1">
        <f t="shared" si="0"/>
        <v>14</v>
      </c>
      <c r="K15" s="1">
        <f t="shared" si="1"/>
        <v>27</v>
      </c>
      <c r="L15" s="1">
        <f t="shared" si="2"/>
        <v>2</v>
      </c>
      <c r="M15" s="6" t="s">
        <v>252</v>
      </c>
      <c r="N15" s="3" t="s">
        <v>258</v>
      </c>
      <c r="P15" s="3">
        <v>549.49</v>
      </c>
      <c r="Q15" s="1">
        <v>2400</v>
      </c>
      <c r="R15" s="3">
        <f t="shared" si="3"/>
        <v>9557.1</v>
      </c>
      <c r="S15" s="3">
        <f t="shared" si="4"/>
        <v>4869.2</v>
      </c>
      <c r="T15" s="1" t="s">
        <v>346</v>
      </c>
      <c r="U15" s="1" t="s">
        <v>346</v>
      </c>
    </row>
    <row r="16" spans="1:24" x14ac:dyDescent="0.2">
      <c r="A16" s="1">
        <v>551.5</v>
      </c>
      <c r="B16" s="1" t="s">
        <v>239</v>
      </c>
      <c r="C16" s="1">
        <v>2800</v>
      </c>
      <c r="D16" s="1">
        <v>3.62</v>
      </c>
      <c r="E16" s="1">
        <v>3.68</v>
      </c>
      <c r="F16" s="1">
        <v>35</v>
      </c>
      <c r="G16" s="1">
        <v>67</v>
      </c>
      <c r="H16" s="1">
        <v>4</v>
      </c>
      <c r="I16" s="1">
        <v>25900</v>
      </c>
      <c r="J16" s="1">
        <f t="shared" si="0"/>
        <v>14</v>
      </c>
      <c r="K16" s="1">
        <f t="shared" si="1"/>
        <v>25</v>
      </c>
      <c r="L16" s="1">
        <f t="shared" si="2"/>
        <v>2</v>
      </c>
      <c r="M16" s="6" t="s">
        <v>253</v>
      </c>
      <c r="N16" s="3" t="s">
        <v>265</v>
      </c>
      <c r="P16" s="3">
        <v>551.5</v>
      </c>
      <c r="Q16" s="1">
        <v>2800</v>
      </c>
      <c r="R16" s="3">
        <f t="shared" si="3"/>
        <v>9557.1</v>
      </c>
      <c r="S16" s="3">
        <f t="shared" si="4"/>
        <v>4869.2</v>
      </c>
      <c r="T16" s="1" t="s">
        <v>347</v>
      </c>
      <c r="U16" s="1" t="s">
        <v>347</v>
      </c>
    </row>
    <row r="17" spans="1:24" x14ac:dyDescent="0.2">
      <c r="A17" s="3">
        <v>573.49</v>
      </c>
      <c r="B17" s="1" t="s">
        <v>240</v>
      </c>
      <c r="C17" s="1">
        <v>591</v>
      </c>
      <c r="D17" s="1">
        <v>3.64</v>
      </c>
      <c r="E17" s="1">
        <v>3.63</v>
      </c>
      <c r="F17" s="1">
        <v>37</v>
      </c>
      <c r="G17" s="1">
        <v>65</v>
      </c>
      <c r="H17" s="1">
        <v>4</v>
      </c>
      <c r="I17" s="1">
        <v>25900</v>
      </c>
      <c r="J17" s="1">
        <f t="shared" si="0"/>
        <v>12</v>
      </c>
      <c r="K17" s="1">
        <f t="shared" si="1"/>
        <v>27</v>
      </c>
      <c r="L17" s="1">
        <f t="shared" si="2"/>
        <v>2</v>
      </c>
      <c r="M17" s="6" t="s">
        <v>254</v>
      </c>
      <c r="P17" s="3">
        <v>573.49</v>
      </c>
      <c r="Q17" s="1">
        <v>591</v>
      </c>
      <c r="R17" s="3">
        <f t="shared" si="3"/>
        <v>9557.1</v>
      </c>
      <c r="S17" s="3">
        <f t="shared" si="4"/>
        <v>4869.2</v>
      </c>
      <c r="T17" s="1" t="s">
        <v>348</v>
      </c>
      <c r="U17" s="1" t="s">
        <v>348</v>
      </c>
    </row>
    <row r="18" spans="1:24" x14ac:dyDescent="0.2">
      <c r="A18" s="3">
        <v>575.5</v>
      </c>
      <c r="B18" s="1" t="s">
        <v>241</v>
      </c>
      <c r="C18" s="1">
        <v>2270</v>
      </c>
      <c r="D18" s="1">
        <v>3.53</v>
      </c>
      <c r="E18" s="1">
        <v>3.55</v>
      </c>
      <c r="F18" s="1">
        <v>37</v>
      </c>
      <c r="G18" s="1">
        <v>67</v>
      </c>
      <c r="H18" s="1">
        <v>4</v>
      </c>
      <c r="I18" s="1">
        <v>25900</v>
      </c>
      <c r="J18" s="1">
        <f t="shared" si="0"/>
        <v>12</v>
      </c>
      <c r="K18" s="1">
        <f t="shared" si="1"/>
        <v>25</v>
      </c>
      <c r="L18" s="1">
        <f t="shared" si="2"/>
        <v>2</v>
      </c>
      <c r="M18" s="6" t="s">
        <v>13</v>
      </c>
      <c r="P18" s="3">
        <v>575.5</v>
      </c>
      <c r="Q18" s="1">
        <v>2270</v>
      </c>
      <c r="R18" s="3">
        <f t="shared" si="3"/>
        <v>9557.1</v>
      </c>
      <c r="S18" s="3">
        <f t="shared" si="4"/>
        <v>4869.2</v>
      </c>
      <c r="T18" s="1" t="s">
        <v>349</v>
      </c>
      <c r="U18" s="1" t="s">
        <v>349</v>
      </c>
    </row>
    <row r="19" spans="1:24" x14ac:dyDescent="0.2">
      <c r="A19" s="1">
        <v>577.52</v>
      </c>
      <c r="B19" s="1" t="s">
        <v>242</v>
      </c>
      <c r="C19" s="1">
        <v>8030</v>
      </c>
      <c r="D19" s="1">
        <v>3.56</v>
      </c>
      <c r="E19" s="1">
        <v>3.62</v>
      </c>
      <c r="F19" s="1">
        <v>37</v>
      </c>
      <c r="G19" s="1">
        <v>69</v>
      </c>
      <c r="H19" s="1">
        <v>4</v>
      </c>
      <c r="I19" s="1">
        <v>25900</v>
      </c>
      <c r="J19" s="1">
        <f t="shared" si="0"/>
        <v>12</v>
      </c>
      <c r="K19" s="1">
        <f t="shared" si="1"/>
        <v>23</v>
      </c>
      <c r="L19" s="1">
        <f t="shared" si="2"/>
        <v>2</v>
      </c>
      <c r="M19" s="6" t="s">
        <v>251</v>
      </c>
      <c r="N19" s="11" t="s">
        <v>362</v>
      </c>
      <c r="P19" s="1">
        <v>577.52</v>
      </c>
      <c r="Q19" s="1">
        <v>8030</v>
      </c>
      <c r="R19" s="1">
        <f t="shared" si="3"/>
        <v>9557.1</v>
      </c>
      <c r="S19" s="1">
        <f t="shared" si="4"/>
        <v>4869.2</v>
      </c>
      <c r="T19" s="1" t="s">
        <v>343</v>
      </c>
      <c r="U19" s="4"/>
      <c r="V19" s="8">
        <v>9557.1</v>
      </c>
    </row>
    <row r="20" spans="1:24" x14ac:dyDescent="0.2">
      <c r="A20" s="3">
        <v>599.5</v>
      </c>
      <c r="B20" s="1" t="s">
        <v>243</v>
      </c>
      <c r="C20" s="1">
        <v>907</v>
      </c>
      <c r="D20" s="1">
        <v>3.49</v>
      </c>
      <c r="E20" s="1">
        <v>3.69</v>
      </c>
      <c r="F20" s="1">
        <v>39</v>
      </c>
      <c r="G20" s="1">
        <v>67</v>
      </c>
      <c r="H20" s="1">
        <v>4</v>
      </c>
      <c r="I20" s="1">
        <v>25900</v>
      </c>
      <c r="J20" s="1">
        <f t="shared" si="0"/>
        <v>10</v>
      </c>
      <c r="K20" s="1">
        <f t="shared" si="1"/>
        <v>25</v>
      </c>
      <c r="L20" s="1">
        <f t="shared" si="2"/>
        <v>2</v>
      </c>
      <c r="M20" s="6" t="s">
        <v>255</v>
      </c>
      <c r="P20" s="3">
        <v>599.5</v>
      </c>
      <c r="Q20" s="1">
        <v>907</v>
      </c>
      <c r="R20" s="3">
        <f t="shared" si="3"/>
        <v>9557.1</v>
      </c>
      <c r="S20" s="3">
        <f t="shared" si="4"/>
        <v>4869.2</v>
      </c>
      <c r="T20" s="1" t="s">
        <v>350</v>
      </c>
      <c r="U20" s="1" t="s">
        <v>350</v>
      </c>
    </row>
    <row r="21" spans="1:24" x14ac:dyDescent="0.2">
      <c r="A21" s="3">
        <v>601.52</v>
      </c>
      <c r="B21" s="1" t="s">
        <v>244</v>
      </c>
      <c r="C21" s="1">
        <v>2040</v>
      </c>
      <c r="D21" s="1">
        <v>3.5</v>
      </c>
      <c r="E21" s="1">
        <v>3.56</v>
      </c>
      <c r="F21" s="1">
        <v>39</v>
      </c>
      <c r="G21" s="1">
        <v>69</v>
      </c>
      <c r="H21" s="1">
        <v>4</v>
      </c>
      <c r="I21" s="1">
        <v>25900</v>
      </c>
      <c r="J21" s="1">
        <f t="shared" si="0"/>
        <v>10</v>
      </c>
      <c r="K21" s="1">
        <f t="shared" si="1"/>
        <v>23</v>
      </c>
      <c r="L21" s="1">
        <f t="shared" si="2"/>
        <v>2</v>
      </c>
      <c r="M21" s="6" t="s">
        <v>255</v>
      </c>
      <c r="P21" s="3">
        <v>601.52</v>
      </c>
      <c r="Q21" s="1">
        <v>2040</v>
      </c>
      <c r="R21" s="3">
        <f t="shared" si="3"/>
        <v>9557.1</v>
      </c>
      <c r="S21" s="3">
        <f t="shared" si="4"/>
        <v>4869.2</v>
      </c>
      <c r="T21" s="1" t="s">
        <v>351</v>
      </c>
      <c r="U21" s="1" t="s">
        <v>351</v>
      </c>
    </row>
    <row r="22" spans="1:24" x14ac:dyDescent="0.2">
      <c r="A22" s="3">
        <v>603.53</v>
      </c>
      <c r="B22" s="1" t="s">
        <v>245</v>
      </c>
      <c r="C22" s="1">
        <v>3140</v>
      </c>
      <c r="D22" s="1">
        <v>3.49</v>
      </c>
      <c r="E22" s="1">
        <v>3.6</v>
      </c>
      <c r="F22" s="1">
        <v>39</v>
      </c>
      <c r="G22" s="1">
        <v>71</v>
      </c>
      <c r="H22" s="1">
        <v>4</v>
      </c>
      <c r="I22" s="1">
        <v>25900</v>
      </c>
      <c r="J22" s="1">
        <f t="shared" si="0"/>
        <v>10</v>
      </c>
      <c r="K22" s="1">
        <f t="shared" si="1"/>
        <v>21</v>
      </c>
      <c r="L22" s="1">
        <f t="shared" si="2"/>
        <v>2</v>
      </c>
      <c r="M22" s="6" t="s">
        <v>255</v>
      </c>
      <c r="P22" s="3">
        <v>603.53</v>
      </c>
      <c r="Q22" s="1">
        <v>3140</v>
      </c>
      <c r="R22" s="3">
        <f t="shared" si="3"/>
        <v>9557.1</v>
      </c>
      <c r="S22" s="3">
        <f t="shared" si="4"/>
        <v>4869.2</v>
      </c>
      <c r="T22" s="1" t="s">
        <v>352</v>
      </c>
      <c r="U22" s="1" t="s">
        <v>344</v>
      </c>
    </row>
    <row r="23" spans="1:24" x14ac:dyDescent="0.2">
      <c r="A23" s="1">
        <v>523.47</v>
      </c>
      <c r="B23" s="1" t="s">
        <v>336</v>
      </c>
      <c r="C23" s="1">
        <v>1260</v>
      </c>
      <c r="D23" s="1">
        <v>4.53</v>
      </c>
      <c r="E23" s="1">
        <v>3.62</v>
      </c>
      <c r="F23" s="1">
        <v>33</v>
      </c>
      <c r="G23" s="1">
        <v>63</v>
      </c>
      <c r="H23" s="1">
        <v>4</v>
      </c>
      <c r="I23" s="1">
        <v>25900</v>
      </c>
      <c r="J23" s="1">
        <f t="shared" si="0"/>
        <v>16</v>
      </c>
      <c r="K23" s="1">
        <f t="shared" si="1"/>
        <v>29</v>
      </c>
      <c r="L23" s="1">
        <f t="shared" si="2"/>
        <v>2</v>
      </c>
      <c r="M23" s="6" t="s">
        <v>268</v>
      </c>
      <c r="N23" s="3" t="s">
        <v>337</v>
      </c>
      <c r="P23" s="3">
        <v>523.47</v>
      </c>
      <c r="Q23" s="1">
        <v>1260</v>
      </c>
    </row>
    <row r="25" spans="1:24" x14ac:dyDescent="0.2">
      <c r="A25" s="2" t="s">
        <v>233</v>
      </c>
      <c r="B25" s="2" t="s">
        <v>234</v>
      </c>
      <c r="C25" s="2" t="s">
        <v>260</v>
      </c>
      <c r="D25" s="2"/>
      <c r="E25" s="2"/>
      <c r="F25" s="2" t="s">
        <v>246</v>
      </c>
      <c r="G25" s="2" t="s">
        <v>247</v>
      </c>
      <c r="H25" s="2" t="s">
        <v>248</v>
      </c>
      <c r="I25" s="11" t="s">
        <v>99</v>
      </c>
      <c r="J25" s="2" t="s">
        <v>246</v>
      </c>
      <c r="K25" s="2" t="s">
        <v>247</v>
      </c>
      <c r="L25" s="2" t="s">
        <v>248</v>
      </c>
      <c r="M25" s="7" t="s">
        <v>249</v>
      </c>
      <c r="N25" s="2" t="s">
        <v>256</v>
      </c>
      <c r="P25" s="2" t="s">
        <v>233</v>
      </c>
      <c r="Q25" s="2" t="s">
        <v>260</v>
      </c>
      <c r="R25" s="2" t="s">
        <v>261</v>
      </c>
    </row>
    <row r="26" spans="1:24" x14ac:dyDescent="0.2">
      <c r="I26" s="1" t="s">
        <v>264</v>
      </c>
      <c r="J26" s="1">
        <v>51</v>
      </c>
      <c r="K26" s="1">
        <v>94</v>
      </c>
      <c r="L26" s="1">
        <v>6</v>
      </c>
      <c r="N26" s="11" t="s">
        <v>99</v>
      </c>
      <c r="R26" s="2" t="s">
        <v>263</v>
      </c>
      <c r="S26" s="2" t="s">
        <v>262</v>
      </c>
    </row>
    <row r="27" spans="1:24" x14ac:dyDescent="0.2">
      <c r="A27" s="1">
        <v>495.44</v>
      </c>
      <c r="B27" s="1" t="s">
        <v>235</v>
      </c>
      <c r="C27" s="1">
        <v>14200</v>
      </c>
      <c r="D27" s="1">
        <v>3.59</v>
      </c>
      <c r="E27" s="1">
        <v>3.61</v>
      </c>
      <c r="F27" s="1">
        <v>31</v>
      </c>
      <c r="G27" s="1">
        <v>59</v>
      </c>
      <c r="H27" s="1">
        <v>4</v>
      </c>
      <c r="I27" s="1">
        <v>14500</v>
      </c>
      <c r="J27" s="1">
        <f>51-F27</f>
        <v>20</v>
      </c>
      <c r="K27" s="1">
        <f>94-G27</f>
        <v>35</v>
      </c>
      <c r="L27" s="1">
        <f>6-H27</f>
        <v>2</v>
      </c>
      <c r="M27" s="6" t="s">
        <v>266</v>
      </c>
      <c r="N27" s="6" t="s">
        <v>270</v>
      </c>
      <c r="O27" s="6" t="s">
        <v>271</v>
      </c>
      <c r="P27" s="1">
        <v>495.44</v>
      </c>
      <c r="Q27" s="1">
        <v>14200</v>
      </c>
      <c r="R27" s="1">
        <f t="shared" ref="R27" si="5">(0.369*I27)</f>
        <v>5350.5</v>
      </c>
      <c r="S27" s="1">
        <f t="shared" ref="S27" si="6">(0.188*I27)</f>
        <v>2726</v>
      </c>
      <c r="T27" s="1">
        <v>5350.5</v>
      </c>
      <c r="U27" s="1">
        <v>2726</v>
      </c>
    </row>
    <row r="28" spans="1:24" x14ac:dyDescent="0.2">
      <c r="A28" s="1">
        <v>521.46</v>
      </c>
      <c r="B28" s="1" t="s">
        <v>236</v>
      </c>
      <c r="C28" s="1">
        <v>13300</v>
      </c>
      <c r="D28" s="1">
        <v>3.48</v>
      </c>
      <c r="E28" s="1">
        <v>3.53</v>
      </c>
      <c r="F28" s="1">
        <v>33</v>
      </c>
      <c r="G28" s="1">
        <v>61</v>
      </c>
      <c r="H28" s="1">
        <v>4</v>
      </c>
      <c r="I28" s="1">
        <v>14500</v>
      </c>
      <c r="J28" s="1">
        <f t="shared" ref="J28:J37" si="7">51-F28</f>
        <v>18</v>
      </c>
      <c r="K28" s="1">
        <f t="shared" ref="K28:K37" si="8">94-G28</f>
        <v>33</v>
      </c>
      <c r="L28" s="1">
        <f t="shared" ref="L28:L37" si="9">6-H28</f>
        <v>2</v>
      </c>
      <c r="M28" s="6" t="s">
        <v>11</v>
      </c>
      <c r="N28" s="11" t="s">
        <v>359</v>
      </c>
      <c r="O28" s="3" t="s">
        <v>272</v>
      </c>
      <c r="P28" s="1">
        <v>521.46</v>
      </c>
      <c r="Q28" s="1">
        <v>13300</v>
      </c>
      <c r="R28" s="1">
        <f t="shared" ref="R28:R37" si="10">(0.369*I28)</f>
        <v>5350.5</v>
      </c>
      <c r="S28" s="1">
        <f t="shared" ref="S28:S37" si="11">(0.188*I28)</f>
        <v>2726</v>
      </c>
      <c r="T28" s="8">
        <v>5350.5</v>
      </c>
      <c r="U28" s="1">
        <v>2726</v>
      </c>
      <c r="V28" s="8">
        <f>2*R28</f>
        <v>10701</v>
      </c>
      <c r="X28" s="8">
        <f>2*T28</f>
        <v>10701</v>
      </c>
    </row>
    <row r="29" spans="1:24" s="27" customFormat="1" x14ac:dyDescent="0.2">
      <c r="A29" s="27">
        <v>547.47</v>
      </c>
      <c r="B29" s="27" t="s">
        <v>237</v>
      </c>
      <c r="C29" s="27">
        <v>1470</v>
      </c>
      <c r="D29" s="27">
        <v>3.54</v>
      </c>
      <c r="E29" s="27">
        <v>3.59</v>
      </c>
      <c r="F29" s="27">
        <v>35</v>
      </c>
      <c r="G29" s="27">
        <v>63</v>
      </c>
      <c r="H29" s="27">
        <v>4</v>
      </c>
      <c r="I29" s="27">
        <v>14500</v>
      </c>
      <c r="J29" s="27">
        <f t="shared" si="7"/>
        <v>16</v>
      </c>
      <c r="K29" s="27">
        <f t="shared" si="8"/>
        <v>31</v>
      </c>
      <c r="L29" s="27">
        <f t="shared" si="9"/>
        <v>2</v>
      </c>
      <c r="M29" s="6" t="s">
        <v>250</v>
      </c>
      <c r="N29" s="3" t="s">
        <v>274</v>
      </c>
      <c r="O29" s="3" t="s">
        <v>273</v>
      </c>
      <c r="P29" s="3">
        <v>547.47</v>
      </c>
      <c r="Q29" s="3">
        <v>1470</v>
      </c>
      <c r="R29" s="3">
        <f t="shared" si="10"/>
        <v>5350.5</v>
      </c>
      <c r="S29" s="3">
        <f t="shared" si="11"/>
        <v>2726</v>
      </c>
      <c r="T29" s="27" t="s">
        <v>345</v>
      </c>
      <c r="U29" s="27" t="s">
        <v>345</v>
      </c>
    </row>
    <row r="30" spans="1:24" x14ac:dyDescent="0.2">
      <c r="A30" s="1">
        <v>549.49</v>
      </c>
      <c r="B30" s="1" t="s">
        <v>238</v>
      </c>
      <c r="C30" s="1">
        <v>2400</v>
      </c>
      <c r="D30" s="1">
        <v>3.5</v>
      </c>
      <c r="E30" s="1">
        <v>3.54</v>
      </c>
      <c r="F30" s="1">
        <v>35</v>
      </c>
      <c r="G30" s="1">
        <v>65</v>
      </c>
      <c r="H30" s="1">
        <v>4</v>
      </c>
      <c r="I30" s="1">
        <v>14500</v>
      </c>
      <c r="J30" s="1">
        <f t="shared" si="7"/>
        <v>16</v>
      </c>
      <c r="K30" s="1">
        <f t="shared" si="8"/>
        <v>29</v>
      </c>
      <c r="L30" s="1">
        <f t="shared" si="9"/>
        <v>2</v>
      </c>
      <c r="M30" s="6" t="s">
        <v>268</v>
      </c>
      <c r="N30" s="3" t="s">
        <v>279</v>
      </c>
      <c r="P30" s="3">
        <v>549.49</v>
      </c>
      <c r="Q30" s="3">
        <v>2400</v>
      </c>
      <c r="R30" s="3">
        <f t="shared" si="10"/>
        <v>5350.5</v>
      </c>
      <c r="S30" s="3">
        <f t="shared" si="11"/>
        <v>2726</v>
      </c>
      <c r="T30" s="27" t="s">
        <v>346</v>
      </c>
      <c r="U30" s="27" t="s">
        <v>356</v>
      </c>
    </row>
    <row r="31" spans="1:24" x14ac:dyDescent="0.2">
      <c r="A31" s="1">
        <v>551.5</v>
      </c>
      <c r="B31" s="1" t="s">
        <v>239</v>
      </c>
      <c r="C31" s="1">
        <v>2800</v>
      </c>
      <c r="D31" s="1">
        <v>3.62</v>
      </c>
      <c r="E31" s="1">
        <v>3.68</v>
      </c>
      <c r="F31" s="1">
        <v>35</v>
      </c>
      <c r="G31" s="1">
        <v>67</v>
      </c>
      <c r="H31" s="1">
        <v>4</v>
      </c>
      <c r="I31" s="1">
        <v>14500</v>
      </c>
      <c r="J31" s="1">
        <f t="shared" si="7"/>
        <v>16</v>
      </c>
      <c r="K31" s="1">
        <f t="shared" si="8"/>
        <v>27</v>
      </c>
      <c r="L31" s="1">
        <f t="shared" si="9"/>
        <v>2</v>
      </c>
      <c r="M31" s="6" t="s">
        <v>267</v>
      </c>
      <c r="N31" s="3" t="s">
        <v>357</v>
      </c>
      <c r="P31" s="3">
        <v>551.5</v>
      </c>
      <c r="Q31" s="3">
        <v>2800</v>
      </c>
      <c r="R31" s="3">
        <f t="shared" si="10"/>
        <v>5350.5</v>
      </c>
      <c r="S31" s="3">
        <f t="shared" si="11"/>
        <v>2726</v>
      </c>
      <c r="T31" s="27" t="s">
        <v>347</v>
      </c>
      <c r="U31" s="27">
        <v>2726</v>
      </c>
    </row>
    <row r="32" spans="1:24" x14ac:dyDescent="0.2">
      <c r="A32" s="3">
        <v>573.49</v>
      </c>
      <c r="B32" s="1" t="s">
        <v>240</v>
      </c>
      <c r="C32" s="1">
        <v>591</v>
      </c>
      <c r="D32" s="1">
        <v>3.64</v>
      </c>
      <c r="E32" s="1">
        <v>3.63</v>
      </c>
      <c r="F32" s="1">
        <v>37</v>
      </c>
      <c r="G32" s="1">
        <v>65</v>
      </c>
      <c r="H32" s="1">
        <v>4</v>
      </c>
      <c r="I32" s="1">
        <v>14500</v>
      </c>
      <c r="J32" s="1">
        <f t="shared" si="7"/>
        <v>14</v>
      </c>
      <c r="K32" s="1">
        <f t="shared" si="8"/>
        <v>29</v>
      </c>
      <c r="L32" s="1">
        <f t="shared" si="9"/>
        <v>2</v>
      </c>
      <c r="M32" s="6" t="s">
        <v>269</v>
      </c>
      <c r="P32" s="3">
        <v>573.49</v>
      </c>
      <c r="Q32" s="3">
        <v>591</v>
      </c>
      <c r="R32" s="3">
        <f t="shared" si="10"/>
        <v>5350.5</v>
      </c>
      <c r="S32" s="3">
        <f t="shared" si="11"/>
        <v>2726</v>
      </c>
    </row>
    <row r="33" spans="1:23" x14ac:dyDescent="0.2">
      <c r="A33" s="1">
        <v>575.5</v>
      </c>
      <c r="B33" s="1" t="s">
        <v>241</v>
      </c>
      <c r="C33" s="1">
        <v>2270</v>
      </c>
      <c r="D33" s="1">
        <v>3.53</v>
      </c>
      <c r="E33" s="1">
        <v>3.55</v>
      </c>
      <c r="F33" s="1">
        <v>37</v>
      </c>
      <c r="G33" s="1">
        <v>67</v>
      </c>
      <c r="H33" s="1">
        <v>4</v>
      </c>
      <c r="I33" s="1">
        <v>14500</v>
      </c>
      <c r="J33" s="1">
        <f t="shared" si="7"/>
        <v>14</v>
      </c>
      <c r="K33" s="1">
        <f t="shared" si="8"/>
        <v>27</v>
      </c>
      <c r="L33" s="1">
        <f t="shared" si="9"/>
        <v>2</v>
      </c>
      <c r="M33" s="6" t="s">
        <v>16</v>
      </c>
      <c r="N33" s="3" t="s">
        <v>270</v>
      </c>
      <c r="P33" s="3">
        <v>575.5</v>
      </c>
      <c r="Q33" s="3">
        <v>2270</v>
      </c>
      <c r="R33" s="3">
        <f t="shared" si="10"/>
        <v>5350.5</v>
      </c>
      <c r="S33" s="3">
        <f t="shared" si="11"/>
        <v>2726</v>
      </c>
      <c r="T33" s="1" t="s">
        <v>349</v>
      </c>
      <c r="U33" s="1" t="s">
        <v>349</v>
      </c>
    </row>
    <row r="34" spans="1:23" x14ac:dyDescent="0.2">
      <c r="A34" s="1">
        <v>577.52</v>
      </c>
      <c r="B34" s="1" t="s">
        <v>242</v>
      </c>
      <c r="C34" s="1">
        <v>8030</v>
      </c>
      <c r="D34" s="1">
        <v>3.56</v>
      </c>
      <c r="E34" s="1">
        <v>3.62</v>
      </c>
      <c r="F34" s="1">
        <v>37</v>
      </c>
      <c r="G34" s="1">
        <v>69</v>
      </c>
      <c r="H34" s="1">
        <v>4</v>
      </c>
      <c r="I34" s="1">
        <v>14500</v>
      </c>
      <c r="J34" s="1">
        <f t="shared" si="7"/>
        <v>14</v>
      </c>
      <c r="K34" s="1">
        <f t="shared" si="8"/>
        <v>25</v>
      </c>
      <c r="L34" s="1">
        <f t="shared" si="9"/>
        <v>2</v>
      </c>
      <c r="M34" s="6" t="s">
        <v>252</v>
      </c>
      <c r="N34" s="3" t="s">
        <v>275</v>
      </c>
      <c r="P34" s="3">
        <v>577.52</v>
      </c>
      <c r="Q34" s="3">
        <v>8030</v>
      </c>
      <c r="R34" s="3">
        <f t="shared" si="10"/>
        <v>5350.5</v>
      </c>
      <c r="S34" s="3">
        <f t="shared" si="11"/>
        <v>2726</v>
      </c>
    </row>
    <row r="35" spans="1:23" x14ac:dyDescent="0.2">
      <c r="A35" s="3">
        <v>599.5</v>
      </c>
      <c r="B35" s="1" t="s">
        <v>243</v>
      </c>
      <c r="C35" s="1">
        <v>907</v>
      </c>
      <c r="D35" s="1">
        <v>3.49</v>
      </c>
      <c r="E35" s="1">
        <v>3.69</v>
      </c>
      <c r="F35" s="1">
        <v>39</v>
      </c>
      <c r="G35" s="1">
        <v>67</v>
      </c>
      <c r="H35" s="1">
        <v>4</v>
      </c>
      <c r="I35" s="1">
        <v>14500</v>
      </c>
      <c r="J35" s="1">
        <f t="shared" si="7"/>
        <v>12</v>
      </c>
      <c r="K35" s="1">
        <f t="shared" si="8"/>
        <v>27</v>
      </c>
      <c r="L35" s="1">
        <f t="shared" si="9"/>
        <v>2</v>
      </c>
      <c r="M35" s="6" t="s">
        <v>13</v>
      </c>
      <c r="P35" s="3">
        <v>599.5</v>
      </c>
      <c r="Q35" s="3">
        <v>907</v>
      </c>
      <c r="R35" s="3">
        <f t="shared" si="10"/>
        <v>5350.5</v>
      </c>
      <c r="S35" s="3">
        <f t="shared" si="11"/>
        <v>2726</v>
      </c>
    </row>
    <row r="36" spans="1:23" x14ac:dyDescent="0.2">
      <c r="A36" s="3">
        <v>601.52</v>
      </c>
      <c r="B36" s="1" t="s">
        <v>244</v>
      </c>
      <c r="C36" s="1">
        <v>2040</v>
      </c>
      <c r="D36" s="1">
        <v>3.5</v>
      </c>
      <c r="E36" s="1">
        <v>3.56</v>
      </c>
      <c r="F36" s="1">
        <v>39</v>
      </c>
      <c r="G36" s="1">
        <v>69</v>
      </c>
      <c r="H36" s="1">
        <v>4</v>
      </c>
      <c r="I36" s="1">
        <v>14500</v>
      </c>
      <c r="J36" s="1">
        <f t="shared" si="7"/>
        <v>12</v>
      </c>
      <c r="K36" s="1">
        <f t="shared" si="8"/>
        <v>25</v>
      </c>
      <c r="L36" s="1">
        <f t="shared" si="9"/>
        <v>2</v>
      </c>
      <c r="M36" s="6" t="s">
        <v>13</v>
      </c>
      <c r="P36" s="3">
        <v>601.52</v>
      </c>
      <c r="Q36" s="3">
        <v>2040</v>
      </c>
      <c r="R36" s="3">
        <f t="shared" si="10"/>
        <v>5350.5</v>
      </c>
      <c r="S36" s="3">
        <f t="shared" si="11"/>
        <v>2726</v>
      </c>
    </row>
    <row r="37" spans="1:23" s="24" customFormat="1" x14ac:dyDescent="0.2">
      <c r="A37" s="24">
        <v>603.53</v>
      </c>
      <c r="B37" s="24" t="s">
        <v>245</v>
      </c>
      <c r="C37" s="24">
        <v>3140</v>
      </c>
      <c r="D37" s="24">
        <v>3.49</v>
      </c>
      <c r="E37" s="24">
        <v>3.6</v>
      </c>
      <c r="F37" s="24">
        <v>39</v>
      </c>
      <c r="G37" s="24">
        <v>71</v>
      </c>
      <c r="H37" s="24">
        <v>4</v>
      </c>
      <c r="I37" s="24">
        <v>14500</v>
      </c>
      <c r="J37" s="24">
        <f t="shared" si="7"/>
        <v>12</v>
      </c>
      <c r="K37" s="24">
        <f t="shared" si="8"/>
        <v>23</v>
      </c>
      <c r="L37" s="24">
        <f t="shared" si="9"/>
        <v>2</v>
      </c>
      <c r="M37" s="6" t="s">
        <v>251</v>
      </c>
      <c r="N37" s="34" t="s">
        <v>359</v>
      </c>
      <c r="O37" s="3" t="s">
        <v>360</v>
      </c>
      <c r="P37" s="24">
        <v>603.53</v>
      </c>
      <c r="Q37" s="24">
        <v>3140</v>
      </c>
      <c r="R37" s="24">
        <f t="shared" si="10"/>
        <v>5350.5</v>
      </c>
      <c r="S37" s="24">
        <f t="shared" si="11"/>
        <v>2726</v>
      </c>
      <c r="T37" s="24" t="s">
        <v>358</v>
      </c>
      <c r="U37" s="34">
        <v>2726</v>
      </c>
      <c r="W37" s="35">
        <v>2726</v>
      </c>
    </row>
    <row r="38" spans="1:23" x14ac:dyDescent="0.2">
      <c r="A38" s="3">
        <v>523.47</v>
      </c>
      <c r="B38" s="1" t="s">
        <v>336</v>
      </c>
      <c r="C38" s="1">
        <v>1260</v>
      </c>
      <c r="D38" s="1">
        <v>4.53</v>
      </c>
      <c r="E38" s="1">
        <v>3.62</v>
      </c>
      <c r="F38" s="1">
        <v>33</v>
      </c>
      <c r="G38" s="1">
        <v>63</v>
      </c>
      <c r="H38" s="1">
        <v>4</v>
      </c>
      <c r="I38" s="1">
        <v>14500</v>
      </c>
      <c r="J38" s="1">
        <f t="shared" ref="J38" si="12">51-F38</f>
        <v>18</v>
      </c>
      <c r="K38" s="1">
        <f t="shared" ref="K38" si="13">94-G38</f>
        <v>31</v>
      </c>
      <c r="L38" s="1">
        <f t="shared" ref="L38" si="14">6-H38</f>
        <v>2</v>
      </c>
      <c r="M38" s="6" t="s">
        <v>7</v>
      </c>
      <c r="N38" s="1" t="s">
        <v>338</v>
      </c>
      <c r="P38" s="3">
        <v>523.47</v>
      </c>
      <c r="Q38" s="1">
        <v>1260</v>
      </c>
      <c r="R38" s="1">
        <f t="shared" ref="R38" si="15">(0.369*I38)</f>
        <v>5350.5</v>
      </c>
      <c r="S38" s="1">
        <f t="shared" ref="S38" si="16">(0.188*I38)</f>
        <v>2726</v>
      </c>
    </row>
    <row r="40" spans="1:23" x14ac:dyDescent="0.2">
      <c r="A40" s="2" t="s">
        <v>233</v>
      </c>
      <c r="B40" s="2" t="s">
        <v>234</v>
      </c>
      <c r="C40" s="2" t="s">
        <v>260</v>
      </c>
      <c r="D40" s="2"/>
      <c r="E40" s="2"/>
      <c r="F40" s="2" t="s">
        <v>246</v>
      </c>
      <c r="G40" s="2" t="s">
        <v>247</v>
      </c>
      <c r="H40" s="2" t="s">
        <v>248</v>
      </c>
      <c r="I40" s="11" t="s">
        <v>100</v>
      </c>
      <c r="J40" s="2" t="s">
        <v>246</v>
      </c>
      <c r="K40" s="2" t="s">
        <v>247</v>
      </c>
      <c r="L40" s="2" t="s">
        <v>248</v>
      </c>
      <c r="M40" s="7" t="s">
        <v>249</v>
      </c>
      <c r="N40" s="2" t="s">
        <v>256</v>
      </c>
      <c r="P40" s="2" t="s">
        <v>233</v>
      </c>
      <c r="Q40" s="2" t="s">
        <v>260</v>
      </c>
      <c r="R40" s="2" t="s">
        <v>261</v>
      </c>
    </row>
    <row r="41" spans="1:23" x14ac:dyDescent="0.2">
      <c r="I41" s="1" t="s">
        <v>264</v>
      </c>
      <c r="J41" s="1">
        <v>53</v>
      </c>
      <c r="K41" s="1">
        <v>96</v>
      </c>
      <c r="L41" s="1">
        <v>6</v>
      </c>
      <c r="N41" s="11" t="s">
        <v>100</v>
      </c>
      <c r="R41" s="2" t="s">
        <v>263</v>
      </c>
      <c r="S41" s="2" t="s">
        <v>262</v>
      </c>
    </row>
    <row r="42" spans="1:23" x14ac:dyDescent="0.2">
      <c r="A42" s="1">
        <v>495.44</v>
      </c>
      <c r="B42" s="1" t="s">
        <v>235</v>
      </c>
      <c r="C42" s="1">
        <v>14200</v>
      </c>
      <c r="D42" s="1">
        <v>3.59</v>
      </c>
      <c r="E42" s="1">
        <v>3.61</v>
      </c>
      <c r="F42" s="1">
        <v>31</v>
      </c>
      <c r="G42" s="1">
        <v>59</v>
      </c>
      <c r="H42" s="1">
        <v>4</v>
      </c>
      <c r="I42" s="1">
        <v>3870</v>
      </c>
      <c r="J42" s="1">
        <f>53-F42</f>
        <v>22</v>
      </c>
      <c r="K42" s="1">
        <f>96-G42</f>
        <v>37</v>
      </c>
      <c r="L42" s="1">
        <f>6-H42</f>
        <v>2</v>
      </c>
      <c r="M42" s="6" t="s">
        <v>276</v>
      </c>
      <c r="N42" s="1" t="s">
        <v>281</v>
      </c>
      <c r="P42" s="1">
        <v>495.44</v>
      </c>
      <c r="Q42" s="1">
        <v>14200</v>
      </c>
      <c r="R42" s="12">
        <f t="shared" ref="R42" si="17">(0.369*I42)</f>
        <v>1428.03</v>
      </c>
      <c r="S42" s="12">
        <f t="shared" ref="S42" si="18">(0.188*I42)</f>
        <v>727.56</v>
      </c>
    </row>
    <row r="43" spans="1:23" x14ac:dyDescent="0.2">
      <c r="A43" s="1">
        <v>521.46</v>
      </c>
      <c r="B43" s="1" t="s">
        <v>236</v>
      </c>
      <c r="C43" s="1">
        <v>13300</v>
      </c>
      <c r="D43" s="1">
        <v>3.48</v>
      </c>
      <c r="E43" s="1">
        <v>3.53</v>
      </c>
      <c r="F43" s="1">
        <v>33</v>
      </c>
      <c r="G43" s="1">
        <v>61</v>
      </c>
      <c r="H43" s="1">
        <v>4</v>
      </c>
      <c r="I43" s="1">
        <v>3870</v>
      </c>
      <c r="J43" s="1">
        <f t="shared" ref="J43:J52" si="19">53-F43</f>
        <v>20</v>
      </c>
      <c r="K43" s="1">
        <f t="shared" ref="K43:K52" si="20">96-G43</f>
        <v>35</v>
      </c>
      <c r="L43" s="1">
        <f t="shared" ref="L43:L52" si="21">6-H43</f>
        <v>2</v>
      </c>
      <c r="M43" s="6" t="s">
        <v>266</v>
      </c>
      <c r="N43" s="1" t="s">
        <v>282</v>
      </c>
      <c r="O43" s="3" t="s">
        <v>283</v>
      </c>
      <c r="P43" s="1">
        <v>521.46</v>
      </c>
      <c r="Q43" s="1">
        <v>13300</v>
      </c>
      <c r="R43" s="12">
        <f t="shared" ref="R43:R52" si="22">(0.369*I43)</f>
        <v>1428.03</v>
      </c>
      <c r="S43" s="12">
        <f t="shared" ref="S43:S52" si="23">(0.188*I43)</f>
        <v>727.56</v>
      </c>
    </row>
    <row r="44" spans="1:23" s="27" customFormat="1" x14ac:dyDescent="0.2">
      <c r="A44" s="27">
        <v>547.47</v>
      </c>
      <c r="B44" s="27" t="s">
        <v>237</v>
      </c>
      <c r="C44" s="27">
        <v>1470</v>
      </c>
      <c r="D44" s="27">
        <v>3.54</v>
      </c>
      <c r="E44" s="27">
        <v>3.59</v>
      </c>
      <c r="F44" s="27">
        <v>35</v>
      </c>
      <c r="G44" s="27">
        <v>63</v>
      </c>
      <c r="H44" s="27">
        <v>4</v>
      </c>
      <c r="I44" s="27">
        <v>3870</v>
      </c>
      <c r="J44" s="27">
        <f t="shared" si="19"/>
        <v>18</v>
      </c>
      <c r="K44" s="27">
        <f t="shared" si="20"/>
        <v>33</v>
      </c>
      <c r="L44" s="27">
        <f t="shared" si="21"/>
        <v>2</v>
      </c>
      <c r="M44" s="6" t="s">
        <v>11</v>
      </c>
      <c r="N44" s="27" t="s">
        <v>284</v>
      </c>
      <c r="O44" s="7" t="s">
        <v>285</v>
      </c>
      <c r="P44" s="7">
        <v>547.47</v>
      </c>
      <c r="Q44" s="27">
        <v>1470</v>
      </c>
      <c r="R44" s="28">
        <f t="shared" si="22"/>
        <v>1428.03</v>
      </c>
      <c r="S44" s="28">
        <f t="shared" si="23"/>
        <v>727.56</v>
      </c>
      <c r="T44" s="28">
        <v>1428</v>
      </c>
      <c r="U44" s="27">
        <v>727.6</v>
      </c>
    </row>
    <row r="45" spans="1:23" x14ac:dyDescent="0.2">
      <c r="A45" s="1">
        <v>549.49</v>
      </c>
      <c r="B45" s="1" t="s">
        <v>238</v>
      </c>
      <c r="C45" s="1">
        <v>2400</v>
      </c>
      <c r="D45" s="1">
        <v>3.5</v>
      </c>
      <c r="E45" s="1">
        <v>3.54</v>
      </c>
      <c r="F45" s="1">
        <v>35</v>
      </c>
      <c r="G45" s="1">
        <v>65</v>
      </c>
      <c r="H45" s="1">
        <v>4</v>
      </c>
      <c r="I45" s="1">
        <v>3870</v>
      </c>
      <c r="J45" s="1">
        <f t="shared" si="19"/>
        <v>18</v>
      </c>
      <c r="K45" s="1">
        <f t="shared" si="20"/>
        <v>31</v>
      </c>
      <c r="L45" s="1">
        <f t="shared" si="21"/>
        <v>2</v>
      </c>
      <c r="M45" s="6" t="s">
        <v>7</v>
      </c>
      <c r="N45" s="1" t="s">
        <v>286</v>
      </c>
      <c r="O45" s="3" t="s">
        <v>287</v>
      </c>
      <c r="P45" s="1">
        <v>549.49</v>
      </c>
      <c r="Q45" s="1">
        <v>2400</v>
      </c>
      <c r="R45" s="12">
        <f t="shared" si="22"/>
        <v>1428.03</v>
      </c>
      <c r="S45" s="12">
        <f t="shared" si="23"/>
        <v>727.56</v>
      </c>
    </row>
    <row r="46" spans="1:23" x14ac:dyDescent="0.2">
      <c r="A46" s="1">
        <v>551.5</v>
      </c>
      <c r="B46" s="1" t="s">
        <v>239</v>
      </c>
      <c r="C46" s="1">
        <v>2800</v>
      </c>
      <c r="D46" s="1">
        <v>3.62</v>
      </c>
      <c r="E46" s="1">
        <v>3.68</v>
      </c>
      <c r="F46" s="1">
        <v>35</v>
      </c>
      <c r="G46" s="1">
        <v>67</v>
      </c>
      <c r="H46" s="1">
        <v>4</v>
      </c>
      <c r="I46" s="1">
        <v>3870</v>
      </c>
      <c r="J46" s="1">
        <f t="shared" si="19"/>
        <v>18</v>
      </c>
      <c r="K46" s="1">
        <f t="shared" si="20"/>
        <v>29</v>
      </c>
      <c r="L46" s="1">
        <f t="shared" si="21"/>
        <v>2</v>
      </c>
      <c r="M46" s="6" t="s">
        <v>278</v>
      </c>
      <c r="N46" s="3" t="s">
        <v>288</v>
      </c>
      <c r="P46" s="1">
        <v>551.5</v>
      </c>
      <c r="Q46" s="1">
        <v>2800</v>
      </c>
      <c r="R46" s="12">
        <f t="shared" si="22"/>
        <v>1428.03</v>
      </c>
      <c r="S46" s="12">
        <f t="shared" si="23"/>
        <v>727.56</v>
      </c>
    </row>
    <row r="47" spans="1:23" x14ac:dyDescent="0.2">
      <c r="A47" s="1">
        <v>573.49</v>
      </c>
      <c r="B47" s="1" t="s">
        <v>240</v>
      </c>
      <c r="C47" s="1">
        <v>591</v>
      </c>
      <c r="D47" s="1">
        <v>3.64</v>
      </c>
      <c r="E47" s="1">
        <v>3.63</v>
      </c>
      <c r="F47" s="1">
        <v>37</v>
      </c>
      <c r="G47" s="1">
        <v>65</v>
      </c>
      <c r="H47" s="1">
        <v>4</v>
      </c>
      <c r="I47" s="1">
        <v>3870</v>
      </c>
      <c r="J47" s="1">
        <f t="shared" si="19"/>
        <v>16</v>
      </c>
      <c r="K47" s="1">
        <f t="shared" si="20"/>
        <v>31</v>
      </c>
      <c r="L47" s="1">
        <f t="shared" si="21"/>
        <v>2</v>
      </c>
      <c r="M47" s="6" t="s">
        <v>250</v>
      </c>
      <c r="N47" s="3" t="s">
        <v>288</v>
      </c>
      <c r="O47" s="3" t="s">
        <v>287</v>
      </c>
      <c r="P47" s="3">
        <v>573.49</v>
      </c>
      <c r="Q47" s="3">
        <v>591</v>
      </c>
      <c r="R47" s="13">
        <f t="shared" si="22"/>
        <v>1428.03</v>
      </c>
      <c r="S47" s="13">
        <f t="shared" si="23"/>
        <v>727.56</v>
      </c>
    </row>
    <row r="48" spans="1:23" x14ac:dyDescent="0.2">
      <c r="A48" s="1">
        <v>575.5</v>
      </c>
      <c r="B48" s="1" t="s">
        <v>241</v>
      </c>
      <c r="C48" s="1">
        <v>2270</v>
      </c>
      <c r="D48" s="1">
        <v>3.53</v>
      </c>
      <c r="E48" s="1">
        <v>3.55</v>
      </c>
      <c r="F48" s="1">
        <v>37</v>
      </c>
      <c r="G48" s="1">
        <v>67</v>
      </c>
      <c r="H48" s="1">
        <v>4</v>
      </c>
      <c r="I48" s="1">
        <v>3870</v>
      </c>
      <c r="J48" s="1">
        <f t="shared" si="19"/>
        <v>16</v>
      </c>
      <c r="K48" s="1">
        <f t="shared" si="20"/>
        <v>29</v>
      </c>
      <c r="L48" s="1">
        <f t="shared" si="21"/>
        <v>2</v>
      </c>
      <c r="M48" s="6" t="s">
        <v>268</v>
      </c>
      <c r="N48" s="1" t="s">
        <v>282</v>
      </c>
      <c r="O48" s="2" t="s">
        <v>285</v>
      </c>
      <c r="P48" s="2">
        <v>575.5</v>
      </c>
      <c r="Q48" s="1">
        <v>2270</v>
      </c>
      <c r="R48" s="12">
        <f t="shared" si="22"/>
        <v>1428.03</v>
      </c>
      <c r="S48" s="12">
        <f t="shared" si="23"/>
        <v>727.56</v>
      </c>
    </row>
    <row r="49" spans="1:25" x14ac:dyDescent="0.2">
      <c r="A49" s="1">
        <v>577.52</v>
      </c>
      <c r="B49" s="1" t="s">
        <v>242</v>
      </c>
      <c r="C49" s="1">
        <v>8030</v>
      </c>
      <c r="D49" s="1">
        <v>3.56</v>
      </c>
      <c r="E49" s="1">
        <v>3.62</v>
      </c>
      <c r="F49" s="1">
        <v>37</v>
      </c>
      <c r="G49" s="1">
        <v>69</v>
      </c>
      <c r="H49" s="1">
        <v>4</v>
      </c>
      <c r="I49" s="1">
        <v>3870</v>
      </c>
      <c r="J49" s="1">
        <f t="shared" si="19"/>
        <v>16</v>
      </c>
      <c r="K49" s="1">
        <f t="shared" si="20"/>
        <v>27</v>
      </c>
      <c r="L49" s="1">
        <f t="shared" si="21"/>
        <v>2</v>
      </c>
      <c r="M49" s="6" t="s">
        <v>267</v>
      </c>
      <c r="N49" s="3" t="s">
        <v>289</v>
      </c>
      <c r="P49" s="3">
        <v>577.52</v>
      </c>
      <c r="Q49" s="3">
        <v>8030</v>
      </c>
      <c r="R49" s="13">
        <f t="shared" si="22"/>
        <v>1428.03</v>
      </c>
      <c r="S49" s="13">
        <f t="shared" si="23"/>
        <v>727.56</v>
      </c>
    </row>
    <row r="50" spans="1:25" x14ac:dyDescent="0.2">
      <c r="A50" s="3">
        <v>599.5</v>
      </c>
      <c r="B50" s="1" t="s">
        <v>243</v>
      </c>
      <c r="C50" s="1">
        <v>907</v>
      </c>
      <c r="D50" s="1">
        <v>3.49</v>
      </c>
      <c r="E50" s="1">
        <v>3.69</v>
      </c>
      <c r="F50" s="1">
        <v>39</v>
      </c>
      <c r="G50" s="1">
        <v>67</v>
      </c>
      <c r="H50" s="1">
        <v>4</v>
      </c>
      <c r="I50" s="1">
        <v>3870</v>
      </c>
      <c r="J50" s="1">
        <f t="shared" si="19"/>
        <v>14</v>
      </c>
      <c r="K50" s="1">
        <f t="shared" si="20"/>
        <v>29</v>
      </c>
      <c r="L50" s="1">
        <f t="shared" si="21"/>
        <v>2</v>
      </c>
      <c r="M50" s="6" t="s">
        <v>280</v>
      </c>
      <c r="P50" s="3">
        <v>599.5</v>
      </c>
      <c r="Q50" s="3">
        <v>907</v>
      </c>
      <c r="R50" s="13">
        <f t="shared" si="22"/>
        <v>1428.03</v>
      </c>
      <c r="S50" s="13">
        <f t="shared" si="23"/>
        <v>727.56</v>
      </c>
    </row>
    <row r="51" spans="1:25" s="20" customFormat="1" x14ac:dyDescent="0.2">
      <c r="A51" s="20">
        <v>601.52</v>
      </c>
      <c r="B51" s="20" t="s">
        <v>244</v>
      </c>
      <c r="C51" s="20">
        <v>2040</v>
      </c>
      <c r="D51" s="20">
        <v>3.5</v>
      </c>
      <c r="E51" s="20">
        <v>3.56</v>
      </c>
      <c r="F51" s="20">
        <v>39</v>
      </c>
      <c r="G51" s="20">
        <v>69</v>
      </c>
      <c r="H51" s="20">
        <v>4</v>
      </c>
      <c r="I51" s="20">
        <v>3870</v>
      </c>
      <c r="J51" s="20">
        <f t="shared" si="19"/>
        <v>14</v>
      </c>
      <c r="K51" s="20">
        <f t="shared" si="20"/>
        <v>27</v>
      </c>
      <c r="L51" s="20">
        <f t="shared" si="21"/>
        <v>2</v>
      </c>
      <c r="M51" s="6" t="s">
        <v>16</v>
      </c>
      <c r="N51" s="20" t="s">
        <v>281</v>
      </c>
      <c r="O51" s="30" t="s">
        <v>353</v>
      </c>
      <c r="P51" s="20">
        <v>601.52</v>
      </c>
      <c r="Q51" s="20">
        <v>2040</v>
      </c>
      <c r="R51" s="21">
        <f t="shared" si="22"/>
        <v>1428.03</v>
      </c>
      <c r="S51" s="21">
        <f t="shared" si="23"/>
        <v>727.56</v>
      </c>
      <c r="T51" s="20">
        <v>1428</v>
      </c>
      <c r="U51" s="31">
        <v>727.56</v>
      </c>
      <c r="W51" s="35">
        <v>727.56</v>
      </c>
      <c r="X51" s="20">
        <f>X82+T51</f>
        <v>2625.6</v>
      </c>
      <c r="Y51" s="20">
        <f>X82+U51</f>
        <v>1925.1599999999999</v>
      </c>
    </row>
    <row r="52" spans="1:25" s="24" customFormat="1" x14ac:dyDescent="0.2">
      <c r="A52" s="24">
        <v>603.53</v>
      </c>
      <c r="B52" s="24" t="s">
        <v>245</v>
      </c>
      <c r="C52" s="24">
        <v>3140</v>
      </c>
      <c r="D52" s="24">
        <v>3.49</v>
      </c>
      <c r="E52" s="24">
        <v>3.6</v>
      </c>
      <c r="F52" s="24">
        <v>39</v>
      </c>
      <c r="G52" s="24">
        <v>71</v>
      </c>
      <c r="H52" s="24">
        <v>4</v>
      </c>
      <c r="I52" s="24">
        <v>3870</v>
      </c>
      <c r="J52" s="24">
        <f t="shared" si="19"/>
        <v>14</v>
      </c>
      <c r="K52" s="24">
        <f t="shared" si="20"/>
        <v>25</v>
      </c>
      <c r="L52" s="24">
        <f t="shared" si="21"/>
        <v>2</v>
      </c>
      <c r="M52" s="6" t="s">
        <v>252</v>
      </c>
      <c r="N52" s="24" t="s">
        <v>284</v>
      </c>
      <c r="O52" s="24" t="s">
        <v>283</v>
      </c>
      <c r="P52" s="24">
        <v>603.53</v>
      </c>
      <c r="Q52" s="24">
        <v>3140</v>
      </c>
      <c r="R52" s="25">
        <f t="shared" si="22"/>
        <v>1428.03</v>
      </c>
      <c r="S52" s="25">
        <f t="shared" si="23"/>
        <v>727.56</v>
      </c>
    </row>
    <row r="53" spans="1:25" x14ac:dyDescent="0.2">
      <c r="A53" s="1">
        <v>523.47</v>
      </c>
      <c r="B53" s="1" t="s">
        <v>336</v>
      </c>
      <c r="C53" s="1">
        <v>1260</v>
      </c>
      <c r="D53" s="1">
        <v>4.53</v>
      </c>
      <c r="E53" s="1">
        <v>3.62</v>
      </c>
      <c r="F53" s="1">
        <v>33</v>
      </c>
      <c r="G53" s="1">
        <v>63</v>
      </c>
      <c r="H53" s="1">
        <v>4</v>
      </c>
      <c r="I53" s="1">
        <v>3870</v>
      </c>
      <c r="J53" s="1">
        <f t="shared" ref="J53" si="24">53-F53</f>
        <v>20</v>
      </c>
      <c r="K53" s="1">
        <f t="shared" ref="K53" si="25">96-G53</f>
        <v>33</v>
      </c>
      <c r="L53" s="1">
        <f t="shared" ref="L53" si="26">6-H53</f>
        <v>2</v>
      </c>
      <c r="M53" s="6" t="s">
        <v>277</v>
      </c>
      <c r="N53" s="1" t="s">
        <v>339</v>
      </c>
      <c r="P53" s="1">
        <v>523.47</v>
      </c>
      <c r="Q53" s="1">
        <v>1260</v>
      </c>
      <c r="R53" s="12">
        <f t="shared" ref="R53" si="27">(0.369*I53)</f>
        <v>1428.03</v>
      </c>
      <c r="S53" s="12">
        <f t="shared" ref="S53" si="28">(0.188*I53)</f>
        <v>727.56</v>
      </c>
    </row>
    <row r="55" spans="1:25" x14ac:dyDescent="0.2">
      <c r="A55" s="2" t="s">
        <v>233</v>
      </c>
      <c r="B55" s="2" t="s">
        <v>234</v>
      </c>
      <c r="C55" s="2" t="s">
        <v>260</v>
      </c>
      <c r="D55" s="2"/>
      <c r="E55" s="2"/>
      <c r="F55" s="2" t="s">
        <v>246</v>
      </c>
      <c r="G55" s="2" t="s">
        <v>247</v>
      </c>
      <c r="H55" s="2" t="s">
        <v>248</v>
      </c>
      <c r="I55" s="11" t="s">
        <v>101</v>
      </c>
      <c r="J55" s="2" t="s">
        <v>246</v>
      </c>
      <c r="K55" s="2" t="s">
        <v>247</v>
      </c>
      <c r="L55" s="2" t="s">
        <v>248</v>
      </c>
      <c r="M55" s="7" t="s">
        <v>249</v>
      </c>
      <c r="N55" s="2" t="s">
        <v>256</v>
      </c>
      <c r="P55" s="2" t="s">
        <v>233</v>
      </c>
      <c r="Q55" s="2" t="s">
        <v>260</v>
      </c>
      <c r="R55" s="2" t="s">
        <v>261</v>
      </c>
    </row>
    <row r="56" spans="1:25" x14ac:dyDescent="0.2">
      <c r="I56" s="1" t="s">
        <v>264</v>
      </c>
      <c r="J56" s="1">
        <v>55</v>
      </c>
      <c r="K56" s="1">
        <v>98</v>
      </c>
      <c r="L56" s="1">
        <v>6</v>
      </c>
      <c r="N56" s="11" t="s">
        <v>101</v>
      </c>
      <c r="R56" s="2" t="s">
        <v>263</v>
      </c>
      <c r="S56" s="2" t="s">
        <v>262</v>
      </c>
    </row>
    <row r="57" spans="1:25" x14ac:dyDescent="0.2">
      <c r="A57" s="3">
        <v>495.44</v>
      </c>
      <c r="B57" s="1" t="s">
        <v>235</v>
      </c>
      <c r="C57" s="1">
        <v>14200</v>
      </c>
      <c r="D57" s="1">
        <v>3.59</v>
      </c>
      <c r="E57" s="1">
        <v>3.61</v>
      </c>
      <c r="F57" s="1">
        <v>31</v>
      </c>
      <c r="G57" s="1">
        <v>59</v>
      </c>
      <c r="H57" s="1">
        <v>4</v>
      </c>
      <c r="I57" s="1">
        <v>3400</v>
      </c>
      <c r="J57" s="1">
        <f>55-F57</f>
        <v>24</v>
      </c>
      <c r="K57" s="1">
        <f>98-G57</f>
        <v>39</v>
      </c>
      <c r="L57" s="1">
        <f>6-H57</f>
        <v>2</v>
      </c>
      <c r="M57" s="6" t="s">
        <v>290</v>
      </c>
      <c r="N57" s="3" t="s">
        <v>324</v>
      </c>
      <c r="P57" s="3">
        <v>495.44</v>
      </c>
      <c r="Q57" s="3">
        <v>14200</v>
      </c>
      <c r="R57" s="13">
        <f t="shared" ref="R57" si="29">(0.369*I57)</f>
        <v>1254.5999999999999</v>
      </c>
      <c r="S57" s="13">
        <f t="shared" ref="S57" si="30">(0.188*I57)</f>
        <v>639.20000000000005</v>
      </c>
    </row>
    <row r="58" spans="1:25" x14ac:dyDescent="0.2">
      <c r="A58" s="3">
        <v>521.46</v>
      </c>
      <c r="B58" s="1" t="s">
        <v>236</v>
      </c>
      <c r="C58" s="1">
        <v>13300</v>
      </c>
      <c r="D58" s="1">
        <v>3.48</v>
      </c>
      <c r="E58" s="1">
        <v>3.53</v>
      </c>
      <c r="F58" s="1">
        <v>33</v>
      </c>
      <c r="G58" s="1">
        <v>61</v>
      </c>
      <c r="H58" s="1">
        <v>4</v>
      </c>
      <c r="I58" s="1">
        <v>3400</v>
      </c>
      <c r="J58" s="1">
        <f t="shared" ref="J58:J68" si="31">55-F58</f>
        <v>22</v>
      </c>
      <c r="K58" s="1">
        <f t="shared" ref="K58:K68" si="32">98-G58</f>
        <v>37</v>
      </c>
      <c r="L58" s="1">
        <f t="shared" ref="L58:L68" si="33">6-H58</f>
        <v>2</v>
      </c>
      <c r="M58" s="6" t="s">
        <v>276</v>
      </c>
      <c r="N58" s="3" t="s">
        <v>325</v>
      </c>
      <c r="P58" s="3">
        <v>521.46</v>
      </c>
      <c r="Q58" s="3">
        <v>13300</v>
      </c>
      <c r="R58" s="13">
        <f t="shared" ref="R58:R68" si="34">(0.369*I58)</f>
        <v>1254.5999999999999</v>
      </c>
      <c r="S58" s="13">
        <f t="shared" ref="S58:S68" si="35">(0.188*I58)</f>
        <v>639.20000000000005</v>
      </c>
    </row>
    <row r="59" spans="1:25" s="27" customFormat="1" x14ac:dyDescent="0.2">
      <c r="A59" s="27">
        <v>547.47</v>
      </c>
      <c r="B59" s="27" t="s">
        <v>237</v>
      </c>
      <c r="C59" s="27">
        <v>1470</v>
      </c>
      <c r="D59" s="27">
        <v>3.54</v>
      </c>
      <c r="E59" s="27">
        <v>3.59</v>
      </c>
      <c r="F59" s="27">
        <v>35</v>
      </c>
      <c r="G59" s="27">
        <v>63</v>
      </c>
      <c r="H59" s="27">
        <v>4</v>
      </c>
      <c r="I59" s="27">
        <v>3400</v>
      </c>
      <c r="J59" s="27">
        <f t="shared" si="31"/>
        <v>20</v>
      </c>
      <c r="K59" s="27">
        <f t="shared" si="32"/>
        <v>35</v>
      </c>
      <c r="L59" s="27">
        <f t="shared" si="33"/>
        <v>2</v>
      </c>
      <c r="M59" s="6" t="s">
        <v>266</v>
      </c>
      <c r="N59" s="27" t="s">
        <v>326</v>
      </c>
      <c r="P59" s="27">
        <v>547.47</v>
      </c>
      <c r="Q59" s="27">
        <v>1470</v>
      </c>
      <c r="R59" s="28">
        <f t="shared" si="34"/>
        <v>1254.5999999999999</v>
      </c>
      <c r="S59" s="28">
        <f t="shared" si="35"/>
        <v>639.20000000000005</v>
      </c>
      <c r="T59" s="27">
        <v>1254.5999999999999</v>
      </c>
      <c r="U59" s="27">
        <v>639.20000000000005</v>
      </c>
    </row>
    <row r="60" spans="1:25" x14ac:dyDescent="0.2">
      <c r="A60" s="1">
        <v>549.49</v>
      </c>
      <c r="B60" s="1" t="s">
        <v>238</v>
      </c>
      <c r="C60" s="1">
        <v>2400</v>
      </c>
      <c r="D60" s="1">
        <v>3.5</v>
      </c>
      <c r="E60" s="1">
        <v>3.54</v>
      </c>
      <c r="F60" s="1">
        <v>35</v>
      </c>
      <c r="G60" s="1">
        <v>65</v>
      </c>
      <c r="H60" s="1">
        <v>4</v>
      </c>
      <c r="I60" s="1">
        <v>3400</v>
      </c>
      <c r="J60" s="1">
        <f t="shared" si="31"/>
        <v>20</v>
      </c>
      <c r="K60" s="1">
        <f t="shared" si="32"/>
        <v>33</v>
      </c>
      <c r="L60" s="1">
        <f t="shared" si="33"/>
        <v>2</v>
      </c>
      <c r="M60" s="6" t="s">
        <v>277</v>
      </c>
      <c r="N60" s="3" t="s">
        <v>327</v>
      </c>
      <c r="P60" s="1">
        <v>549.49</v>
      </c>
      <c r="Q60" s="1">
        <v>2400</v>
      </c>
      <c r="R60" s="12">
        <f t="shared" si="34"/>
        <v>1254.5999999999999</v>
      </c>
      <c r="S60" s="12">
        <f t="shared" si="35"/>
        <v>639.20000000000005</v>
      </c>
    </row>
    <row r="61" spans="1:25" x14ac:dyDescent="0.2">
      <c r="A61" s="1">
        <v>551.5</v>
      </c>
      <c r="B61" s="1" t="s">
        <v>239</v>
      </c>
      <c r="C61" s="1">
        <v>2800</v>
      </c>
      <c r="D61" s="1">
        <v>3.62</v>
      </c>
      <c r="E61" s="1">
        <v>3.68</v>
      </c>
      <c r="F61" s="1">
        <v>35</v>
      </c>
      <c r="G61" s="1">
        <v>67</v>
      </c>
      <c r="H61" s="1">
        <v>4</v>
      </c>
      <c r="I61" s="1">
        <v>3400</v>
      </c>
      <c r="J61" s="1">
        <f t="shared" si="31"/>
        <v>20</v>
      </c>
      <c r="K61" s="1">
        <f t="shared" si="32"/>
        <v>31</v>
      </c>
      <c r="L61" s="1">
        <f t="shared" si="33"/>
        <v>2</v>
      </c>
      <c r="M61" s="6" t="s">
        <v>292</v>
      </c>
      <c r="N61" s="3" t="s">
        <v>328</v>
      </c>
      <c r="P61" s="1">
        <v>551.5</v>
      </c>
      <c r="Q61" s="1">
        <v>2800</v>
      </c>
      <c r="R61" s="12">
        <f t="shared" si="34"/>
        <v>1254.5999999999999</v>
      </c>
      <c r="S61" s="12">
        <f t="shared" si="35"/>
        <v>639.20000000000005</v>
      </c>
    </row>
    <row r="62" spans="1:25" x14ac:dyDescent="0.2">
      <c r="A62" s="1">
        <v>573.49</v>
      </c>
      <c r="B62" s="1" t="s">
        <v>240</v>
      </c>
      <c r="C62" s="1">
        <v>591</v>
      </c>
      <c r="D62" s="1">
        <v>3.64</v>
      </c>
      <c r="E62" s="1">
        <v>3.63</v>
      </c>
      <c r="F62" s="1">
        <v>37</v>
      </c>
      <c r="G62" s="1">
        <v>65</v>
      </c>
      <c r="H62" s="1">
        <v>4</v>
      </c>
      <c r="I62" s="1">
        <v>3400</v>
      </c>
      <c r="J62" s="1">
        <f t="shared" si="31"/>
        <v>18</v>
      </c>
      <c r="K62" s="1">
        <f t="shared" si="32"/>
        <v>33</v>
      </c>
      <c r="L62" s="1">
        <f t="shared" si="33"/>
        <v>2</v>
      </c>
      <c r="M62" s="7" t="s">
        <v>11</v>
      </c>
      <c r="N62" s="1" t="s">
        <v>329</v>
      </c>
      <c r="O62" s="11" t="s">
        <v>355</v>
      </c>
      <c r="P62" s="2">
        <v>573.49</v>
      </c>
      <c r="Q62" s="2">
        <v>591</v>
      </c>
      <c r="R62" s="12">
        <f t="shared" si="34"/>
        <v>1254.5999999999999</v>
      </c>
      <c r="S62" s="32">
        <f t="shared" si="35"/>
        <v>639.20000000000005</v>
      </c>
      <c r="T62" s="3" t="s">
        <v>354</v>
      </c>
      <c r="U62" s="31">
        <v>639.20000000000005</v>
      </c>
      <c r="W62" s="35">
        <v>639.20000000000005</v>
      </c>
    </row>
    <row r="63" spans="1:25" x14ac:dyDescent="0.2">
      <c r="A63" s="1">
        <v>575.5</v>
      </c>
      <c r="B63" s="1" t="s">
        <v>241</v>
      </c>
      <c r="C63" s="1">
        <v>2270</v>
      </c>
      <c r="D63" s="1">
        <v>3.53</v>
      </c>
      <c r="E63" s="1">
        <v>3.55</v>
      </c>
      <c r="F63" s="1">
        <v>37</v>
      </c>
      <c r="G63" s="1">
        <v>67</v>
      </c>
      <c r="H63" s="1">
        <v>4</v>
      </c>
      <c r="I63" s="1">
        <v>3400</v>
      </c>
      <c r="J63" s="1">
        <f t="shared" si="31"/>
        <v>18</v>
      </c>
      <c r="K63" s="1">
        <f t="shared" si="32"/>
        <v>31</v>
      </c>
      <c r="L63" s="1">
        <f t="shared" si="33"/>
        <v>2</v>
      </c>
      <c r="M63" s="6" t="s">
        <v>7</v>
      </c>
      <c r="N63" s="1" t="s">
        <v>330</v>
      </c>
      <c r="O63" s="3" t="s">
        <v>331</v>
      </c>
      <c r="P63" s="1">
        <v>575.5</v>
      </c>
      <c r="Q63" s="1">
        <v>2270</v>
      </c>
      <c r="R63" s="12">
        <f t="shared" si="34"/>
        <v>1254.5999999999999</v>
      </c>
      <c r="S63" s="12">
        <f t="shared" si="35"/>
        <v>639.20000000000005</v>
      </c>
      <c r="T63" s="8">
        <v>1254.5999999999999</v>
      </c>
      <c r="V63" s="8">
        <v>1254.5999999999999</v>
      </c>
    </row>
    <row r="64" spans="1:25" x14ac:dyDescent="0.2">
      <c r="A64" s="1">
        <v>577.52</v>
      </c>
      <c r="B64" s="1" t="s">
        <v>242</v>
      </c>
      <c r="C64" s="1">
        <v>8030</v>
      </c>
      <c r="D64" s="1">
        <v>3.56</v>
      </c>
      <c r="E64" s="1">
        <v>3.62</v>
      </c>
      <c r="F64" s="1">
        <v>37</v>
      </c>
      <c r="G64" s="1">
        <v>69</v>
      </c>
      <c r="H64" s="1">
        <v>4</v>
      </c>
      <c r="I64" s="1">
        <v>3400</v>
      </c>
      <c r="J64" s="1">
        <f t="shared" si="31"/>
        <v>18</v>
      </c>
      <c r="K64" s="1">
        <f t="shared" si="32"/>
        <v>29</v>
      </c>
      <c r="L64" s="1">
        <f t="shared" si="33"/>
        <v>2</v>
      </c>
      <c r="M64" s="6" t="s">
        <v>278</v>
      </c>
      <c r="N64" s="3" t="s">
        <v>332</v>
      </c>
      <c r="P64" s="1">
        <v>577.52</v>
      </c>
      <c r="Q64" s="1">
        <v>8030</v>
      </c>
      <c r="R64" s="12">
        <f t="shared" si="34"/>
        <v>1254.5999999999999</v>
      </c>
      <c r="S64" s="12">
        <f t="shared" si="35"/>
        <v>639.20000000000005</v>
      </c>
    </row>
    <row r="65" spans="1:25" x14ac:dyDescent="0.2">
      <c r="A65" s="3">
        <v>599.5</v>
      </c>
      <c r="B65" s="1" t="s">
        <v>243</v>
      </c>
      <c r="C65" s="1">
        <v>907</v>
      </c>
      <c r="D65" s="1">
        <v>3.49</v>
      </c>
      <c r="E65" s="1">
        <v>3.69</v>
      </c>
      <c r="F65" s="1">
        <v>39</v>
      </c>
      <c r="G65" s="1">
        <v>67</v>
      </c>
      <c r="H65" s="1">
        <v>4</v>
      </c>
      <c r="I65" s="1">
        <v>3400</v>
      </c>
      <c r="J65" s="1">
        <f t="shared" si="31"/>
        <v>16</v>
      </c>
      <c r="K65" s="1">
        <f t="shared" si="32"/>
        <v>31</v>
      </c>
      <c r="L65" s="1">
        <f t="shared" si="33"/>
        <v>2</v>
      </c>
      <c r="M65" s="6" t="s">
        <v>250</v>
      </c>
      <c r="N65" s="3" t="s">
        <v>327</v>
      </c>
      <c r="O65" s="3" t="s">
        <v>328</v>
      </c>
      <c r="P65" s="3">
        <v>599.5</v>
      </c>
      <c r="Q65" s="3">
        <v>907</v>
      </c>
      <c r="R65" s="13">
        <f t="shared" si="34"/>
        <v>1254.5999999999999</v>
      </c>
      <c r="S65" s="13">
        <f t="shared" si="35"/>
        <v>639.20000000000005</v>
      </c>
    </row>
    <row r="66" spans="1:25" s="20" customFormat="1" x14ac:dyDescent="0.2">
      <c r="A66" s="20">
        <v>601.52</v>
      </c>
      <c r="B66" s="20" t="s">
        <v>244</v>
      </c>
      <c r="C66" s="20">
        <v>2040</v>
      </c>
      <c r="D66" s="20">
        <v>3.5</v>
      </c>
      <c r="E66" s="20">
        <v>3.56</v>
      </c>
      <c r="F66" s="20">
        <v>39</v>
      </c>
      <c r="G66" s="20">
        <v>69</v>
      </c>
      <c r="H66" s="20">
        <v>4</v>
      </c>
      <c r="I66" s="20">
        <v>3400</v>
      </c>
      <c r="J66" s="20">
        <f t="shared" si="31"/>
        <v>16</v>
      </c>
      <c r="K66" s="20">
        <f t="shared" si="32"/>
        <v>29</v>
      </c>
      <c r="L66" s="20">
        <f t="shared" si="33"/>
        <v>2</v>
      </c>
      <c r="M66" s="6" t="s">
        <v>268</v>
      </c>
      <c r="N66" s="20" t="s">
        <v>326</v>
      </c>
      <c r="O66" s="30" t="s">
        <v>329</v>
      </c>
      <c r="P66" s="20">
        <v>601.52</v>
      </c>
      <c r="Q66" s="20">
        <v>2040</v>
      </c>
      <c r="R66" s="21">
        <f t="shared" si="34"/>
        <v>1254.5999999999999</v>
      </c>
      <c r="S66" s="21">
        <f t="shared" si="35"/>
        <v>639.20000000000005</v>
      </c>
      <c r="T66" s="29">
        <v>1254.5999999999999</v>
      </c>
      <c r="U66" s="33"/>
      <c r="V66" s="42"/>
      <c r="W66" s="30"/>
      <c r="X66" s="33"/>
      <c r="Y66" s="33"/>
    </row>
    <row r="67" spans="1:25" s="24" customFormat="1" x14ac:dyDescent="0.2">
      <c r="A67" s="24">
        <v>603.53</v>
      </c>
      <c r="B67" s="24" t="s">
        <v>245</v>
      </c>
      <c r="C67" s="24">
        <v>3140</v>
      </c>
      <c r="D67" s="24">
        <v>3.49</v>
      </c>
      <c r="E67" s="24">
        <v>3.6</v>
      </c>
      <c r="F67" s="24">
        <v>39</v>
      </c>
      <c r="G67" s="24">
        <v>71</v>
      </c>
      <c r="H67" s="24">
        <v>4</v>
      </c>
      <c r="I67" s="24">
        <v>3400</v>
      </c>
      <c r="J67" s="24">
        <f t="shared" si="31"/>
        <v>16</v>
      </c>
      <c r="K67" s="24">
        <f t="shared" si="32"/>
        <v>27</v>
      </c>
      <c r="L67" s="24">
        <f t="shared" si="33"/>
        <v>2</v>
      </c>
      <c r="M67" s="6" t="s">
        <v>267</v>
      </c>
      <c r="N67" s="24" t="s">
        <v>333</v>
      </c>
      <c r="P67" s="24">
        <v>603.53</v>
      </c>
      <c r="Q67" s="24">
        <v>3140</v>
      </c>
      <c r="R67" s="25">
        <f t="shared" si="34"/>
        <v>1254.5999999999999</v>
      </c>
      <c r="S67" s="25">
        <f t="shared" si="35"/>
        <v>639.20000000000005</v>
      </c>
      <c r="T67" s="24">
        <v>1254.5999999999999</v>
      </c>
      <c r="V67" s="43"/>
      <c r="W67" s="43"/>
      <c r="X67" s="43"/>
      <c r="Y67" s="43"/>
    </row>
    <row r="68" spans="1:25" x14ac:dyDescent="0.2">
      <c r="A68" s="3">
        <v>493.43</v>
      </c>
      <c r="B68" s="1" t="s">
        <v>320</v>
      </c>
      <c r="C68" s="1">
        <v>1030</v>
      </c>
      <c r="E68" s="1">
        <v>3.55</v>
      </c>
      <c r="F68" s="1">
        <v>31</v>
      </c>
      <c r="G68" s="1">
        <v>57</v>
      </c>
      <c r="H68" s="1">
        <v>4</v>
      </c>
      <c r="I68" s="1">
        <v>3400</v>
      </c>
      <c r="J68" s="1">
        <f t="shared" si="31"/>
        <v>24</v>
      </c>
      <c r="K68" s="1">
        <f t="shared" si="32"/>
        <v>41</v>
      </c>
      <c r="L68" s="1">
        <f t="shared" si="33"/>
        <v>2</v>
      </c>
      <c r="M68" s="6" t="s">
        <v>322</v>
      </c>
      <c r="N68" s="3" t="s">
        <v>323</v>
      </c>
      <c r="P68" s="3">
        <v>493.43</v>
      </c>
      <c r="Q68" s="1">
        <v>1030</v>
      </c>
      <c r="R68" s="12">
        <f t="shared" si="34"/>
        <v>1254.5999999999999</v>
      </c>
      <c r="S68" s="12">
        <f t="shared" si="35"/>
        <v>639.20000000000005</v>
      </c>
    </row>
    <row r="69" spans="1:25" x14ac:dyDescent="0.2">
      <c r="A69" s="3">
        <v>523.47</v>
      </c>
      <c r="B69" s="1" t="s">
        <v>336</v>
      </c>
      <c r="C69" s="1">
        <v>1260</v>
      </c>
      <c r="D69" s="1">
        <v>4.53</v>
      </c>
      <c r="E69" s="1">
        <v>3.62</v>
      </c>
      <c r="F69" s="1">
        <v>33</v>
      </c>
      <c r="G69" s="1">
        <v>63</v>
      </c>
      <c r="H69" s="1">
        <v>4</v>
      </c>
      <c r="I69" s="1">
        <v>3400</v>
      </c>
      <c r="J69" s="1">
        <f t="shared" ref="J69" si="36">55-F69</f>
        <v>22</v>
      </c>
      <c r="K69" s="1">
        <f t="shared" ref="K69" si="37">98-G69</f>
        <v>35</v>
      </c>
      <c r="L69" s="1">
        <f t="shared" ref="L69" si="38">6-H69</f>
        <v>2</v>
      </c>
      <c r="M69" s="6" t="s">
        <v>291</v>
      </c>
      <c r="N69" s="3" t="s">
        <v>340</v>
      </c>
      <c r="P69" s="3">
        <v>523.47</v>
      </c>
      <c r="Q69" s="1">
        <v>1260</v>
      </c>
      <c r="R69" s="12"/>
      <c r="S69" s="12"/>
    </row>
    <row r="71" spans="1:25" x14ac:dyDescent="0.2">
      <c r="A71" s="2" t="s">
        <v>233</v>
      </c>
      <c r="B71" s="2" t="s">
        <v>234</v>
      </c>
      <c r="C71" s="2" t="s">
        <v>260</v>
      </c>
      <c r="D71" s="2"/>
      <c r="E71" s="2"/>
      <c r="F71" s="2" t="s">
        <v>246</v>
      </c>
      <c r="G71" s="2" t="s">
        <v>247</v>
      </c>
      <c r="H71" s="2" t="s">
        <v>248</v>
      </c>
      <c r="I71" s="11" t="s">
        <v>102</v>
      </c>
      <c r="J71" s="2" t="s">
        <v>246</v>
      </c>
      <c r="K71" s="2" t="s">
        <v>247</v>
      </c>
      <c r="L71" s="2" t="s">
        <v>248</v>
      </c>
      <c r="M71" s="7" t="s">
        <v>249</v>
      </c>
      <c r="N71" s="2" t="s">
        <v>256</v>
      </c>
      <c r="P71" s="2" t="s">
        <v>233</v>
      </c>
      <c r="Q71" s="2" t="s">
        <v>260</v>
      </c>
      <c r="R71" s="2" t="s">
        <v>261</v>
      </c>
    </row>
    <row r="72" spans="1:25" x14ac:dyDescent="0.2">
      <c r="I72" s="1" t="s">
        <v>264</v>
      </c>
      <c r="J72" s="1">
        <v>57</v>
      </c>
      <c r="K72" s="1">
        <v>100</v>
      </c>
      <c r="L72" s="1">
        <v>6</v>
      </c>
      <c r="N72" s="11" t="s">
        <v>102</v>
      </c>
      <c r="R72" s="2" t="s">
        <v>263</v>
      </c>
      <c r="S72" s="2" t="s">
        <v>262</v>
      </c>
    </row>
    <row r="73" spans="1:25" x14ac:dyDescent="0.2">
      <c r="A73" s="3">
        <v>495.44</v>
      </c>
      <c r="B73" s="1" t="s">
        <v>235</v>
      </c>
      <c r="C73" s="1">
        <v>14200</v>
      </c>
      <c r="D73" s="1">
        <v>3.59</v>
      </c>
      <c r="E73" s="1">
        <v>3.61</v>
      </c>
      <c r="F73" s="1">
        <v>31</v>
      </c>
      <c r="G73" s="1">
        <v>59</v>
      </c>
      <c r="H73" s="1">
        <v>4</v>
      </c>
      <c r="I73" s="1">
        <v>2150</v>
      </c>
      <c r="J73" s="1">
        <f>57-F73</f>
        <v>26</v>
      </c>
      <c r="K73" s="1">
        <f>100-G73</f>
        <v>41</v>
      </c>
      <c r="L73" s="1">
        <f>6-H73</f>
        <v>2</v>
      </c>
      <c r="M73" s="53" t="s">
        <v>295</v>
      </c>
      <c r="N73" s="3" t="s">
        <v>297</v>
      </c>
      <c r="P73" s="3">
        <v>495.44</v>
      </c>
      <c r="Q73" s="3">
        <v>14200</v>
      </c>
      <c r="R73" s="13">
        <f t="shared" ref="R73" si="39">(0.369*I73)</f>
        <v>793.35</v>
      </c>
      <c r="S73" s="13">
        <f t="shared" ref="S73" si="40">(0.188*I73)</f>
        <v>404.2</v>
      </c>
    </row>
    <row r="74" spans="1:25" x14ac:dyDescent="0.2">
      <c r="A74" s="3">
        <v>521.46</v>
      </c>
      <c r="B74" s="1" t="s">
        <v>236</v>
      </c>
      <c r="C74" s="1">
        <v>13300</v>
      </c>
      <c r="D74" s="1">
        <v>3.48</v>
      </c>
      <c r="E74" s="1">
        <v>3.53</v>
      </c>
      <c r="F74" s="1">
        <v>33</v>
      </c>
      <c r="G74" s="1">
        <v>61</v>
      </c>
      <c r="H74" s="1">
        <v>4</v>
      </c>
      <c r="I74" s="1">
        <v>2150</v>
      </c>
      <c r="J74" s="1">
        <f t="shared" ref="J74:J83" si="41">57-F74</f>
        <v>24</v>
      </c>
      <c r="K74" s="1">
        <f t="shared" ref="K74:K83" si="42">100-G74</f>
        <v>39</v>
      </c>
      <c r="L74" s="1">
        <f t="shared" ref="L74:L83" si="43">6-H74</f>
        <v>2</v>
      </c>
      <c r="M74" s="6" t="s">
        <v>290</v>
      </c>
      <c r="N74" s="3" t="s">
        <v>293</v>
      </c>
      <c r="P74" s="3">
        <v>521.46</v>
      </c>
      <c r="Q74" s="3">
        <v>13300</v>
      </c>
      <c r="R74" s="13">
        <f t="shared" ref="R74:R83" si="44">(0.369*I74)</f>
        <v>793.35</v>
      </c>
      <c r="S74" s="13">
        <f t="shared" ref="S74:S83" si="45">(0.188*I74)</f>
        <v>404.2</v>
      </c>
    </row>
    <row r="75" spans="1:25" x14ac:dyDescent="0.2">
      <c r="A75" s="3">
        <v>547.47</v>
      </c>
      <c r="B75" s="1" t="s">
        <v>237</v>
      </c>
      <c r="C75" s="1">
        <v>1470</v>
      </c>
      <c r="D75" s="1">
        <v>3.54</v>
      </c>
      <c r="E75" s="1">
        <v>3.59</v>
      </c>
      <c r="F75" s="1">
        <v>35</v>
      </c>
      <c r="G75" s="1">
        <v>63</v>
      </c>
      <c r="H75" s="1">
        <v>4</v>
      </c>
      <c r="I75" s="1">
        <v>2150</v>
      </c>
      <c r="J75" s="1">
        <f t="shared" si="41"/>
        <v>22</v>
      </c>
      <c r="K75" s="1">
        <f t="shared" si="42"/>
        <v>37</v>
      </c>
      <c r="L75" s="1">
        <f t="shared" si="43"/>
        <v>2</v>
      </c>
      <c r="M75" s="6" t="s">
        <v>276</v>
      </c>
      <c r="N75" s="3" t="s">
        <v>300</v>
      </c>
      <c r="O75" s="3" t="s">
        <v>301</v>
      </c>
      <c r="P75" s="3">
        <v>547.47</v>
      </c>
      <c r="Q75" s="3">
        <v>1470</v>
      </c>
      <c r="R75" s="13">
        <f t="shared" si="44"/>
        <v>793.35</v>
      </c>
      <c r="S75" s="13">
        <f t="shared" si="45"/>
        <v>404.2</v>
      </c>
    </row>
    <row r="76" spans="1:25" x14ac:dyDescent="0.2">
      <c r="A76" s="3">
        <v>549.49</v>
      </c>
      <c r="B76" s="1" t="s">
        <v>238</v>
      </c>
      <c r="C76" s="1">
        <v>2400</v>
      </c>
      <c r="D76" s="1">
        <v>3.5</v>
      </c>
      <c r="E76" s="1">
        <v>3.54</v>
      </c>
      <c r="F76" s="1">
        <v>35</v>
      </c>
      <c r="G76" s="1">
        <v>65</v>
      </c>
      <c r="H76" s="1">
        <v>4</v>
      </c>
      <c r="I76" s="1">
        <v>2150</v>
      </c>
      <c r="J76" s="1">
        <f t="shared" si="41"/>
        <v>22</v>
      </c>
      <c r="K76" s="1">
        <f t="shared" si="42"/>
        <v>35</v>
      </c>
      <c r="L76" s="1">
        <f t="shared" si="43"/>
        <v>2</v>
      </c>
      <c r="M76" s="6" t="s">
        <v>291</v>
      </c>
      <c r="N76" s="3" t="s">
        <v>302</v>
      </c>
      <c r="P76" s="3">
        <v>549.49</v>
      </c>
      <c r="Q76" s="3">
        <v>2400</v>
      </c>
      <c r="R76" s="13">
        <f t="shared" si="44"/>
        <v>793.35</v>
      </c>
      <c r="S76" s="13">
        <f t="shared" si="45"/>
        <v>404.2</v>
      </c>
    </row>
    <row r="77" spans="1:25" x14ac:dyDescent="0.2">
      <c r="A77" s="3">
        <v>551.5</v>
      </c>
      <c r="B77" s="1" t="s">
        <v>239</v>
      </c>
      <c r="C77" s="1">
        <v>2800</v>
      </c>
      <c r="D77" s="1">
        <v>3.62</v>
      </c>
      <c r="E77" s="1">
        <v>3.68</v>
      </c>
      <c r="F77" s="1">
        <v>35</v>
      </c>
      <c r="G77" s="1">
        <v>67</v>
      </c>
      <c r="H77" s="1">
        <v>4</v>
      </c>
      <c r="I77" s="1">
        <v>2150</v>
      </c>
      <c r="J77" s="1">
        <f t="shared" si="41"/>
        <v>22</v>
      </c>
      <c r="K77" s="1">
        <f t="shared" si="42"/>
        <v>33</v>
      </c>
      <c r="L77" s="1">
        <f t="shared" si="43"/>
        <v>2</v>
      </c>
      <c r="M77" s="6" t="s">
        <v>296</v>
      </c>
      <c r="N77" s="3" t="s">
        <v>298</v>
      </c>
      <c r="P77" s="3">
        <v>551.5</v>
      </c>
      <c r="Q77" s="3">
        <v>2800</v>
      </c>
      <c r="R77" s="13">
        <f t="shared" si="44"/>
        <v>793.35</v>
      </c>
      <c r="S77" s="13">
        <f t="shared" si="45"/>
        <v>404.2</v>
      </c>
    </row>
    <row r="78" spans="1:25" x14ac:dyDescent="0.2">
      <c r="A78" s="3">
        <v>573.49</v>
      </c>
      <c r="B78" s="1" t="s">
        <v>240</v>
      </c>
      <c r="C78" s="1">
        <v>591</v>
      </c>
      <c r="D78" s="1">
        <v>3.64</v>
      </c>
      <c r="E78" s="1">
        <v>3.63</v>
      </c>
      <c r="F78" s="1">
        <v>37</v>
      </c>
      <c r="G78" s="1">
        <v>65</v>
      </c>
      <c r="H78" s="1">
        <v>4</v>
      </c>
      <c r="I78" s="1">
        <v>2150</v>
      </c>
      <c r="J78" s="1">
        <f t="shared" si="41"/>
        <v>20</v>
      </c>
      <c r="K78" s="1">
        <f t="shared" si="42"/>
        <v>35</v>
      </c>
      <c r="L78" s="1">
        <f t="shared" si="43"/>
        <v>2</v>
      </c>
      <c r="M78" s="6" t="s">
        <v>266</v>
      </c>
      <c r="N78" s="3" t="s">
        <v>307</v>
      </c>
      <c r="P78" s="3">
        <v>573.49</v>
      </c>
      <c r="Q78" s="3">
        <v>591</v>
      </c>
      <c r="R78" s="13">
        <f t="shared" si="44"/>
        <v>793.35</v>
      </c>
      <c r="S78" s="13">
        <f t="shared" si="45"/>
        <v>404.2</v>
      </c>
    </row>
    <row r="79" spans="1:25" x14ac:dyDescent="0.2">
      <c r="A79" s="3">
        <v>575.5</v>
      </c>
      <c r="B79" s="1" t="s">
        <v>241</v>
      </c>
      <c r="C79" s="1">
        <v>2270</v>
      </c>
      <c r="D79" s="1">
        <v>3.53</v>
      </c>
      <c r="E79" s="1">
        <v>3.55</v>
      </c>
      <c r="F79" s="1">
        <v>37</v>
      </c>
      <c r="G79" s="1">
        <v>67</v>
      </c>
      <c r="H79" s="1">
        <v>4</v>
      </c>
      <c r="I79" s="1">
        <v>2150</v>
      </c>
      <c r="J79" s="1">
        <f t="shared" si="41"/>
        <v>20</v>
      </c>
      <c r="K79" s="1">
        <f t="shared" si="42"/>
        <v>33</v>
      </c>
      <c r="L79" s="1">
        <f t="shared" si="43"/>
        <v>2</v>
      </c>
      <c r="M79" s="6" t="s">
        <v>277</v>
      </c>
      <c r="N79" s="3" t="s">
        <v>299</v>
      </c>
      <c r="P79" s="3">
        <v>575.5</v>
      </c>
      <c r="Q79" s="3">
        <v>2270</v>
      </c>
      <c r="R79" s="13">
        <f t="shared" si="44"/>
        <v>793.35</v>
      </c>
      <c r="S79" s="13">
        <f t="shared" si="45"/>
        <v>404.2</v>
      </c>
    </row>
    <row r="80" spans="1:25" x14ac:dyDescent="0.2">
      <c r="A80" s="3">
        <v>577.52</v>
      </c>
      <c r="B80" s="1" t="s">
        <v>242</v>
      </c>
      <c r="C80" s="1">
        <v>8030</v>
      </c>
      <c r="D80" s="1">
        <v>3.56</v>
      </c>
      <c r="E80" s="1">
        <v>3.62</v>
      </c>
      <c r="F80" s="1">
        <v>37</v>
      </c>
      <c r="G80" s="1">
        <v>69</v>
      </c>
      <c r="H80" s="1">
        <v>4</v>
      </c>
      <c r="I80" s="1">
        <v>2150</v>
      </c>
      <c r="J80" s="1">
        <f t="shared" si="41"/>
        <v>20</v>
      </c>
      <c r="K80" s="1">
        <f t="shared" si="42"/>
        <v>31</v>
      </c>
      <c r="L80" s="1">
        <f t="shared" si="43"/>
        <v>2</v>
      </c>
      <c r="M80" s="6" t="s">
        <v>292</v>
      </c>
      <c r="N80" s="3" t="s">
        <v>294</v>
      </c>
      <c r="P80" s="3">
        <v>577.52</v>
      </c>
      <c r="Q80" s="3">
        <v>8030</v>
      </c>
      <c r="R80" s="13">
        <f t="shared" si="44"/>
        <v>793.35</v>
      </c>
      <c r="S80" s="13">
        <f t="shared" si="45"/>
        <v>404.2</v>
      </c>
    </row>
    <row r="81" spans="1:24" s="17" customFormat="1" x14ac:dyDescent="0.2">
      <c r="A81" s="16">
        <v>599.5</v>
      </c>
      <c r="B81" s="17" t="s">
        <v>243</v>
      </c>
      <c r="C81" s="17">
        <v>907</v>
      </c>
      <c r="D81" s="17">
        <v>3.49</v>
      </c>
      <c r="E81" s="17">
        <v>3.69</v>
      </c>
      <c r="F81" s="17">
        <v>39</v>
      </c>
      <c r="G81" s="17">
        <v>67</v>
      </c>
      <c r="H81" s="17">
        <v>4</v>
      </c>
      <c r="I81" s="17">
        <v>2150</v>
      </c>
      <c r="J81" s="17">
        <f t="shared" si="41"/>
        <v>18</v>
      </c>
      <c r="K81" s="17">
        <f t="shared" si="42"/>
        <v>33</v>
      </c>
      <c r="L81" s="17">
        <f t="shared" si="43"/>
        <v>2</v>
      </c>
      <c r="M81" s="6" t="s">
        <v>11</v>
      </c>
      <c r="N81" s="17" t="s">
        <v>303</v>
      </c>
      <c r="O81" s="16" t="s">
        <v>304</v>
      </c>
      <c r="P81" s="16">
        <v>599.5</v>
      </c>
      <c r="Q81" s="17">
        <v>907</v>
      </c>
      <c r="R81" s="18">
        <f t="shared" si="44"/>
        <v>793.35</v>
      </c>
      <c r="S81" s="18">
        <f t="shared" si="45"/>
        <v>404.2</v>
      </c>
      <c r="T81" s="17">
        <f>2*R81</f>
        <v>1586.7</v>
      </c>
      <c r="U81" s="18">
        <f>S81</f>
        <v>404.2</v>
      </c>
      <c r="V81" s="22">
        <v>793.4</v>
      </c>
    </row>
    <row r="82" spans="1:24" s="20" customFormat="1" x14ac:dyDescent="0.2">
      <c r="A82" s="19">
        <v>601.52</v>
      </c>
      <c r="B82" s="20" t="s">
        <v>244</v>
      </c>
      <c r="C82" s="20">
        <v>2040</v>
      </c>
      <c r="D82" s="20">
        <v>3.5</v>
      </c>
      <c r="E82" s="20">
        <v>3.56</v>
      </c>
      <c r="F82" s="20">
        <v>39</v>
      </c>
      <c r="G82" s="20">
        <v>69</v>
      </c>
      <c r="H82" s="20">
        <v>4</v>
      </c>
      <c r="I82" s="20">
        <v>2150</v>
      </c>
      <c r="J82" s="20">
        <f t="shared" si="41"/>
        <v>18</v>
      </c>
      <c r="K82" s="20">
        <f t="shared" si="42"/>
        <v>31</v>
      </c>
      <c r="L82" s="20">
        <f t="shared" si="43"/>
        <v>2</v>
      </c>
      <c r="M82" s="6" t="s">
        <v>7</v>
      </c>
      <c r="N82" s="23" t="s">
        <v>305</v>
      </c>
      <c r="O82" s="19"/>
      <c r="P82" s="19">
        <v>601.52</v>
      </c>
      <c r="Q82" s="20">
        <v>2040</v>
      </c>
      <c r="R82" s="21">
        <f t="shared" si="44"/>
        <v>793.35</v>
      </c>
      <c r="S82" s="21">
        <f t="shared" si="45"/>
        <v>404.2</v>
      </c>
      <c r="T82" s="23">
        <v>793.4</v>
      </c>
      <c r="U82" s="23">
        <v>404.2</v>
      </c>
      <c r="V82" s="23">
        <v>793.4</v>
      </c>
      <c r="W82" s="23">
        <v>404.2</v>
      </c>
      <c r="X82" s="20">
        <v>1197.5999999999999</v>
      </c>
    </row>
    <row r="83" spans="1:24" s="24" customFormat="1" x14ac:dyDescent="0.2">
      <c r="A83" s="26">
        <v>603.53</v>
      </c>
      <c r="B83" s="24" t="s">
        <v>245</v>
      </c>
      <c r="C83" s="24">
        <v>3140</v>
      </c>
      <c r="D83" s="24">
        <v>3.49</v>
      </c>
      <c r="E83" s="24">
        <v>3.6</v>
      </c>
      <c r="F83" s="24">
        <v>39</v>
      </c>
      <c r="G83" s="24">
        <v>71</v>
      </c>
      <c r="H83" s="24">
        <v>4</v>
      </c>
      <c r="I83" s="24">
        <v>2150</v>
      </c>
      <c r="J83" s="24">
        <f t="shared" si="41"/>
        <v>18</v>
      </c>
      <c r="K83" s="24">
        <f t="shared" si="42"/>
        <v>29</v>
      </c>
      <c r="L83" s="24">
        <f t="shared" si="43"/>
        <v>2</v>
      </c>
      <c r="M83" s="6" t="s">
        <v>278</v>
      </c>
      <c r="N83" s="26" t="s">
        <v>306</v>
      </c>
      <c r="O83" s="26"/>
      <c r="P83" s="26">
        <v>603.53</v>
      </c>
      <c r="Q83" s="24">
        <v>3140</v>
      </c>
      <c r="R83" s="25">
        <f t="shared" si="44"/>
        <v>793.35</v>
      </c>
      <c r="S83" s="25">
        <f t="shared" si="45"/>
        <v>404.2</v>
      </c>
      <c r="T83" s="24">
        <v>793.4</v>
      </c>
      <c r="X83" s="24" t="s">
        <v>342</v>
      </c>
    </row>
    <row r="84" spans="1:24" x14ac:dyDescent="0.2">
      <c r="A84" s="1">
        <v>523.47</v>
      </c>
      <c r="B84" s="1" t="s">
        <v>336</v>
      </c>
      <c r="C84" s="1">
        <v>1260</v>
      </c>
      <c r="D84" s="1">
        <v>4.53</v>
      </c>
      <c r="E84" s="1">
        <v>3.62</v>
      </c>
      <c r="F84" s="1">
        <v>33</v>
      </c>
      <c r="G84" s="1">
        <v>63</v>
      </c>
      <c r="H84" s="1">
        <v>4</v>
      </c>
      <c r="I84" s="1">
        <v>2150</v>
      </c>
      <c r="J84" s="1">
        <f t="shared" ref="J84" si="46">57-F84</f>
        <v>24</v>
      </c>
      <c r="K84" s="1">
        <f t="shared" ref="K84" si="47">100-G84</f>
        <v>37</v>
      </c>
      <c r="L84" s="1">
        <f t="shared" ref="L84" si="48">6-H84</f>
        <v>2</v>
      </c>
      <c r="M84" s="6" t="s">
        <v>321</v>
      </c>
      <c r="N84" s="1" t="s">
        <v>341</v>
      </c>
      <c r="P84" s="1">
        <v>523.47</v>
      </c>
      <c r="Q84" s="1">
        <v>1260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3"/>
  <sheetViews>
    <sheetView workbookViewId="0">
      <selection activeCell="I1" sqref="I1:S1"/>
    </sheetView>
  </sheetViews>
  <sheetFormatPr baseColWidth="10" defaultRowHeight="12.75" x14ac:dyDescent="0.2"/>
  <cols>
    <col min="1" max="4" width="11.42578125" style="1"/>
    <col min="5" max="5" width="13.5703125" style="1" customWidth="1"/>
    <col min="6" max="7" width="11.42578125" style="1"/>
    <col min="8" max="8" width="10" style="1" customWidth="1"/>
    <col min="9" max="9" width="11.140625" style="1" customWidth="1"/>
    <col min="10" max="10" width="9.140625" style="1" customWidth="1"/>
    <col min="11" max="11" width="11.42578125" style="1"/>
    <col min="12" max="12" width="13.28515625" style="1" customWidth="1"/>
    <col min="13" max="13" width="14" style="6" customWidth="1"/>
    <col min="14" max="14" width="14.42578125" style="1" customWidth="1"/>
    <col min="15" max="15" width="13.7109375" style="1" customWidth="1"/>
    <col min="16" max="16384" width="11.42578125" style="1"/>
  </cols>
  <sheetData>
    <row r="1" spans="1:25" s="2" customFormat="1" x14ac:dyDescent="0.2">
      <c r="A1" s="2" t="s">
        <v>0</v>
      </c>
      <c r="B1" s="2" t="s">
        <v>4</v>
      </c>
      <c r="C1" s="2" t="s">
        <v>125</v>
      </c>
      <c r="D1" s="2" t="s">
        <v>126</v>
      </c>
      <c r="E1" s="2" t="s">
        <v>128</v>
      </c>
      <c r="F1" s="2" t="s">
        <v>29</v>
      </c>
      <c r="G1" s="2" t="s">
        <v>30</v>
      </c>
      <c r="M1" s="7"/>
    </row>
    <row r="2" spans="1:25" x14ac:dyDescent="0.2">
      <c r="A2" s="54">
        <v>837.76</v>
      </c>
      <c r="B2" s="54">
        <v>796.73</v>
      </c>
      <c r="C2" s="54">
        <v>3.53</v>
      </c>
      <c r="D2" s="54">
        <v>4.4400000000000004</v>
      </c>
      <c r="E2" s="54" t="s">
        <v>208</v>
      </c>
      <c r="F2" s="54" t="s">
        <v>103</v>
      </c>
      <c r="G2" s="55" t="s">
        <v>365</v>
      </c>
    </row>
    <row r="3" spans="1:25" x14ac:dyDescent="0.2">
      <c r="A3" s="54">
        <v>863.78</v>
      </c>
      <c r="B3" s="54">
        <v>822.75</v>
      </c>
      <c r="C3" s="54">
        <v>4.33</v>
      </c>
      <c r="D3" s="54">
        <v>4.3600000000000003</v>
      </c>
      <c r="E3" s="54" t="s">
        <v>209</v>
      </c>
      <c r="F3" s="54" t="s">
        <v>104</v>
      </c>
      <c r="G3" s="55" t="s">
        <v>407</v>
      </c>
    </row>
    <row r="4" spans="1:25" x14ac:dyDescent="0.2">
      <c r="A4" s="54">
        <v>889.8</v>
      </c>
      <c r="B4" s="54">
        <v>848.77</v>
      </c>
      <c r="C4" s="54">
        <v>4.2699999999999996</v>
      </c>
      <c r="D4" s="54">
        <v>4.41</v>
      </c>
      <c r="E4" s="54" t="s">
        <v>15</v>
      </c>
      <c r="F4" s="54" t="s">
        <v>105</v>
      </c>
      <c r="G4" s="54" t="s">
        <v>384</v>
      </c>
    </row>
    <row r="5" spans="1:25" x14ac:dyDescent="0.2">
      <c r="A5" s="54">
        <v>915.81</v>
      </c>
      <c r="B5" s="54">
        <v>874.78</v>
      </c>
      <c r="C5" s="54">
        <v>4.2699999999999996</v>
      </c>
      <c r="D5" s="54">
        <v>4.5599999999999996</v>
      </c>
      <c r="E5" s="54" t="s">
        <v>210</v>
      </c>
      <c r="F5" s="54" t="s">
        <v>106</v>
      </c>
      <c r="G5" s="55" t="s">
        <v>405</v>
      </c>
    </row>
    <row r="6" spans="1:25" x14ac:dyDescent="0.2">
      <c r="A6" s="54">
        <v>941.82</v>
      </c>
      <c r="B6" s="54">
        <v>900.81</v>
      </c>
      <c r="C6" s="54">
        <v>4.1900000000000004</v>
      </c>
      <c r="D6" s="54" t="s">
        <v>226</v>
      </c>
      <c r="E6" s="54" t="s">
        <v>6</v>
      </c>
      <c r="F6" s="54" t="s">
        <v>107</v>
      </c>
      <c r="G6" s="55" t="s">
        <v>403</v>
      </c>
    </row>
    <row r="10" spans="1:25" x14ac:dyDescent="0.2">
      <c r="A10" s="2" t="s">
        <v>233</v>
      </c>
      <c r="B10" s="2" t="s">
        <v>234</v>
      </c>
      <c r="C10" s="2" t="s">
        <v>260</v>
      </c>
      <c r="D10" s="2" t="s">
        <v>334</v>
      </c>
      <c r="E10" s="2" t="s">
        <v>335</v>
      </c>
      <c r="F10" s="2" t="s">
        <v>246</v>
      </c>
      <c r="G10" s="2" t="s">
        <v>247</v>
      </c>
      <c r="H10" s="2" t="s">
        <v>248</v>
      </c>
      <c r="I10" s="11" t="s">
        <v>103</v>
      </c>
      <c r="J10" s="2" t="s">
        <v>246</v>
      </c>
      <c r="K10" s="2" t="s">
        <v>247</v>
      </c>
      <c r="L10" s="2" t="s">
        <v>248</v>
      </c>
      <c r="M10" s="7" t="s">
        <v>249</v>
      </c>
      <c r="N10" s="2" t="s">
        <v>256</v>
      </c>
      <c r="P10" s="2" t="s">
        <v>233</v>
      </c>
      <c r="Q10" s="2" t="s">
        <v>260</v>
      </c>
      <c r="R10" s="2" t="s">
        <v>261</v>
      </c>
      <c r="T10" s="2" t="s">
        <v>308</v>
      </c>
      <c r="V10" s="2" t="s">
        <v>308</v>
      </c>
    </row>
    <row r="11" spans="1:25" x14ac:dyDescent="0.2">
      <c r="I11" s="1" t="s">
        <v>264</v>
      </c>
      <c r="J11" s="1">
        <v>49</v>
      </c>
      <c r="K11" s="1">
        <v>94</v>
      </c>
      <c r="L11" s="1">
        <v>6</v>
      </c>
      <c r="N11" s="11" t="s">
        <v>103</v>
      </c>
      <c r="R11" s="2" t="s">
        <v>263</v>
      </c>
      <c r="S11" s="2" t="s">
        <v>262</v>
      </c>
      <c r="T11" s="2" t="s">
        <v>263</v>
      </c>
      <c r="U11" s="2" t="s">
        <v>262</v>
      </c>
      <c r="V11" s="2" t="s">
        <v>263</v>
      </c>
      <c r="W11" s="2" t="s">
        <v>262</v>
      </c>
      <c r="X11" s="2" t="s">
        <v>361</v>
      </c>
    </row>
    <row r="12" spans="1:25" x14ac:dyDescent="0.2">
      <c r="A12" s="6">
        <v>495.44</v>
      </c>
      <c r="B12" s="1" t="s">
        <v>235</v>
      </c>
      <c r="C12" s="1">
        <v>2230</v>
      </c>
      <c r="F12" s="1">
        <v>31</v>
      </c>
      <c r="G12" s="1">
        <v>59</v>
      </c>
      <c r="H12" s="1">
        <v>4</v>
      </c>
      <c r="I12" s="1">
        <v>10200</v>
      </c>
      <c r="J12" s="1">
        <f>49-F12</f>
        <v>18</v>
      </c>
      <c r="K12" s="1">
        <f>94-G12</f>
        <v>35</v>
      </c>
      <c r="L12" s="1">
        <f>6-H12</f>
        <v>2</v>
      </c>
      <c r="M12" s="6" t="s">
        <v>8</v>
      </c>
      <c r="N12" s="42" t="s">
        <v>367</v>
      </c>
      <c r="O12" s="42" t="s">
        <v>368</v>
      </c>
      <c r="P12" s="6">
        <v>495.44</v>
      </c>
      <c r="Q12" s="1">
        <v>2230</v>
      </c>
      <c r="R12" s="3">
        <f>(0.369*I12)</f>
        <v>3763.7999999999997</v>
      </c>
      <c r="S12" s="6">
        <f>(0.188*I12)</f>
        <v>1917.6</v>
      </c>
      <c r="T12" s="42"/>
      <c r="U12" s="36"/>
      <c r="V12" s="42"/>
      <c r="W12" s="36"/>
      <c r="X12" s="36"/>
      <c r="Y12" s="3"/>
    </row>
    <row r="13" spans="1:25" x14ac:dyDescent="0.2">
      <c r="A13" s="6">
        <v>521.46</v>
      </c>
      <c r="B13" s="1" t="s">
        <v>236</v>
      </c>
      <c r="C13" s="1">
        <v>1700</v>
      </c>
      <c r="F13" s="1">
        <v>33</v>
      </c>
      <c r="G13" s="1">
        <v>61</v>
      </c>
      <c r="H13" s="1">
        <v>4</v>
      </c>
      <c r="I13" s="1">
        <v>10200</v>
      </c>
      <c r="J13" s="1">
        <f t="shared" ref="J13:J21" si="0">49-F13</f>
        <v>16</v>
      </c>
      <c r="K13" s="1">
        <f t="shared" ref="K13:K21" si="1">94-G13</f>
        <v>33</v>
      </c>
      <c r="L13" s="1">
        <f t="shared" ref="L13:L21" si="2">6-H13</f>
        <v>2</v>
      </c>
      <c r="M13" s="6" t="s">
        <v>366</v>
      </c>
      <c r="N13" s="42"/>
      <c r="P13" s="3">
        <v>521.46</v>
      </c>
      <c r="Q13" s="3">
        <v>1700</v>
      </c>
      <c r="R13" s="3">
        <f t="shared" ref="R13:R20" si="3">(0.369*I13)</f>
        <v>3763.7999999999997</v>
      </c>
      <c r="S13" s="3">
        <f t="shared" ref="S13:S20" si="4">(0.188*I13)</f>
        <v>1917.6</v>
      </c>
      <c r="T13" s="42"/>
      <c r="U13" s="42"/>
      <c r="V13" s="36"/>
      <c r="W13" s="36"/>
      <c r="X13" s="36"/>
      <c r="Y13" s="3"/>
    </row>
    <row r="14" spans="1:25" s="6" customFormat="1" x14ac:dyDescent="0.2">
      <c r="A14" s="7">
        <v>523.47</v>
      </c>
      <c r="B14" s="6" t="s">
        <v>336</v>
      </c>
      <c r="C14" s="6">
        <v>7870</v>
      </c>
      <c r="F14" s="6">
        <v>33</v>
      </c>
      <c r="G14" s="6">
        <v>63</v>
      </c>
      <c r="H14" s="6">
        <v>4</v>
      </c>
      <c r="I14" s="1">
        <v>10200</v>
      </c>
      <c r="J14" s="6">
        <f t="shared" si="0"/>
        <v>16</v>
      </c>
      <c r="K14" s="1">
        <f t="shared" si="1"/>
        <v>31</v>
      </c>
      <c r="L14" s="6">
        <f t="shared" si="2"/>
        <v>2</v>
      </c>
      <c r="M14" s="6" t="s">
        <v>250</v>
      </c>
      <c r="N14" s="42" t="s">
        <v>364</v>
      </c>
      <c r="O14" s="39" t="s">
        <v>365</v>
      </c>
      <c r="P14" s="16">
        <v>523.47</v>
      </c>
      <c r="Q14" s="6">
        <v>7870</v>
      </c>
      <c r="R14" s="6">
        <f t="shared" si="3"/>
        <v>3763.7999999999997</v>
      </c>
      <c r="S14" s="6">
        <f t="shared" si="4"/>
        <v>1917.6</v>
      </c>
      <c r="T14" s="42">
        <v>3763.7999999999997</v>
      </c>
      <c r="U14" s="42"/>
      <c r="V14" s="44">
        <f>T14*2</f>
        <v>7527.5999999999995</v>
      </c>
      <c r="W14" s="42"/>
      <c r="X14" s="44">
        <v>7527.5999999999995</v>
      </c>
    </row>
    <row r="15" spans="1:25" x14ac:dyDescent="0.2">
      <c r="A15" s="6">
        <v>549.49</v>
      </c>
      <c r="B15" s="1" t="s">
        <v>238</v>
      </c>
      <c r="C15" s="1">
        <v>2750</v>
      </c>
      <c r="F15" s="1">
        <v>35</v>
      </c>
      <c r="G15" s="1">
        <v>65</v>
      </c>
      <c r="H15" s="1">
        <v>4</v>
      </c>
      <c r="I15" s="1">
        <v>10200</v>
      </c>
      <c r="J15" s="1">
        <f t="shared" si="0"/>
        <v>14</v>
      </c>
      <c r="K15" s="1">
        <f t="shared" si="1"/>
        <v>29</v>
      </c>
      <c r="L15" s="1">
        <f t="shared" si="2"/>
        <v>2</v>
      </c>
      <c r="M15" s="6" t="s">
        <v>280</v>
      </c>
      <c r="N15" s="42"/>
      <c r="P15" s="3">
        <v>549.49</v>
      </c>
      <c r="Q15" s="3">
        <v>2750</v>
      </c>
      <c r="R15" s="3">
        <f t="shared" si="3"/>
        <v>3763.7999999999997</v>
      </c>
      <c r="S15" s="3">
        <f t="shared" si="4"/>
        <v>1917.6</v>
      </c>
      <c r="T15" s="36"/>
      <c r="U15" s="42"/>
      <c r="V15" s="36"/>
      <c r="W15" s="36"/>
      <c r="X15" s="36"/>
      <c r="Y15" s="3"/>
    </row>
    <row r="16" spans="1:25" x14ac:dyDescent="0.2">
      <c r="A16" s="7">
        <v>551.5</v>
      </c>
      <c r="B16" s="1" t="s">
        <v>239</v>
      </c>
      <c r="C16" s="1">
        <v>4120</v>
      </c>
      <c r="F16" s="1">
        <v>35</v>
      </c>
      <c r="G16" s="1">
        <v>67</v>
      </c>
      <c r="H16" s="1">
        <v>4</v>
      </c>
      <c r="I16" s="1">
        <v>10200</v>
      </c>
      <c r="J16" s="1">
        <f t="shared" si="0"/>
        <v>14</v>
      </c>
      <c r="K16" s="1">
        <f t="shared" si="1"/>
        <v>27</v>
      </c>
      <c r="L16" s="1">
        <f t="shared" si="2"/>
        <v>2</v>
      </c>
      <c r="M16" s="6" t="s">
        <v>16</v>
      </c>
      <c r="N16" s="39" t="s">
        <v>365</v>
      </c>
      <c r="P16" s="16">
        <v>551.5</v>
      </c>
      <c r="Q16" s="1">
        <v>4120</v>
      </c>
      <c r="R16" s="6">
        <f t="shared" si="3"/>
        <v>3763.7999999999997</v>
      </c>
      <c r="S16" s="6">
        <f t="shared" si="4"/>
        <v>1917.6</v>
      </c>
      <c r="T16" s="36"/>
      <c r="U16" s="42">
        <v>1917.6</v>
      </c>
      <c r="V16" s="36"/>
      <c r="W16" s="42">
        <v>1917.6</v>
      </c>
      <c r="X16" s="36"/>
      <c r="Y16" s="3"/>
    </row>
    <row r="17" spans="1:25" x14ac:dyDescent="0.2">
      <c r="A17" s="7">
        <v>575.5</v>
      </c>
      <c r="B17" s="1" t="s">
        <v>241</v>
      </c>
      <c r="C17" s="1">
        <v>4890</v>
      </c>
      <c r="F17" s="1">
        <v>37</v>
      </c>
      <c r="G17" s="1">
        <v>67</v>
      </c>
      <c r="H17" s="1">
        <v>4</v>
      </c>
      <c r="I17" s="1">
        <v>10200</v>
      </c>
      <c r="J17" s="1">
        <f t="shared" si="0"/>
        <v>12</v>
      </c>
      <c r="K17" s="1">
        <f t="shared" si="1"/>
        <v>27</v>
      </c>
      <c r="L17" s="1">
        <f t="shared" si="2"/>
        <v>2</v>
      </c>
      <c r="M17" s="6" t="s">
        <v>13</v>
      </c>
      <c r="N17" s="4"/>
      <c r="P17" s="3">
        <v>575.5</v>
      </c>
      <c r="Q17" s="3">
        <v>4890</v>
      </c>
      <c r="R17" s="3">
        <f t="shared" si="3"/>
        <v>3763.7999999999997</v>
      </c>
      <c r="S17" s="3">
        <f t="shared" si="4"/>
        <v>1917.6</v>
      </c>
      <c r="T17" s="36"/>
      <c r="U17" s="36"/>
      <c r="V17" s="36"/>
      <c r="W17" s="36"/>
      <c r="X17" s="36"/>
      <c r="Y17" s="3"/>
    </row>
    <row r="18" spans="1:25" x14ac:dyDescent="0.2">
      <c r="A18" s="6">
        <v>577.52</v>
      </c>
      <c r="B18" s="1" t="s">
        <v>242</v>
      </c>
      <c r="C18" s="1">
        <v>4120</v>
      </c>
      <c r="F18" s="1">
        <v>37</v>
      </c>
      <c r="G18" s="1">
        <v>69</v>
      </c>
      <c r="H18" s="1">
        <v>4</v>
      </c>
      <c r="I18" s="1">
        <v>10200</v>
      </c>
      <c r="J18" s="1">
        <f t="shared" si="0"/>
        <v>12</v>
      </c>
      <c r="K18" s="1">
        <f t="shared" si="1"/>
        <v>25</v>
      </c>
      <c r="L18" s="1">
        <f t="shared" si="2"/>
        <v>2</v>
      </c>
      <c r="M18" s="6" t="s">
        <v>13</v>
      </c>
      <c r="N18" s="5"/>
      <c r="P18" s="3">
        <v>577.52</v>
      </c>
      <c r="Q18" s="3">
        <v>4120</v>
      </c>
      <c r="R18" s="3">
        <f t="shared" si="3"/>
        <v>3763.7999999999997</v>
      </c>
      <c r="S18" s="3">
        <f t="shared" si="4"/>
        <v>1917.6</v>
      </c>
      <c r="T18" s="36"/>
      <c r="U18" s="36"/>
      <c r="V18" s="36"/>
      <c r="W18" s="36"/>
      <c r="X18" s="36"/>
      <c r="Y18" s="3"/>
    </row>
    <row r="19" spans="1:25" x14ac:dyDescent="0.2">
      <c r="A19" s="6">
        <v>601.52</v>
      </c>
      <c r="B19" s="1" t="s">
        <v>244</v>
      </c>
      <c r="C19" s="1">
        <v>2090</v>
      </c>
      <c r="F19" s="1">
        <v>39</v>
      </c>
      <c r="G19" s="1">
        <v>69</v>
      </c>
      <c r="H19" s="1">
        <v>4</v>
      </c>
      <c r="I19" s="1">
        <v>10200</v>
      </c>
      <c r="J19" s="1">
        <f t="shared" si="0"/>
        <v>10</v>
      </c>
      <c r="K19" s="1">
        <f t="shared" si="1"/>
        <v>25</v>
      </c>
      <c r="L19" s="1">
        <f t="shared" si="2"/>
        <v>2</v>
      </c>
      <c r="M19" s="6" t="s">
        <v>255</v>
      </c>
      <c r="N19" s="4"/>
      <c r="P19" s="3">
        <v>601.52</v>
      </c>
      <c r="Q19" s="3">
        <v>2090</v>
      </c>
      <c r="R19" s="3">
        <f t="shared" si="3"/>
        <v>3763.7999999999997</v>
      </c>
      <c r="S19" s="3">
        <f t="shared" si="4"/>
        <v>1917.6</v>
      </c>
      <c r="T19" s="36"/>
      <c r="U19" s="36"/>
      <c r="V19" s="36"/>
      <c r="W19" s="36"/>
      <c r="X19" s="36"/>
      <c r="Y19" s="3"/>
    </row>
    <row r="20" spans="1:25" x14ac:dyDescent="0.2">
      <c r="A20" s="6">
        <v>603.53</v>
      </c>
      <c r="B20" s="1" t="s">
        <v>245</v>
      </c>
      <c r="C20" s="1">
        <v>1160</v>
      </c>
      <c r="F20" s="1">
        <v>39</v>
      </c>
      <c r="G20" s="1">
        <v>71</v>
      </c>
      <c r="H20" s="1">
        <v>4</v>
      </c>
      <c r="I20" s="1">
        <v>10200</v>
      </c>
      <c r="J20" s="1">
        <f t="shared" si="0"/>
        <v>10</v>
      </c>
      <c r="K20" s="1">
        <f t="shared" si="1"/>
        <v>23</v>
      </c>
      <c r="L20" s="1">
        <f t="shared" si="2"/>
        <v>2</v>
      </c>
      <c r="M20" s="6" t="s">
        <v>255</v>
      </c>
      <c r="P20" s="3">
        <v>603.53</v>
      </c>
      <c r="Q20" s="3">
        <v>1160</v>
      </c>
      <c r="R20" s="3">
        <f t="shared" si="3"/>
        <v>3763.7999999999997</v>
      </c>
      <c r="S20" s="3">
        <f t="shared" si="4"/>
        <v>1917.6</v>
      </c>
      <c r="T20" s="36"/>
      <c r="U20" s="36"/>
      <c r="V20" s="36"/>
      <c r="W20" s="36"/>
      <c r="X20" s="36"/>
      <c r="Y20" s="3"/>
    </row>
    <row r="21" spans="1:25" x14ac:dyDescent="0.2">
      <c r="A21" s="6">
        <v>605.54999999999995</v>
      </c>
      <c r="B21" s="1" t="s">
        <v>363</v>
      </c>
      <c r="C21" s="1">
        <v>1350</v>
      </c>
      <c r="F21" s="1">
        <v>39</v>
      </c>
      <c r="G21" s="1">
        <v>73</v>
      </c>
      <c r="H21" s="1">
        <v>4</v>
      </c>
      <c r="I21" s="1">
        <v>10200</v>
      </c>
      <c r="J21" s="1">
        <f t="shared" si="0"/>
        <v>10</v>
      </c>
      <c r="K21" s="1">
        <f t="shared" si="1"/>
        <v>21</v>
      </c>
      <c r="L21" s="1">
        <f t="shared" si="2"/>
        <v>2</v>
      </c>
      <c r="M21" s="6" t="s">
        <v>255</v>
      </c>
      <c r="N21" s="3"/>
      <c r="P21" s="3">
        <v>605.54999999999995</v>
      </c>
      <c r="Q21" s="3">
        <v>1350</v>
      </c>
      <c r="R21" s="3">
        <f t="shared" ref="R21" si="5">(0.369*I21)</f>
        <v>3763.7999999999997</v>
      </c>
      <c r="S21" s="3">
        <f t="shared" ref="S21" si="6">(0.188*I21)</f>
        <v>1917.6</v>
      </c>
      <c r="T21" s="36"/>
      <c r="U21" s="36"/>
      <c r="V21" s="36"/>
      <c r="W21" s="36"/>
      <c r="X21" s="36"/>
      <c r="Y21" s="3"/>
    </row>
    <row r="22" spans="1:25" x14ac:dyDescent="0.2">
      <c r="T22" s="36"/>
      <c r="U22" s="36"/>
      <c r="V22" s="36"/>
      <c r="W22" s="36"/>
      <c r="X22" s="36"/>
      <c r="Y22" s="3"/>
    </row>
    <row r="23" spans="1:25" x14ac:dyDescent="0.2">
      <c r="A23" s="2" t="s">
        <v>233</v>
      </c>
      <c r="B23" s="2" t="s">
        <v>234</v>
      </c>
      <c r="C23" s="2" t="s">
        <v>260</v>
      </c>
      <c r="D23" s="2"/>
      <c r="E23" s="2"/>
      <c r="F23" s="2" t="s">
        <v>246</v>
      </c>
      <c r="G23" s="2" t="s">
        <v>247</v>
      </c>
      <c r="H23" s="2" t="s">
        <v>248</v>
      </c>
      <c r="I23" s="11" t="s">
        <v>104</v>
      </c>
      <c r="J23" s="2" t="s">
        <v>246</v>
      </c>
      <c r="K23" s="2" t="s">
        <v>247</v>
      </c>
      <c r="L23" s="2" t="s">
        <v>248</v>
      </c>
      <c r="M23" s="7" t="s">
        <v>249</v>
      </c>
      <c r="N23" s="2" t="s">
        <v>256</v>
      </c>
      <c r="P23" s="2" t="s">
        <v>233</v>
      </c>
      <c r="Q23" s="2" t="s">
        <v>260</v>
      </c>
      <c r="R23" s="2" t="s">
        <v>261</v>
      </c>
      <c r="T23" s="36"/>
      <c r="U23" s="36"/>
      <c r="V23" s="36"/>
      <c r="W23" s="36"/>
      <c r="X23" s="36"/>
      <c r="Y23" s="3"/>
    </row>
    <row r="24" spans="1:25" x14ac:dyDescent="0.2">
      <c r="I24" s="1" t="s">
        <v>264</v>
      </c>
      <c r="J24" s="1">
        <v>51</v>
      </c>
      <c r="K24" s="1">
        <v>96</v>
      </c>
      <c r="L24" s="1">
        <v>6</v>
      </c>
      <c r="N24" s="11" t="s">
        <v>104</v>
      </c>
      <c r="R24" s="2" t="s">
        <v>263</v>
      </c>
      <c r="S24" s="2" t="s">
        <v>262</v>
      </c>
      <c r="T24" s="36"/>
      <c r="U24" s="36"/>
      <c r="V24" s="36"/>
      <c r="W24" s="36"/>
      <c r="X24" s="36"/>
      <c r="Y24" s="3"/>
    </row>
    <row r="25" spans="1:25" x14ac:dyDescent="0.2">
      <c r="A25" s="1">
        <v>495.44</v>
      </c>
      <c r="B25" s="1" t="s">
        <v>235</v>
      </c>
      <c r="C25" s="1">
        <v>1230</v>
      </c>
      <c r="F25" s="1">
        <v>31</v>
      </c>
      <c r="G25" s="1">
        <v>59</v>
      </c>
      <c r="H25" s="1">
        <v>4</v>
      </c>
      <c r="I25" s="1">
        <v>15700</v>
      </c>
      <c r="J25" s="1">
        <f>51-F25</f>
        <v>20</v>
      </c>
      <c r="K25" s="1">
        <f>96-G25</f>
        <v>37</v>
      </c>
      <c r="L25" s="1">
        <f>6-H25</f>
        <v>2</v>
      </c>
      <c r="M25" s="6" t="s">
        <v>369</v>
      </c>
      <c r="N25" s="42" t="s">
        <v>373</v>
      </c>
      <c r="O25" s="42" t="s">
        <v>374</v>
      </c>
      <c r="P25" s="6">
        <v>495.44</v>
      </c>
      <c r="Q25" s="1">
        <v>1230</v>
      </c>
      <c r="R25" s="3">
        <f t="shared" ref="R25:R34" si="7">(0.369*I25)</f>
        <v>5793.3</v>
      </c>
      <c r="S25" s="3">
        <f t="shared" ref="S25:S34" si="8">(0.188*I25)</f>
        <v>2951.6</v>
      </c>
      <c r="T25" s="36"/>
      <c r="U25" s="36"/>
      <c r="V25" s="36"/>
      <c r="W25" s="36"/>
      <c r="X25" s="36"/>
      <c r="Y25" s="3"/>
    </row>
    <row r="26" spans="1:25" x14ac:dyDescent="0.2">
      <c r="A26" s="1">
        <v>521.46</v>
      </c>
      <c r="B26" s="1" t="s">
        <v>236</v>
      </c>
      <c r="C26" s="1">
        <v>1870</v>
      </c>
      <c r="F26" s="1">
        <v>33</v>
      </c>
      <c r="G26" s="1">
        <v>61</v>
      </c>
      <c r="H26" s="1">
        <v>4</v>
      </c>
      <c r="I26" s="1">
        <v>15700</v>
      </c>
      <c r="J26" s="1">
        <f t="shared" ref="J26:J34" si="9">51-F26</f>
        <v>18</v>
      </c>
      <c r="K26" s="1">
        <f t="shared" ref="K26:K34" si="10">96-G26</f>
        <v>35</v>
      </c>
      <c r="L26" s="1">
        <f t="shared" ref="L26:L34" si="11">6-H26</f>
        <v>2</v>
      </c>
      <c r="M26" s="6" t="s">
        <v>8</v>
      </c>
      <c r="N26" s="42" t="s">
        <v>375</v>
      </c>
      <c r="O26" s="4" t="s">
        <v>376</v>
      </c>
      <c r="P26" s="6">
        <v>521.46</v>
      </c>
      <c r="Q26" s="1">
        <v>1870</v>
      </c>
      <c r="R26" s="3">
        <f t="shared" si="7"/>
        <v>5793.3</v>
      </c>
      <c r="S26" s="3">
        <f t="shared" si="8"/>
        <v>2951.6</v>
      </c>
      <c r="T26" s="36"/>
      <c r="U26" s="40"/>
      <c r="V26" s="36"/>
      <c r="W26" s="36"/>
      <c r="X26" s="36"/>
      <c r="Y26" s="3"/>
    </row>
    <row r="27" spans="1:25" s="27" customFormat="1" x14ac:dyDescent="0.2">
      <c r="A27" s="7">
        <v>523.47</v>
      </c>
      <c r="B27" s="6" t="s">
        <v>336</v>
      </c>
      <c r="C27" s="6">
        <v>10000</v>
      </c>
      <c r="F27" s="6">
        <v>33</v>
      </c>
      <c r="G27" s="6">
        <v>63</v>
      </c>
      <c r="H27" s="27">
        <v>4</v>
      </c>
      <c r="I27" s="1">
        <v>15700</v>
      </c>
      <c r="J27" s="6">
        <f t="shared" si="9"/>
        <v>18</v>
      </c>
      <c r="K27" s="1">
        <f t="shared" si="10"/>
        <v>33</v>
      </c>
      <c r="L27" s="27">
        <f t="shared" si="11"/>
        <v>2</v>
      </c>
      <c r="M27" s="6" t="s">
        <v>11</v>
      </c>
      <c r="N27" s="42" t="s">
        <v>375</v>
      </c>
      <c r="O27" s="39" t="s">
        <v>378</v>
      </c>
      <c r="P27" s="7">
        <v>523.47</v>
      </c>
      <c r="Q27" s="6">
        <v>10000</v>
      </c>
      <c r="R27" s="6">
        <f t="shared" si="7"/>
        <v>5793.3</v>
      </c>
      <c r="S27" s="17">
        <f t="shared" si="8"/>
        <v>2951.6</v>
      </c>
      <c r="T27" s="40"/>
      <c r="U27" s="36">
        <v>2951.6</v>
      </c>
      <c r="V27" s="36"/>
      <c r="W27" s="36">
        <v>2951.6</v>
      </c>
      <c r="X27" s="39">
        <f>W27+X14</f>
        <v>10479.199999999999</v>
      </c>
      <c r="Y27" s="3"/>
    </row>
    <row r="28" spans="1:25" x14ac:dyDescent="0.2">
      <c r="A28" s="1">
        <v>549.49</v>
      </c>
      <c r="B28" s="1" t="s">
        <v>238</v>
      </c>
      <c r="C28" s="1">
        <v>7600</v>
      </c>
      <c r="F28" s="1">
        <v>35</v>
      </c>
      <c r="G28" s="1">
        <v>65</v>
      </c>
      <c r="H28" s="1">
        <v>4</v>
      </c>
      <c r="I28" s="1">
        <v>15700</v>
      </c>
      <c r="J28" s="1">
        <f t="shared" si="9"/>
        <v>16</v>
      </c>
      <c r="K28" s="1">
        <f t="shared" si="10"/>
        <v>31</v>
      </c>
      <c r="L28" s="1">
        <f t="shared" si="11"/>
        <v>2</v>
      </c>
      <c r="M28" s="6" t="s">
        <v>250</v>
      </c>
      <c r="N28" s="40" t="s">
        <v>378</v>
      </c>
      <c r="O28" s="4"/>
      <c r="P28" s="6">
        <v>549.49</v>
      </c>
      <c r="Q28" s="1">
        <v>7600</v>
      </c>
      <c r="R28" s="17">
        <f t="shared" si="7"/>
        <v>5793.3</v>
      </c>
      <c r="S28" s="6">
        <f t="shared" si="8"/>
        <v>2951.6</v>
      </c>
      <c r="T28" s="36"/>
      <c r="U28" s="36">
        <v>2951.6</v>
      </c>
      <c r="V28" s="36"/>
      <c r="W28" s="36">
        <v>2951.6</v>
      </c>
      <c r="X28" s="36">
        <f>W28+T41</f>
        <v>8375.9</v>
      </c>
      <c r="Y28" s="3"/>
    </row>
    <row r="29" spans="1:25" x14ac:dyDescent="0.2">
      <c r="A29" s="1">
        <v>551.5</v>
      </c>
      <c r="B29" s="1" t="s">
        <v>239</v>
      </c>
      <c r="C29" s="1">
        <v>4270</v>
      </c>
      <c r="F29" s="1">
        <v>35</v>
      </c>
      <c r="G29" s="1">
        <v>67</v>
      </c>
      <c r="H29" s="1">
        <v>4</v>
      </c>
      <c r="I29" s="1">
        <v>15700</v>
      </c>
      <c r="J29" s="1">
        <f t="shared" si="9"/>
        <v>16</v>
      </c>
      <c r="K29" s="1">
        <f t="shared" si="10"/>
        <v>29</v>
      </c>
      <c r="L29" s="1">
        <f t="shared" si="11"/>
        <v>2</v>
      </c>
      <c r="M29" s="6" t="s">
        <v>268</v>
      </c>
      <c r="N29" s="42" t="s">
        <v>379</v>
      </c>
      <c r="O29" s="4"/>
      <c r="P29" s="7">
        <v>551.5</v>
      </c>
      <c r="Q29" s="1">
        <v>4270</v>
      </c>
      <c r="R29" s="3">
        <f t="shared" si="7"/>
        <v>5793.3</v>
      </c>
      <c r="S29" s="6">
        <f t="shared" si="8"/>
        <v>2951.6</v>
      </c>
      <c r="T29" s="36"/>
      <c r="U29" s="36">
        <v>2951.6</v>
      </c>
      <c r="V29" s="36"/>
      <c r="W29" s="36">
        <v>2951.6</v>
      </c>
      <c r="X29" s="39">
        <f>W29+W16</f>
        <v>4869.2</v>
      </c>
      <c r="Y29" s="3"/>
    </row>
    <row r="30" spans="1:25" x14ac:dyDescent="0.2">
      <c r="A30" s="7">
        <v>575.5</v>
      </c>
      <c r="B30" s="1" t="s">
        <v>241</v>
      </c>
      <c r="C30" s="1">
        <v>8060</v>
      </c>
      <c r="F30" s="1">
        <v>37</v>
      </c>
      <c r="G30" s="1">
        <v>67</v>
      </c>
      <c r="H30" s="1">
        <v>4</v>
      </c>
      <c r="I30" s="1">
        <v>15700</v>
      </c>
      <c r="J30" s="1">
        <f t="shared" si="9"/>
        <v>14</v>
      </c>
      <c r="K30" s="1">
        <f t="shared" si="10"/>
        <v>29</v>
      </c>
      <c r="L30" s="1">
        <f t="shared" si="11"/>
        <v>2</v>
      </c>
      <c r="N30" s="4"/>
      <c r="O30" s="4"/>
      <c r="P30" s="38">
        <v>575.5</v>
      </c>
      <c r="Q30" s="3">
        <v>8060</v>
      </c>
      <c r="R30" s="6">
        <f t="shared" si="7"/>
        <v>5793.3</v>
      </c>
      <c r="S30" s="6">
        <f t="shared" si="8"/>
        <v>2951.6</v>
      </c>
      <c r="T30" s="36"/>
      <c r="U30" s="36"/>
      <c r="V30" s="36"/>
      <c r="W30" s="36"/>
      <c r="X30" s="36"/>
      <c r="Y30" s="3"/>
    </row>
    <row r="31" spans="1:25" x14ac:dyDescent="0.2">
      <c r="A31" s="1">
        <v>577.52</v>
      </c>
      <c r="B31" s="1" t="s">
        <v>242</v>
      </c>
      <c r="C31" s="1">
        <v>10500</v>
      </c>
      <c r="F31" s="1">
        <v>37</v>
      </c>
      <c r="G31" s="1">
        <v>69</v>
      </c>
      <c r="H31" s="1">
        <v>4</v>
      </c>
      <c r="I31" s="1">
        <v>15700</v>
      </c>
      <c r="J31" s="1">
        <f t="shared" si="9"/>
        <v>14</v>
      </c>
      <c r="K31" s="1">
        <f t="shared" si="10"/>
        <v>27</v>
      </c>
      <c r="L31" s="1">
        <f t="shared" si="11"/>
        <v>2</v>
      </c>
      <c r="M31" s="6" t="s">
        <v>16</v>
      </c>
      <c r="N31" s="39" t="s">
        <v>378</v>
      </c>
      <c r="O31" s="39" t="s">
        <v>377</v>
      </c>
      <c r="P31" s="7">
        <v>577.52</v>
      </c>
      <c r="Q31" s="1">
        <v>10500</v>
      </c>
      <c r="R31" s="17">
        <f t="shared" si="7"/>
        <v>5793.3</v>
      </c>
      <c r="S31" s="6">
        <f t="shared" si="8"/>
        <v>2951.6</v>
      </c>
      <c r="T31" s="40">
        <v>5793.3</v>
      </c>
      <c r="U31" s="36"/>
      <c r="V31" s="40">
        <v>5793.3</v>
      </c>
      <c r="W31" s="36"/>
      <c r="X31" s="39">
        <f>V44+V31</f>
        <v>11217.6</v>
      </c>
      <c r="Y31" s="3"/>
    </row>
    <row r="32" spans="1:25" x14ac:dyDescent="0.2">
      <c r="A32" s="3">
        <v>601.52</v>
      </c>
      <c r="B32" s="1" t="s">
        <v>244</v>
      </c>
      <c r="C32" s="1">
        <v>6240</v>
      </c>
      <c r="F32" s="1">
        <v>39</v>
      </c>
      <c r="G32" s="1">
        <v>69</v>
      </c>
      <c r="H32" s="1">
        <v>4</v>
      </c>
      <c r="I32" s="1">
        <v>15700</v>
      </c>
      <c r="J32" s="1">
        <f t="shared" si="9"/>
        <v>12</v>
      </c>
      <c r="K32" s="1">
        <f t="shared" si="10"/>
        <v>27</v>
      </c>
      <c r="L32" s="1">
        <f t="shared" si="11"/>
        <v>2</v>
      </c>
      <c r="N32" s="36"/>
      <c r="O32" s="4"/>
      <c r="P32" s="3">
        <v>601.52</v>
      </c>
      <c r="Q32" s="3">
        <v>6240</v>
      </c>
      <c r="R32" s="3">
        <f t="shared" si="7"/>
        <v>5793.3</v>
      </c>
      <c r="S32" s="3">
        <f t="shared" si="8"/>
        <v>2951.6</v>
      </c>
      <c r="T32" s="36"/>
      <c r="U32" s="36"/>
      <c r="V32" s="36"/>
      <c r="W32" s="36"/>
      <c r="X32" s="36"/>
      <c r="Y32" s="3"/>
    </row>
    <row r="33" spans="1:25" x14ac:dyDescent="0.2">
      <c r="A33" s="3">
        <v>603.53</v>
      </c>
      <c r="B33" s="1" t="s">
        <v>245</v>
      </c>
      <c r="C33" s="1">
        <v>3570</v>
      </c>
      <c r="F33" s="1">
        <v>39</v>
      </c>
      <c r="G33" s="1">
        <v>71</v>
      </c>
      <c r="H33" s="1">
        <v>4</v>
      </c>
      <c r="I33" s="1">
        <v>15700</v>
      </c>
      <c r="J33" s="1">
        <f t="shared" si="9"/>
        <v>12</v>
      </c>
      <c r="K33" s="1">
        <f t="shared" si="10"/>
        <v>25</v>
      </c>
      <c r="L33" s="1">
        <f t="shared" si="11"/>
        <v>2</v>
      </c>
      <c r="N33" s="4"/>
      <c r="O33" s="4"/>
      <c r="P33" s="3">
        <v>603.53</v>
      </c>
      <c r="Q33" s="3">
        <v>3570</v>
      </c>
      <c r="R33" s="3">
        <f t="shared" si="7"/>
        <v>5793.3</v>
      </c>
      <c r="S33" s="3">
        <f t="shared" si="8"/>
        <v>2951.6</v>
      </c>
      <c r="T33" s="36"/>
      <c r="U33" s="36"/>
      <c r="V33" s="36"/>
      <c r="W33" s="36"/>
      <c r="X33" s="36"/>
      <c r="Y33" s="3"/>
    </row>
    <row r="34" spans="1:25" x14ac:dyDescent="0.2">
      <c r="A34" s="1">
        <v>605.54999999999995</v>
      </c>
      <c r="B34" s="1" t="s">
        <v>363</v>
      </c>
      <c r="C34" s="1">
        <v>1830</v>
      </c>
      <c r="F34" s="1">
        <v>39</v>
      </c>
      <c r="G34" s="1">
        <v>73</v>
      </c>
      <c r="H34" s="1">
        <v>4</v>
      </c>
      <c r="I34" s="1">
        <v>15700</v>
      </c>
      <c r="J34" s="1">
        <f t="shared" si="9"/>
        <v>12</v>
      </c>
      <c r="K34" s="1">
        <f t="shared" si="10"/>
        <v>23</v>
      </c>
      <c r="L34" s="1">
        <f t="shared" si="11"/>
        <v>2</v>
      </c>
      <c r="M34" s="6" t="s">
        <v>251</v>
      </c>
      <c r="N34" s="42" t="s">
        <v>375</v>
      </c>
      <c r="O34" s="42" t="s">
        <v>406</v>
      </c>
      <c r="P34" s="6">
        <v>605.54999999999995</v>
      </c>
      <c r="Q34" s="1">
        <v>1830</v>
      </c>
      <c r="R34" s="3">
        <f t="shared" si="7"/>
        <v>5793.3</v>
      </c>
      <c r="S34" s="6">
        <f t="shared" si="8"/>
        <v>2951.6</v>
      </c>
      <c r="T34" s="36"/>
      <c r="U34" s="40"/>
      <c r="V34" s="36"/>
      <c r="W34" s="40"/>
      <c r="X34" s="36"/>
      <c r="Y34" s="3"/>
    </row>
    <row r="35" spans="1:25" x14ac:dyDescent="0.2">
      <c r="T35" s="36"/>
      <c r="U35" s="36"/>
      <c r="V35" s="36"/>
      <c r="W35" s="36"/>
      <c r="X35" s="36"/>
      <c r="Y35" s="3"/>
    </row>
    <row r="36" spans="1:25" x14ac:dyDescent="0.2">
      <c r="A36" s="2" t="s">
        <v>233</v>
      </c>
      <c r="B36" s="2" t="s">
        <v>234</v>
      </c>
      <c r="C36" s="2" t="s">
        <v>260</v>
      </c>
      <c r="D36" s="2"/>
      <c r="E36" s="2"/>
      <c r="F36" s="2" t="s">
        <v>246</v>
      </c>
      <c r="G36" s="2" t="s">
        <v>247</v>
      </c>
      <c r="H36" s="2" t="s">
        <v>248</v>
      </c>
      <c r="I36" s="11" t="s">
        <v>105</v>
      </c>
      <c r="J36" s="2" t="s">
        <v>246</v>
      </c>
      <c r="K36" s="2" t="s">
        <v>247</v>
      </c>
      <c r="L36" s="2" t="s">
        <v>248</v>
      </c>
      <c r="M36" s="7" t="s">
        <v>249</v>
      </c>
      <c r="N36" s="2" t="s">
        <v>256</v>
      </c>
      <c r="P36" s="2" t="s">
        <v>233</v>
      </c>
      <c r="Q36" s="2" t="s">
        <v>260</v>
      </c>
      <c r="R36" s="2" t="s">
        <v>261</v>
      </c>
      <c r="T36" s="36"/>
      <c r="U36" s="36"/>
      <c r="V36" s="36"/>
      <c r="W36" s="36"/>
      <c r="X36" s="36"/>
      <c r="Y36" s="3"/>
    </row>
    <row r="37" spans="1:25" x14ac:dyDescent="0.2">
      <c r="I37" s="1" t="s">
        <v>264</v>
      </c>
      <c r="J37" s="1">
        <v>53</v>
      </c>
      <c r="K37" s="1">
        <v>98</v>
      </c>
      <c r="L37" s="1">
        <v>6</v>
      </c>
      <c r="N37" s="11" t="s">
        <v>105</v>
      </c>
      <c r="R37" s="2" t="s">
        <v>263</v>
      </c>
      <c r="S37" s="2" t="s">
        <v>262</v>
      </c>
      <c r="T37" s="36"/>
      <c r="U37" s="36"/>
      <c r="V37" s="36"/>
      <c r="W37" s="36"/>
      <c r="X37" s="36"/>
      <c r="Y37" s="3"/>
    </row>
    <row r="38" spans="1:25" x14ac:dyDescent="0.2">
      <c r="A38" s="1">
        <v>495.44</v>
      </c>
      <c r="B38" s="1" t="s">
        <v>235</v>
      </c>
      <c r="C38" s="1">
        <v>0</v>
      </c>
      <c r="F38" s="1">
        <v>31</v>
      </c>
      <c r="G38" s="1">
        <v>59</v>
      </c>
      <c r="H38" s="1">
        <v>4</v>
      </c>
      <c r="I38" s="1">
        <v>14700</v>
      </c>
      <c r="J38" s="1">
        <f>53-F38</f>
        <v>22</v>
      </c>
      <c r="K38" s="1">
        <f>98-G38</f>
        <v>39</v>
      </c>
      <c r="L38" s="1">
        <f>6-H38</f>
        <v>2</v>
      </c>
      <c r="M38" s="6" t="s">
        <v>370</v>
      </c>
      <c r="N38" s="3" t="s">
        <v>380</v>
      </c>
      <c r="P38" s="3">
        <v>495.44</v>
      </c>
      <c r="Q38" s="1">
        <v>0</v>
      </c>
      <c r="R38" s="13">
        <f t="shared" ref="R38:R47" si="12">(0.369*I38)</f>
        <v>5424.3</v>
      </c>
      <c r="S38" s="13">
        <f t="shared" ref="S38:S47" si="13">(0.188*I38)</f>
        <v>2763.6</v>
      </c>
      <c r="T38" s="36"/>
      <c r="U38" s="36"/>
      <c r="V38" s="36"/>
      <c r="W38" s="36"/>
      <c r="X38" s="36"/>
      <c r="Y38" s="3"/>
    </row>
    <row r="39" spans="1:25" x14ac:dyDescent="0.2">
      <c r="A39" s="1">
        <v>521.46</v>
      </c>
      <c r="B39" s="1" t="s">
        <v>236</v>
      </c>
      <c r="C39" s="1">
        <v>876</v>
      </c>
      <c r="F39" s="1">
        <v>33</v>
      </c>
      <c r="G39" s="1">
        <v>61</v>
      </c>
      <c r="H39" s="1">
        <v>4</v>
      </c>
      <c r="I39" s="1">
        <v>14700</v>
      </c>
      <c r="J39" s="1">
        <f t="shared" ref="J39:J47" si="14">53-F39</f>
        <v>20</v>
      </c>
      <c r="K39" s="1">
        <f t="shared" ref="K39:K47" si="15">98-G39</f>
        <v>37</v>
      </c>
      <c r="L39" s="1">
        <f t="shared" ref="L39:L47" si="16">6-H39</f>
        <v>2</v>
      </c>
      <c r="M39" s="6" t="s">
        <v>369</v>
      </c>
      <c r="N39" s="1" t="s">
        <v>381</v>
      </c>
      <c r="O39" s="1" t="s">
        <v>382</v>
      </c>
      <c r="P39" s="3">
        <v>521.46</v>
      </c>
      <c r="Q39" s="1">
        <v>876</v>
      </c>
      <c r="R39" s="13">
        <f t="shared" si="12"/>
        <v>5424.3</v>
      </c>
      <c r="S39" s="13">
        <f t="shared" si="13"/>
        <v>2763.6</v>
      </c>
      <c r="T39" s="36"/>
      <c r="U39" s="36"/>
      <c r="V39" s="36"/>
      <c r="W39" s="36"/>
      <c r="X39" s="36"/>
      <c r="Y39" s="3"/>
    </row>
    <row r="40" spans="1:25" s="27" customFormat="1" x14ac:dyDescent="0.2">
      <c r="A40" s="7">
        <v>523.47</v>
      </c>
      <c r="B40" s="6" t="s">
        <v>336</v>
      </c>
      <c r="C40" s="6">
        <v>5200</v>
      </c>
      <c r="F40" s="6">
        <v>33</v>
      </c>
      <c r="G40" s="6">
        <v>63</v>
      </c>
      <c r="H40" s="27">
        <v>4</v>
      </c>
      <c r="I40" s="1">
        <v>14700</v>
      </c>
      <c r="J40" s="6">
        <f t="shared" si="14"/>
        <v>20</v>
      </c>
      <c r="K40" s="1">
        <f t="shared" si="15"/>
        <v>35</v>
      </c>
      <c r="L40" s="27">
        <f t="shared" si="16"/>
        <v>2</v>
      </c>
      <c r="M40" s="6" t="s">
        <v>266</v>
      </c>
      <c r="N40" s="1" t="s">
        <v>339</v>
      </c>
      <c r="O40" s="1" t="s">
        <v>339</v>
      </c>
      <c r="P40" s="6">
        <v>523.47</v>
      </c>
      <c r="Q40" s="6">
        <v>5200</v>
      </c>
      <c r="R40" s="13">
        <f t="shared" si="12"/>
        <v>5424.3</v>
      </c>
      <c r="S40" s="14">
        <f t="shared" si="13"/>
        <v>2763.6</v>
      </c>
      <c r="T40" s="37"/>
      <c r="U40" s="36"/>
      <c r="V40" s="36"/>
      <c r="W40" s="36"/>
      <c r="X40" s="36"/>
      <c r="Y40" s="3"/>
    </row>
    <row r="41" spans="1:25" x14ac:dyDescent="0.2">
      <c r="A41" s="1">
        <v>549.49</v>
      </c>
      <c r="B41" s="1" t="s">
        <v>238</v>
      </c>
      <c r="C41" s="1">
        <v>10600</v>
      </c>
      <c r="F41" s="1">
        <v>35</v>
      </c>
      <c r="G41" s="1">
        <v>65</v>
      </c>
      <c r="H41" s="1">
        <v>4</v>
      </c>
      <c r="I41" s="1">
        <v>14700</v>
      </c>
      <c r="J41" s="1">
        <f t="shared" si="14"/>
        <v>18</v>
      </c>
      <c r="K41" s="1">
        <f t="shared" si="15"/>
        <v>33</v>
      </c>
      <c r="L41" s="1">
        <f t="shared" si="16"/>
        <v>2</v>
      </c>
      <c r="M41" s="6" t="s">
        <v>11</v>
      </c>
      <c r="N41" s="1" t="s">
        <v>312</v>
      </c>
      <c r="O41" s="16" t="s">
        <v>384</v>
      </c>
      <c r="P41" s="7">
        <v>549.49</v>
      </c>
      <c r="Q41" s="1">
        <v>10600</v>
      </c>
      <c r="R41" s="14">
        <f t="shared" si="12"/>
        <v>5424.3</v>
      </c>
      <c r="S41" s="14">
        <f t="shared" si="13"/>
        <v>2763.6</v>
      </c>
      <c r="T41" s="40">
        <v>5424.3</v>
      </c>
      <c r="U41" s="36"/>
      <c r="V41" s="36"/>
      <c r="W41" s="36"/>
      <c r="X41" s="36">
        <v>8375.9</v>
      </c>
      <c r="Y41" s="3"/>
    </row>
    <row r="42" spans="1:25" x14ac:dyDescent="0.2">
      <c r="A42" s="1">
        <v>551.5</v>
      </c>
      <c r="B42" s="1" t="s">
        <v>239</v>
      </c>
      <c r="C42" s="1">
        <v>0</v>
      </c>
      <c r="F42" s="1">
        <v>35</v>
      </c>
      <c r="G42" s="1">
        <v>67</v>
      </c>
      <c r="H42" s="1">
        <v>4</v>
      </c>
      <c r="I42" s="1">
        <v>14700</v>
      </c>
      <c r="J42" s="1">
        <f t="shared" si="14"/>
        <v>18</v>
      </c>
      <c r="K42" s="1">
        <f t="shared" si="15"/>
        <v>31</v>
      </c>
      <c r="L42" s="1">
        <f t="shared" si="16"/>
        <v>2</v>
      </c>
      <c r="M42" s="6" t="s">
        <v>7</v>
      </c>
      <c r="N42" s="17" t="s">
        <v>385</v>
      </c>
      <c r="O42" s="6" t="s">
        <v>386</v>
      </c>
      <c r="P42" s="3">
        <v>551.5</v>
      </c>
      <c r="Q42" s="1">
        <v>0</v>
      </c>
      <c r="R42" s="13">
        <f t="shared" si="12"/>
        <v>5424.3</v>
      </c>
      <c r="S42" s="13">
        <f t="shared" si="13"/>
        <v>2763.6</v>
      </c>
      <c r="T42" s="40"/>
      <c r="U42" s="36"/>
      <c r="V42" s="36"/>
      <c r="W42" s="36"/>
      <c r="X42" s="36"/>
      <c r="Y42" s="3"/>
    </row>
    <row r="43" spans="1:25" x14ac:dyDescent="0.2">
      <c r="A43" s="7">
        <v>575.5</v>
      </c>
      <c r="B43" s="1" t="s">
        <v>241</v>
      </c>
      <c r="C43" s="1">
        <v>9230</v>
      </c>
      <c r="F43" s="1">
        <v>37</v>
      </c>
      <c r="G43" s="1">
        <v>67</v>
      </c>
      <c r="H43" s="1">
        <v>4</v>
      </c>
      <c r="I43" s="1">
        <v>14700</v>
      </c>
      <c r="J43" s="1">
        <f t="shared" si="14"/>
        <v>16</v>
      </c>
      <c r="K43" s="1">
        <f t="shared" si="15"/>
        <v>31</v>
      </c>
      <c r="L43" s="1">
        <f t="shared" si="16"/>
        <v>2</v>
      </c>
      <c r="M43" s="6" t="s">
        <v>250</v>
      </c>
      <c r="N43" s="1" t="s">
        <v>383</v>
      </c>
      <c r="O43" s="16" t="s">
        <v>384</v>
      </c>
      <c r="P43" s="38">
        <v>575.5</v>
      </c>
      <c r="Q43" s="1">
        <v>9230</v>
      </c>
      <c r="R43" s="14">
        <f t="shared" si="12"/>
        <v>5424.3</v>
      </c>
      <c r="S43" s="14">
        <f t="shared" si="13"/>
        <v>2763.6</v>
      </c>
      <c r="T43" s="40"/>
      <c r="U43" s="40">
        <v>2763.6</v>
      </c>
      <c r="V43" s="40">
        <v>9294.9</v>
      </c>
      <c r="W43" s="36"/>
      <c r="X43" s="36"/>
      <c r="Y43" s="3"/>
    </row>
    <row r="44" spans="1:25" x14ac:dyDescent="0.2">
      <c r="A44" s="2">
        <v>577.52</v>
      </c>
      <c r="B44" s="1" t="s">
        <v>242</v>
      </c>
      <c r="C44" s="1">
        <v>10100</v>
      </c>
      <c r="F44" s="1">
        <v>37</v>
      </c>
      <c r="G44" s="1">
        <v>69</v>
      </c>
      <c r="H44" s="1">
        <v>4</v>
      </c>
      <c r="I44" s="1">
        <v>14700</v>
      </c>
      <c r="J44" s="1">
        <f t="shared" si="14"/>
        <v>16</v>
      </c>
      <c r="K44" s="1">
        <f t="shared" si="15"/>
        <v>29</v>
      </c>
      <c r="L44" s="1">
        <f t="shared" si="16"/>
        <v>2</v>
      </c>
      <c r="M44" s="6" t="s">
        <v>268</v>
      </c>
      <c r="N44" s="1" t="s">
        <v>383</v>
      </c>
      <c r="O44" s="16" t="s">
        <v>384</v>
      </c>
      <c r="P44" s="7">
        <v>577.52</v>
      </c>
      <c r="Q44" s="1">
        <v>10100</v>
      </c>
      <c r="R44" s="14">
        <f t="shared" si="12"/>
        <v>5424.3</v>
      </c>
      <c r="S44" s="14">
        <f t="shared" si="13"/>
        <v>2763.6</v>
      </c>
      <c r="T44" s="40">
        <v>5424.3</v>
      </c>
      <c r="U44" s="36"/>
      <c r="V44" s="40">
        <v>5424.3</v>
      </c>
      <c r="W44" s="36"/>
      <c r="X44" s="39">
        <f>V44+V31</f>
        <v>11217.6</v>
      </c>
      <c r="Y44" s="3"/>
    </row>
    <row r="45" spans="1:25" x14ac:dyDescent="0.2">
      <c r="A45" s="6">
        <v>601.52</v>
      </c>
      <c r="B45" s="1" t="s">
        <v>244</v>
      </c>
      <c r="C45" s="1">
        <v>9650</v>
      </c>
      <c r="F45" s="1">
        <v>39</v>
      </c>
      <c r="G45" s="1">
        <v>69</v>
      </c>
      <c r="H45" s="1">
        <v>4</v>
      </c>
      <c r="I45" s="1">
        <v>14700</v>
      </c>
      <c r="J45" s="1">
        <f t="shared" si="14"/>
        <v>14</v>
      </c>
      <c r="K45" s="1">
        <f t="shared" si="15"/>
        <v>29</v>
      </c>
      <c r="L45" s="1">
        <f t="shared" si="16"/>
        <v>2</v>
      </c>
      <c r="N45" s="3"/>
      <c r="P45" s="3">
        <v>601.52</v>
      </c>
      <c r="Q45" s="3">
        <v>9650</v>
      </c>
      <c r="R45" s="13">
        <f t="shared" si="12"/>
        <v>5424.3</v>
      </c>
      <c r="S45" s="13">
        <f t="shared" si="13"/>
        <v>2763.6</v>
      </c>
      <c r="T45" s="36"/>
      <c r="U45" s="36"/>
      <c r="V45" s="36"/>
      <c r="W45" s="36"/>
      <c r="X45" s="36"/>
      <c r="Y45" s="3"/>
    </row>
    <row r="46" spans="1:25" x14ac:dyDescent="0.2">
      <c r="A46" s="6">
        <v>603.53</v>
      </c>
      <c r="B46" s="1" t="s">
        <v>245</v>
      </c>
      <c r="C46" s="1">
        <v>6320</v>
      </c>
      <c r="F46" s="1">
        <v>39</v>
      </c>
      <c r="G46" s="1">
        <v>71</v>
      </c>
      <c r="H46" s="1">
        <v>4</v>
      </c>
      <c r="I46" s="1">
        <v>14700</v>
      </c>
      <c r="J46" s="1">
        <f t="shared" si="14"/>
        <v>14</v>
      </c>
      <c r="K46" s="1">
        <f t="shared" si="15"/>
        <v>27</v>
      </c>
      <c r="L46" s="1">
        <f t="shared" si="16"/>
        <v>2</v>
      </c>
      <c r="M46" s="6" t="s">
        <v>16</v>
      </c>
      <c r="N46" s="1" t="s">
        <v>312</v>
      </c>
      <c r="O46" s="1" t="s">
        <v>313</v>
      </c>
      <c r="P46" s="3">
        <v>603.53</v>
      </c>
      <c r="Q46" s="3">
        <v>6320</v>
      </c>
      <c r="R46" s="13">
        <f t="shared" si="12"/>
        <v>5424.3</v>
      </c>
      <c r="S46" s="13">
        <f t="shared" si="13"/>
        <v>2763.6</v>
      </c>
      <c r="T46" s="40"/>
      <c r="U46" s="40"/>
      <c r="V46" s="36"/>
      <c r="W46" s="36"/>
      <c r="X46" s="36"/>
      <c r="Y46" s="3"/>
    </row>
    <row r="47" spans="1:25" s="20" customFormat="1" x14ac:dyDescent="0.2">
      <c r="A47" s="1">
        <v>605.54999999999995</v>
      </c>
      <c r="B47" s="1" t="s">
        <v>363</v>
      </c>
      <c r="C47" s="1">
        <v>0</v>
      </c>
      <c r="F47" s="1">
        <v>39</v>
      </c>
      <c r="G47" s="1">
        <v>73</v>
      </c>
      <c r="H47" s="20">
        <v>4</v>
      </c>
      <c r="I47" s="1">
        <v>14700</v>
      </c>
      <c r="J47" s="6">
        <f t="shared" si="14"/>
        <v>14</v>
      </c>
      <c r="K47" s="6">
        <f t="shared" si="15"/>
        <v>25</v>
      </c>
      <c r="L47" s="6">
        <f t="shared" si="16"/>
        <v>2</v>
      </c>
      <c r="M47" s="6" t="s">
        <v>252</v>
      </c>
      <c r="N47" s="1" t="s">
        <v>387</v>
      </c>
      <c r="O47" s="30"/>
      <c r="P47" s="3">
        <v>605.54999999999995</v>
      </c>
      <c r="Q47" s="1">
        <v>0</v>
      </c>
      <c r="R47" s="13">
        <f t="shared" si="12"/>
        <v>5424.3</v>
      </c>
      <c r="S47" s="13">
        <f t="shared" si="13"/>
        <v>2763.6</v>
      </c>
      <c r="T47" s="36"/>
      <c r="U47" s="36"/>
      <c r="V47" s="36"/>
      <c r="W47" s="36"/>
      <c r="X47" s="36"/>
      <c r="Y47" s="3"/>
    </row>
    <row r="48" spans="1:25" x14ac:dyDescent="0.2">
      <c r="T48" s="36"/>
      <c r="U48" s="36"/>
      <c r="V48" s="36"/>
      <c r="W48" s="36"/>
      <c r="X48" s="36"/>
      <c r="Y48" s="3"/>
    </row>
    <row r="49" spans="1:25" x14ac:dyDescent="0.2">
      <c r="A49" s="2" t="s">
        <v>233</v>
      </c>
      <c r="B49" s="2" t="s">
        <v>234</v>
      </c>
      <c r="C49" s="2" t="s">
        <v>260</v>
      </c>
      <c r="D49" s="2"/>
      <c r="E49" s="2"/>
      <c r="F49" s="2" t="s">
        <v>246</v>
      </c>
      <c r="G49" s="2" t="s">
        <v>247</v>
      </c>
      <c r="H49" s="2" t="s">
        <v>248</v>
      </c>
      <c r="I49" s="11" t="s">
        <v>106</v>
      </c>
      <c r="J49" s="2" t="s">
        <v>246</v>
      </c>
      <c r="K49" s="2" t="s">
        <v>247</v>
      </c>
      <c r="L49" s="2" t="s">
        <v>248</v>
      </c>
      <c r="M49" s="7" t="s">
        <v>249</v>
      </c>
      <c r="N49" s="2" t="s">
        <v>256</v>
      </c>
      <c r="P49" s="2" t="s">
        <v>233</v>
      </c>
      <c r="Q49" s="2" t="s">
        <v>260</v>
      </c>
      <c r="R49" s="2" t="s">
        <v>261</v>
      </c>
      <c r="T49" s="36"/>
      <c r="U49" s="36"/>
      <c r="V49" s="36"/>
      <c r="W49" s="36"/>
      <c r="X49" s="36"/>
      <c r="Y49" s="3"/>
    </row>
    <row r="50" spans="1:25" x14ac:dyDescent="0.2">
      <c r="I50" s="1" t="s">
        <v>264</v>
      </c>
      <c r="J50" s="1">
        <v>55</v>
      </c>
      <c r="K50" s="1">
        <v>100</v>
      </c>
      <c r="L50" s="1">
        <v>6</v>
      </c>
      <c r="N50" s="11" t="s">
        <v>106</v>
      </c>
      <c r="R50" s="2" t="s">
        <v>263</v>
      </c>
      <c r="S50" s="2" t="s">
        <v>262</v>
      </c>
      <c r="T50" s="36"/>
      <c r="U50" s="36"/>
      <c r="V50" s="36"/>
      <c r="W50" s="36"/>
      <c r="X50" s="36"/>
      <c r="Y50" s="3"/>
    </row>
    <row r="51" spans="1:25" x14ac:dyDescent="0.2">
      <c r="A51" s="1">
        <v>495.44</v>
      </c>
      <c r="B51" s="1" t="s">
        <v>235</v>
      </c>
      <c r="C51" s="1">
        <v>0</v>
      </c>
      <c r="F51" s="1">
        <v>31</v>
      </c>
      <c r="G51" s="1">
        <v>59</v>
      </c>
      <c r="H51" s="1">
        <v>4</v>
      </c>
      <c r="I51" s="1">
        <v>17700</v>
      </c>
      <c r="J51" s="1">
        <f>55-F51</f>
        <v>24</v>
      </c>
      <c r="K51" s="1">
        <f>100-G51</f>
        <v>41</v>
      </c>
      <c r="L51" s="1">
        <f>6-H51</f>
        <v>2</v>
      </c>
      <c r="M51" s="6" t="s">
        <v>322</v>
      </c>
      <c r="N51" s="36" t="s">
        <v>388</v>
      </c>
      <c r="O51" s="4"/>
      <c r="P51" s="3">
        <v>495.44</v>
      </c>
      <c r="Q51" s="3">
        <v>0</v>
      </c>
      <c r="R51" s="13">
        <f t="shared" ref="R51:R60" si="17">(0.369*I51)</f>
        <v>6531.3</v>
      </c>
      <c r="S51" s="13">
        <f t="shared" ref="S51:S60" si="18">(0.188*I51)</f>
        <v>3327.6</v>
      </c>
      <c r="T51" s="36"/>
      <c r="U51" s="36"/>
      <c r="V51" s="36"/>
      <c r="W51" s="36"/>
      <c r="X51" s="36"/>
      <c r="Y51" s="3"/>
    </row>
    <row r="52" spans="1:25" x14ac:dyDescent="0.2">
      <c r="A52" s="1">
        <v>521.46</v>
      </c>
      <c r="B52" s="1" t="s">
        <v>236</v>
      </c>
      <c r="C52" s="1">
        <v>1090</v>
      </c>
      <c r="F52" s="1">
        <v>33</v>
      </c>
      <c r="G52" s="1">
        <v>61</v>
      </c>
      <c r="H52" s="1">
        <v>4</v>
      </c>
      <c r="I52" s="1">
        <v>17700</v>
      </c>
      <c r="J52" s="1">
        <f t="shared" ref="J52:J60" si="19">55-F52</f>
        <v>22</v>
      </c>
      <c r="K52" s="1">
        <f t="shared" ref="K52:K60" si="20">100-G52</f>
        <v>39</v>
      </c>
      <c r="L52" s="1">
        <f t="shared" ref="L52:L60" si="21">6-H52</f>
        <v>2</v>
      </c>
      <c r="M52" s="6" t="s">
        <v>370</v>
      </c>
      <c r="N52" s="36" t="s">
        <v>389</v>
      </c>
      <c r="O52" s="4"/>
      <c r="P52" s="3">
        <v>521.46</v>
      </c>
      <c r="Q52" s="3">
        <v>1090</v>
      </c>
      <c r="R52" s="13">
        <f t="shared" si="17"/>
        <v>6531.3</v>
      </c>
      <c r="S52" s="13">
        <f t="shared" si="18"/>
        <v>3327.6</v>
      </c>
      <c r="T52" s="36"/>
      <c r="U52" s="36"/>
      <c r="V52" s="36"/>
      <c r="W52" s="36"/>
      <c r="X52" s="36"/>
      <c r="Y52" s="3"/>
    </row>
    <row r="53" spans="1:25" s="27" customFormat="1" x14ac:dyDescent="0.2">
      <c r="A53" s="6">
        <v>523.47</v>
      </c>
      <c r="B53" s="6" t="s">
        <v>336</v>
      </c>
      <c r="C53" s="6">
        <v>7050</v>
      </c>
      <c r="F53" s="6">
        <v>33</v>
      </c>
      <c r="G53" s="6">
        <v>63</v>
      </c>
      <c r="H53" s="27">
        <v>4</v>
      </c>
      <c r="I53" s="1">
        <v>17700</v>
      </c>
      <c r="J53" s="6">
        <f t="shared" si="19"/>
        <v>22</v>
      </c>
      <c r="K53" s="1">
        <f t="shared" si="20"/>
        <v>37</v>
      </c>
      <c r="L53" s="27">
        <f t="shared" si="21"/>
        <v>2</v>
      </c>
      <c r="M53" s="6" t="s">
        <v>371</v>
      </c>
      <c r="N53" s="36" t="s">
        <v>390</v>
      </c>
      <c r="O53" s="36"/>
      <c r="P53" s="38">
        <v>523.47</v>
      </c>
      <c r="Q53" s="3">
        <v>7050</v>
      </c>
      <c r="R53" s="13">
        <f t="shared" si="17"/>
        <v>6531.3</v>
      </c>
      <c r="S53" s="13">
        <f t="shared" si="18"/>
        <v>3327.6</v>
      </c>
      <c r="T53" s="36"/>
      <c r="U53" s="36"/>
      <c r="V53" s="36"/>
      <c r="W53" s="36"/>
      <c r="X53" s="36"/>
      <c r="Y53" s="3"/>
    </row>
    <row r="54" spans="1:25" x14ac:dyDescent="0.2">
      <c r="A54" s="2">
        <v>549.49</v>
      </c>
      <c r="B54" s="1" t="s">
        <v>238</v>
      </c>
      <c r="C54" s="1">
        <v>11000</v>
      </c>
      <c r="F54" s="1">
        <v>35</v>
      </c>
      <c r="G54" s="1">
        <v>65</v>
      </c>
      <c r="H54" s="1">
        <v>4</v>
      </c>
      <c r="I54" s="1">
        <v>17700</v>
      </c>
      <c r="J54" s="1">
        <f t="shared" si="19"/>
        <v>20</v>
      </c>
      <c r="K54" s="1">
        <f t="shared" si="20"/>
        <v>35</v>
      </c>
      <c r="L54" s="1">
        <f t="shared" si="21"/>
        <v>2</v>
      </c>
      <c r="M54" s="6" t="s">
        <v>266</v>
      </c>
      <c r="N54" s="42" t="s">
        <v>391</v>
      </c>
      <c r="O54" s="4"/>
      <c r="P54" s="6">
        <v>549.49</v>
      </c>
      <c r="Q54" s="1">
        <v>11000</v>
      </c>
      <c r="R54" s="14">
        <f t="shared" si="17"/>
        <v>6531.3</v>
      </c>
      <c r="S54" s="14">
        <f t="shared" si="18"/>
        <v>3327.6</v>
      </c>
      <c r="T54" s="36"/>
      <c r="U54" s="36"/>
      <c r="V54" s="36"/>
      <c r="W54" s="36"/>
      <c r="X54" s="36"/>
      <c r="Y54" s="3"/>
    </row>
    <row r="55" spans="1:25" x14ac:dyDescent="0.2">
      <c r="A55" s="1">
        <v>551.5</v>
      </c>
      <c r="B55" s="1" t="s">
        <v>239</v>
      </c>
      <c r="C55" s="1">
        <v>3250</v>
      </c>
      <c r="F55" s="1">
        <v>35</v>
      </c>
      <c r="G55" s="1">
        <v>67</v>
      </c>
      <c r="H55" s="1">
        <v>4</v>
      </c>
      <c r="I55" s="1">
        <v>17700</v>
      </c>
      <c r="J55" s="1">
        <f t="shared" si="19"/>
        <v>20</v>
      </c>
      <c r="K55" s="1">
        <f t="shared" si="20"/>
        <v>33</v>
      </c>
      <c r="L55" s="1">
        <f t="shared" si="21"/>
        <v>2</v>
      </c>
      <c r="M55" s="6" t="s">
        <v>277</v>
      </c>
      <c r="N55" s="36" t="s">
        <v>392</v>
      </c>
      <c r="O55" s="4"/>
      <c r="P55" s="7">
        <v>551.5</v>
      </c>
      <c r="Q55" s="3">
        <v>3250</v>
      </c>
      <c r="R55" s="13">
        <f t="shared" si="17"/>
        <v>6531.3</v>
      </c>
      <c r="S55" s="13">
        <f t="shared" si="18"/>
        <v>3327.6</v>
      </c>
      <c r="T55" s="36"/>
      <c r="U55" s="36"/>
      <c r="V55" s="36"/>
      <c r="W55" s="36"/>
      <c r="X55" s="36"/>
      <c r="Y55" s="3"/>
    </row>
    <row r="56" spans="1:25" x14ac:dyDescent="0.2">
      <c r="A56" s="6">
        <v>575.5</v>
      </c>
      <c r="B56" s="1" t="s">
        <v>241</v>
      </c>
      <c r="C56" s="1">
        <v>9540</v>
      </c>
      <c r="F56" s="1">
        <v>37</v>
      </c>
      <c r="G56" s="1">
        <v>67</v>
      </c>
      <c r="H56" s="1">
        <v>4</v>
      </c>
      <c r="I56" s="1">
        <v>17700</v>
      </c>
      <c r="J56" s="1">
        <f t="shared" si="19"/>
        <v>18</v>
      </c>
      <c r="K56" s="1">
        <f t="shared" si="20"/>
        <v>33</v>
      </c>
      <c r="L56" s="1">
        <f t="shared" si="21"/>
        <v>2</v>
      </c>
      <c r="M56" s="6" t="s">
        <v>11</v>
      </c>
      <c r="N56" s="4" t="s">
        <v>393</v>
      </c>
      <c r="O56" s="39" t="s">
        <v>405</v>
      </c>
      <c r="P56" s="16">
        <v>575.5</v>
      </c>
      <c r="Q56" s="1">
        <v>9540</v>
      </c>
      <c r="R56" s="14">
        <f t="shared" si="17"/>
        <v>6531.3</v>
      </c>
      <c r="S56" s="14">
        <f t="shared" si="18"/>
        <v>3327.6</v>
      </c>
      <c r="T56" s="40">
        <v>6531.3</v>
      </c>
      <c r="U56" s="36"/>
      <c r="V56" s="40">
        <f>T56+U43</f>
        <v>9294.9</v>
      </c>
      <c r="W56" s="36"/>
      <c r="X56" s="36"/>
      <c r="Y56" s="3"/>
    </row>
    <row r="57" spans="1:25" x14ac:dyDescent="0.2">
      <c r="A57" s="2">
        <v>577.52</v>
      </c>
      <c r="B57" s="1" t="s">
        <v>242</v>
      </c>
      <c r="C57" s="1">
        <v>11400</v>
      </c>
      <c r="F57" s="1">
        <v>37</v>
      </c>
      <c r="G57" s="1">
        <v>69</v>
      </c>
      <c r="H57" s="1">
        <v>4</v>
      </c>
      <c r="I57" s="1">
        <v>17700</v>
      </c>
      <c r="J57" s="1">
        <f t="shared" si="19"/>
        <v>18</v>
      </c>
      <c r="K57" s="1">
        <f t="shared" si="20"/>
        <v>31</v>
      </c>
      <c r="L57" s="1">
        <f t="shared" si="21"/>
        <v>2</v>
      </c>
      <c r="M57" s="6" t="s">
        <v>7</v>
      </c>
      <c r="N57" s="4" t="s">
        <v>395</v>
      </c>
      <c r="O57" s="36" t="s">
        <v>396</v>
      </c>
      <c r="P57" s="6">
        <v>577.52</v>
      </c>
      <c r="Q57" s="1">
        <v>11400</v>
      </c>
      <c r="R57" s="14">
        <f t="shared" si="17"/>
        <v>6531.3</v>
      </c>
      <c r="S57" s="14">
        <f t="shared" si="18"/>
        <v>3327.6</v>
      </c>
      <c r="T57" s="40"/>
      <c r="U57" s="36"/>
      <c r="V57" s="39"/>
      <c r="W57" s="36"/>
      <c r="X57" s="36"/>
      <c r="Y57" s="3"/>
    </row>
    <row r="58" spans="1:25" x14ac:dyDescent="0.2">
      <c r="A58" s="7">
        <v>601.52</v>
      </c>
      <c r="B58" s="1" t="s">
        <v>244</v>
      </c>
      <c r="C58" s="1">
        <v>7630</v>
      </c>
      <c r="F58" s="1">
        <v>39</v>
      </c>
      <c r="G58" s="1">
        <v>69</v>
      </c>
      <c r="H58" s="1">
        <v>4</v>
      </c>
      <c r="I58" s="1">
        <v>17700</v>
      </c>
      <c r="J58" s="1">
        <f t="shared" si="19"/>
        <v>16</v>
      </c>
      <c r="K58" s="1">
        <f t="shared" si="20"/>
        <v>31</v>
      </c>
      <c r="L58" s="1">
        <f t="shared" si="21"/>
        <v>2</v>
      </c>
      <c r="M58" s="6" t="s">
        <v>250</v>
      </c>
      <c r="N58" s="36" t="s">
        <v>395</v>
      </c>
      <c r="O58" s="36" t="s">
        <v>396</v>
      </c>
      <c r="P58" s="3">
        <v>601.52</v>
      </c>
      <c r="Q58" s="1">
        <v>7630</v>
      </c>
      <c r="R58" s="14">
        <f t="shared" si="17"/>
        <v>6531.3</v>
      </c>
      <c r="S58" s="14">
        <f t="shared" si="18"/>
        <v>3327.6</v>
      </c>
      <c r="T58" s="36"/>
      <c r="U58" s="36"/>
      <c r="V58" s="36"/>
      <c r="W58" s="36"/>
      <c r="X58" s="36"/>
      <c r="Y58" s="3"/>
    </row>
    <row r="59" spans="1:25" x14ac:dyDescent="0.2">
      <c r="A59" s="6">
        <v>603.53</v>
      </c>
      <c r="B59" s="1" t="s">
        <v>245</v>
      </c>
      <c r="C59" s="1">
        <v>5110</v>
      </c>
      <c r="F59" s="1">
        <v>39</v>
      </c>
      <c r="G59" s="1">
        <v>71</v>
      </c>
      <c r="H59" s="1">
        <v>4</v>
      </c>
      <c r="I59" s="1">
        <v>17700</v>
      </c>
      <c r="J59" s="1">
        <f t="shared" si="19"/>
        <v>16</v>
      </c>
      <c r="K59" s="1">
        <f t="shared" si="20"/>
        <v>29</v>
      </c>
      <c r="L59" s="1">
        <f t="shared" si="21"/>
        <v>2</v>
      </c>
      <c r="M59" s="6" t="s">
        <v>268</v>
      </c>
      <c r="N59" s="36" t="s">
        <v>394</v>
      </c>
      <c r="O59" s="39" t="s">
        <v>405</v>
      </c>
      <c r="P59" s="16">
        <v>603.53</v>
      </c>
      <c r="Q59" s="1">
        <v>5110</v>
      </c>
      <c r="R59" s="13">
        <f t="shared" si="17"/>
        <v>6531.3</v>
      </c>
      <c r="S59" s="18">
        <f t="shared" si="18"/>
        <v>3327.6</v>
      </c>
      <c r="T59" s="36"/>
      <c r="U59" s="42">
        <v>3327.6</v>
      </c>
      <c r="V59" s="44">
        <v>5218.88</v>
      </c>
      <c r="W59" s="36"/>
      <c r="X59" s="36"/>
      <c r="Y59" s="3"/>
    </row>
    <row r="60" spans="1:25" s="20" customFormat="1" x14ac:dyDescent="0.2">
      <c r="A60" s="1">
        <v>605.54999999999995</v>
      </c>
      <c r="B60" s="1" t="s">
        <v>363</v>
      </c>
      <c r="C60" s="1">
        <v>1830</v>
      </c>
      <c r="F60" s="1">
        <v>39</v>
      </c>
      <c r="G60" s="1">
        <v>73</v>
      </c>
      <c r="H60" s="20">
        <v>4</v>
      </c>
      <c r="I60" s="1">
        <v>17700</v>
      </c>
      <c r="J60" s="6">
        <f t="shared" si="19"/>
        <v>16</v>
      </c>
      <c r="K60" s="6">
        <f t="shared" si="20"/>
        <v>27</v>
      </c>
      <c r="L60" s="6">
        <f t="shared" si="21"/>
        <v>2</v>
      </c>
      <c r="M60" s="6" t="s">
        <v>267</v>
      </c>
      <c r="N60" s="36" t="s">
        <v>390</v>
      </c>
      <c r="O60" s="30"/>
      <c r="P60" s="3">
        <v>605.54999999999995</v>
      </c>
      <c r="Q60" s="1">
        <v>1830</v>
      </c>
      <c r="R60" s="13">
        <f t="shared" si="17"/>
        <v>6531.3</v>
      </c>
      <c r="S60" s="13">
        <f t="shared" si="18"/>
        <v>3327.6</v>
      </c>
      <c r="T60" s="36"/>
      <c r="U60" s="37"/>
      <c r="V60" s="36"/>
      <c r="W60" s="36"/>
      <c r="X60" s="37"/>
      <c r="Y60" s="37"/>
    </row>
    <row r="61" spans="1:25" x14ac:dyDescent="0.2">
      <c r="T61" s="4"/>
      <c r="U61" s="4"/>
      <c r="V61" s="4"/>
      <c r="W61" s="4"/>
      <c r="X61" s="4"/>
    </row>
    <row r="62" spans="1:25" x14ac:dyDescent="0.2">
      <c r="A62" s="2" t="s">
        <v>233</v>
      </c>
      <c r="B62" s="2" t="s">
        <v>234</v>
      </c>
      <c r="C62" s="2" t="s">
        <v>260</v>
      </c>
      <c r="D62" s="2"/>
      <c r="E62" s="2"/>
      <c r="F62" s="2" t="s">
        <v>246</v>
      </c>
      <c r="G62" s="2" t="s">
        <v>247</v>
      </c>
      <c r="H62" s="2" t="s">
        <v>248</v>
      </c>
      <c r="I62" s="11" t="s">
        <v>107</v>
      </c>
      <c r="J62" s="2" t="s">
        <v>246</v>
      </c>
      <c r="K62" s="2" t="s">
        <v>247</v>
      </c>
      <c r="L62" s="2" t="s">
        <v>248</v>
      </c>
      <c r="M62" s="7" t="s">
        <v>249</v>
      </c>
      <c r="N62" s="2" t="s">
        <v>256</v>
      </c>
      <c r="P62" s="2" t="s">
        <v>233</v>
      </c>
      <c r="Q62" s="2" t="s">
        <v>260</v>
      </c>
      <c r="R62" s="2" t="s">
        <v>261</v>
      </c>
      <c r="T62" s="4"/>
      <c r="U62" s="4"/>
      <c r="V62" s="4"/>
      <c r="W62" s="4"/>
      <c r="X62" s="4"/>
    </row>
    <row r="63" spans="1:25" x14ac:dyDescent="0.2">
      <c r="I63" s="1" t="s">
        <v>264</v>
      </c>
      <c r="J63" s="1">
        <v>57</v>
      </c>
      <c r="K63" s="1">
        <v>102</v>
      </c>
      <c r="L63" s="1">
        <v>6</v>
      </c>
      <c r="N63" s="11" t="s">
        <v>107</v>
      </c>
      <c r="R63" s="2" t="s">
        <v>263</v>
      </c>
      <c r="S63" s="2" t="s">
        <v>262</v>
      </c>
      <c r="T63" s="4"/>
      <c r="U63" s="4"/>
      <c r="V63" s="4"/>
      <c r="W63" s="4"/>
      <c r="X63" s="4"/>
    </row>
    <row r="64" spans="1:25" x14ac:dyDescent="0.2">
      <c r="A64" s="1">
        <v>495.44</v>
      </c>
      <c r="B64" s="1" t="s">
        <v>235</v>
      </c>
      <c r="C64" s="1">
        <v>0</v>
      </c>
      <c r="F64" s="1">
        <v>31</v>
      </c>
      <c r="G64" s="1">
        <v>59</v>
      </c>
      <c r="H64" s="1">
        <v>4</v>
      </c>
      <c r="I64" s="1">
        <v>10060</v>
      </c>
      <c r="J64" s="1">
        <f>57-F64</f>
        <v>26</v>
      </c>
      <c r="K64" s="1">
        <f>102-G64</f>
        <v>43</v>
      </c>
      <c r="L64" s="1">
        <f>6-H64</f>
        <v>2</v>
      </c>
      <c r="M64" s="53" t="s">
        <v>372</v>
      </c>
      <c r="N64" s="36" t="s">
        <v>397</v>
      </c>
      <c r="O64" s="4"/>
      <c r="P64" s="3">
        <v>495.44</v>
      </c>
      <c r="Q64" s="3">
        <v>0</v>
      </c>
      <c r="R64" s="13">
        <f t="shared" ref="R64:R73" si="22">(0.369*I64)</f>
        <v>3712.14</v>
      </c>
      <c r="S64" s="13">
        <f t="shared" ref="S64:S73" si="23">(0.188*I64)</f>
        <v>1891.28</v>
      </c>
      <c r="T64" s="4"/>
      <c r="U64" s="4"/>
      <c r="V64" s="4"/>
      <c r="W64" s="4"/>
      <c r="X64" s="4"/>
    </row>
    <row r="65" spans="1:24" x14ac:dyDescent="0.2">
      <c r="A65" s="1">
        <v>521.46</v>
      </c>
      <c r="B65" s="1" t="s">
        <v>236</v>
      </c>
      <c r="C65" s="1">
        <v>222</v>
      </c>
      <c r="F65" s="1">
        <v>33</v>
      </c>
      <c r="G65" s="1">
        <v>61</v>
      </c>
      <c r="H65" s="1">
        <v>4</v>
      </c>
      <c r="I65" s="1">
        <v>10060</v>
      </c>
      <c r="J65" s="1">
        <f t="shared" ref="J65:J73" si="24">57-F65</f>
        <v>24</v>
      </c>
      <c r="K65" s="1">
        <f t="shared" ref="K65:K73" si="25">102-G65</f>
        <v>41</v>
      </c>
      <c r="L65" s="1">
        <f t="shared" ref="L65:L73" si="26">6-H65</f>
        <v>2</v>
      </c>
      <c r="M65" s="6" t="s">
        <v>322</v>
      </c>
      <c r="N65" s="36" t="s">
        <v>399</v>
      </c>
      <c r="O65" s="4"/>
      <c r="P65" s="3">
        <v>521.46</v>
      </c>
      <c r="Q65" s="3">
        <v>222</v>
      </c>
      <c r="R65" s="13">
        <f t="shared" si="22"/>
        <v>3712.14</v>
      </c>
      <c r="S65" s="13">
        <f t="shared" si="23"/>
        <v>1891.28</v>
      </c>
      <c r="T65" s="4"/>
      <c r="U65" s="4"/>
      <c r="V65" s="4"/>
      <c r="W65" s="4"/>
      <c r="X65" s="4"/>
    </row>
    <row r="66" spans="1:24" x14ac:dyDescent="0.2">
      <c r="A66" s="6">
        <v>523.47</v>
      </c>
      <c r="B66" s="6" t="s">
        <v>336</v>
      </c>
      <c r="C66" s="6">
        <v>876</v>
      </c>
      <c r="F66" s="6">
        <v>33</v>
      </c>
      <c r="G66" s="6">
        <v>63</v>
      </c>
      <c r="H66" s="1">
        <v>4</v>
      </c>
      <c r="I66" s="1">
        <v>10060</v>
      </c>
      <c r="J66" s="1">
        <f t="shared" si="24"/>
        <v>24</v>
      </c>
      <c r="K66" s="1">
        <f t="shared" si="25"/>
        <v>39</v>
      </c>
      <c r="L66" s="1">
        <f t="shared" si="26"/>
        <v>2</v>
      </c>
      <c r="M66" s="6" t="s">
        <v>291</v>
      </c>
      <c r="N66" s="36" t="s">
        <v>398</v>
      </c>
      <c r="O66" s="36"/>
      <c r="P66" s="38">
        <v>523.47</v>
      </c>
      <c r="Q66" s="3">
        <v>876</v>
      </c>
      <c r="R66" s="13">
        <f t="shared" si="22"/>
        <v>3712.14</v>
      </c>
      <c r="S66" s="13">
        <f t="shared" si="23"/>
        <v>1891.28</v>
      </c>
      <c r="T66" s="4"/>
      <c r="U66" s="4"/>
      <c r="V66" s="4"/>
      <c r="W66" s="4"/>
      <c r="X66" s="4"/>
    </row>
    <row r="67" spans="1:24" x14ac:dyDescent="0.2">
      <c r="A67" s="2">
        <v>549.49</v>
      </c>
      <c r="B67" s="1" t="s">
        <v>238</v>
      </c>
      <c r="C67" s="1">
        <v>7440</v>
      </c>
      <c r="F67" s="1">
        <v>35</v>
      </c>
      <c r="G67" s="1">
        <v>65</v>
      </c>
      <c r="H67" s="1">
        <v>4</v>
      </c>
      <c r="I67" s="1">
        <v>10060</v>
      </c>
      <c r="J67" s="1">
        <f t="shared" si="24"/>
        <v>22</v>
      </c>
      <c r="K67" s="1">
        <f t="shared" si="25"/>
        <v>37</v>
      </c>
      <c r="L67" s="1">
        <f t="shared" si="26"/>
        <v>2</v>
      </c>
      <c r="M67" s="6" t="s">
        <v>276</v>
      </c>
      <c r="N67" s="36" t="s">
        <v>301</v>
      </c>
      <c r="O67" s="4"/>
      <c r="P67" s="38">
        <v>549.49</v>
      </c>
      <c r="Q67" s="3">
        <v>7440</v>
      </c>
      <c r="R67" s="13">
        <f t="shared" si="22"/>
        <v>3712.14</v>
      </c>
      <c r="S67" s="13">
        <f t="shared" si="23"/>
        <v>1891.28</v>
      </c>
      <c r="T67" s="4"/>
      <c r="U67" s="4"/>
      <c r="V67" s="4"/>
      <c r="W67" s="4"/>
      <c r="X67" s="4"/>
    </row>
    <row r="68" spans="1:24" x14ac:dyDescent="0.2">
      <c r="A68" s="1">
        <v>551.5</v>
      </c>
      <c r="B68" s="1" t="s">
        <v>239</v>
      </c>
      <c r="C68" s="1">
        <v>0</v>
      </c>
      <c r="F68" s="1">
        <v>35</v>
      </c>
      <c r="G68" s="1">
        <v>67</v>
      </c>
      <c r="H68" s="1">
        <v>4</v>
      </c>
      <c r="I68" s="1">
        <v>10060</v>
      </c>
      <c r="J68" s="1">
        <f t="shared" si="24"/>
        <v>22</v>
      </c>
      <c r="K68" s="1">
        <f t="shared" si="25"/>
        <v>35</v>
      </c>
      <c r="L68" s="1">
        <f t="shared" si="26"/>
        <v>2</v>
      </c>
      <c r="M68" s="6" t="s">
        <v>291</v>
      </c>
      <c r="N68" s="36" t="s">
        <v>398</v>
      </c>
      <c r="O68" s="4"/>
      <c r="P68" s="38">
        <v>551.5</v>
      </c>
      <c r="Q68" s="3">
        <v>0</v>
      </c>
      <c r="R68" s="13">
        <f t="shared" si="22"/>
        <v>3712.14</v>
      </c>
      <c r="S68" s="13">
        <f t="shared" si="23"/>
        <v>1891.28</v>
      </c>
      <c r="T68" s="4"/>
      <c r="U68" s="4"/>
      <c r="V68" s="4"/>
      <c r="W68" s="4"/>
      <c r="X68" s="4"/>
    </row>
    <row r="69" spans="1:24" x14ac:dyDescent="0.2">
      <c r="A69" s="6">
        <v>575.5</v>
      </c>
      <c r="B69" s="1" t="s">
        <v>241</v>
      </c>
      <c r="C69" s="1">
        <v>5060</v>
      </c>
      <c r="F69" s="1">
        <v>37</v>
      </c>
      <c r="G69" s="1">
        <v>67</v>
      </c>
      <c r="H69" s="1">
        <v>4</v>
      </c>
      <c r="I69" s="1">
        <v>10060</v>
      </c>
      <c r="J69" s="1">
        <f t="shared" si="24"/>
        <v>20</v>
      </c>
      <c r="K69" s="1">
        <f t="shared" si="25"/>
        <v>35</v>
      </c>
      <c r="L69" s="1">
        <f t="shared" si="26"/>
        <v>2</v>
      </c>
      <c r="M69" s="6" t="s">
        <v>266</v>
      </c>
      <c r="N69" s="36" t="s">
        <v>400</v>
      </c>
      <c r="O69" s="4"/>
      <c r="P69" s="38">
        <v>575.5</v>
      </c>
      <c r="Q69" s="3">
        <v>5060</v>
      </c>
      <c r="R69" s="13">
        <f t="shared" si="22"/>
        <v>3712.14</v>
      </c>
      <c r="S69" s="13">
        <f t="shared" si="23"/>
        <v>1891.28</v>
      </c>
      <c r="T69" s="4"/>
      <c r="U69" s="4"/>
      <c r="V69" s="4"/>
      <c r="W69" s="4"/>
      <c r="X69" s="4"/>
    </row>
    <row r="70" spans="1:24" x14ac:dyDescent="0.2">
      <c r="A70" s="1">
        <v>577.52</v>
      </c>
      <c r="B70" s="1" t="s">
        <v>242</v>
      </c>
      <c r="C70" s="1">
        <v>4450</v>
      </c>
      <c r="F70" s="1">
        <v>37</v>
      </c>
      <c r="G70" s="1">
        <v>69</v>
      </c>
      <c r="H70" s="1">
        <v>4</v>
      </c>
      <c r="I70" s="1">
        <v>10060</v>
      </c>
      <c r="J70" s="1">
        <f t="shared" si="24"/>
        <v>20</v>
      </c>
      <c r="K70" s="1">
        <f t="shared" si="25"/>
        <v>33</v>
      </c>
      <c r="L70" s="1">
        <f t="shared" si="26"/>
        <v>2</v>
      </c>
      <c r="M70" s="6" t="s">
        <v>277</v>
      </c>
      <c r="N70" s="36" t="s">
        <v>401</v>
      </c>
      <c r="O70" s="4"/>
      <c r="P70" s="3">
        <v>577.52</v>
      </c>
      <c r="Q70" s="3">
        <v>4450</v>
      </c>
      <c r="R70" s="13">
        <f t="shared" si="22"/>
        <v>3712.14</v>
      </c>
      <c r="S70" s="13">
        <f t="shared" si="23"/>
        <v>1891.28</v>
      </c>
      <c r="T70" s="4"/>
      <c r="U70" s="4"/>
      <c r="V70" s="4"/>
      <c r="W70" s="4"/>
      <c r="X70" s="4"/>
    </row>
    <row r="71" spans="1:24" x14ac:dyDescent="0.2">
      <c r="A71" s="7">
        <v>601.52</v>
      </c>
      <c r="B71" s="1" t="s">
        <v>244</v>
      </c>
      <c r="C71" s="1">
        <v>7940</v>
      </c>
      <c r="F71" s="1">
        <v>39</v>
      </c>
      <c r="G71" s="1">
        <v>69</v>
      </c>
      <c r="H71" s="1">
        <v>4</v>
      </c>
      <c r="I71" s="1">
        <v>10060</v>
      </c>
      <c r="J71" s="1">
        <f t="shared" si="24"/>
        <v>18</v>
      </c>
      <c r="K71" s="1">
        <f t="shared" si="25"/>
        <v>33</v>
      </c>
      <c r="L71" s="1">
        <f t="shared" si="26"/>
        <v>2</v>
      </c>
      <c r="M71" s="7" t="s">
        <v>11</v>
      </c>
      <c r="N71" s="42" t="s">
        <v>402</v>
      </c>
      <c r="O71" s="39" t="s">
        <v>403</v>
      </c>
      <c r="P71" s="16">
        <v>601.52</v>
      </c>
      <c r="Q71" s="1">
        <v>7940</v>
      </c>
      <c r="R71" s="18">
        <f t="shared" si="22"/>
        <v>3712.14</v>
      </c>
      <c r="S71" s="14">
        <f t="shared" si="23"/>
        <v>1891.28</v>
      </c>
      <c r="T71" s="4">
        <v>3712.14</v>
      </c>
      <c r="U71" s="4"/>
      <c r="V71" s="5">
        <f>T71*2</f>
        <v>7424.28</v>
      </c>
      <c r="W71" s="4"/>
      <c r="X71" s="4"/>
    </row>
    <row r="72" spans="1:24" s="17" customFormat="1" x14ac:dyDescent="0.2">
      <c r="A72" s="6">
        <v>603.53</v>
      </c>
      <c r="B72" s="1" t="s">
        <v>245</v>
      </c>
      <c r="C72" s="1">
        <v>5920</v>
      </c>
      <c r="F72" s="1">
        <v>39</v>
      </c>
      <c r="G72" s="1">
        <v>71</v>
      </c>
      <c r="H72" s="6">
        <v>4</v>
      </c>
      <c r="I72" s="1">
        <v>10060</v>
      </c>
      <c r="J72" s="6">
        <f t="shared" si="24"/>
        <v>18</v>
      </c>
      <c r="K72" s="6">
        <f t="shared" si="25"/>
        <v>31</v>
      </c>
      <c r="L72" s="6">
        <f t="shared" si="26"/>
        <v>2</v>
      </c>
      <c r="M72" s="7" t="s">
        <v>7</v>
      </c>
      <c r="N72" s="42" t="s">
        <v>402</v>
      </c>
      <c r="O72" s="39" t="s">
        <v>403</v>
      </c>
      <c r="P72" s="16">
        <v>603.53</v>
      </c>
      <c r="Q72" s="1">
        <v>5920</v>
      </c>
      <c r="R72" s="14">
        <f t="shared" si="22"/>
        <v>3712.14</v>
      </c>
      <c r="S72" s="18">
        <f t="shared" si="23"/>
        <v>1891.28</v>
      </c>
      <c r="T72" s="40"/>
      <c r="U72" s="45">
        <v>1891.28</v>
      </c>
      <c r="V72" s="46">
        <f>U72+U59</f>
        <v>5218.88</v>
      </c>
      <c r="W72" s="40"/>
      <c r="X72" s="40"/>
    </row>
    <row r="73" spans="1:24" s="20" customFormat="1" x14ac:dyDescent="0.2">
      <c r="A73" s="1">
        <v>605.54999999999995</v>
      </c>
      <c r="B73" s="1" t="s">
        <v>363</v>
      </c>
      <c r="C73" s="1">
        <v>0</v>
      </c>
      <c r="F73" s="1">
        <v>39</v>
      </c>
      <c r="G73" s="1">
        <v>73</v>
      </c>
      <c r="H73" s="6">
        <v>4</v>
      </c>
      <c r="I73" s="1">
        <v>10060</v>
      </c>
      <c r="J73" s="6">
        <f t="shared" si="24"/>
        <v>18</v>
      </c>
      <c r="K73" s="6">
        <f t="shared" si="25"/>
        <v>29</v>
      </c>
      <c r="L73" s="6">
        <f t="shared" si="26"/>
        <v>2</v>
      </c>
      <c r="M73" s="6" t="s">
        <v>278</v>
      </c>
      <c r="N73" s="36" t="s">
        <v>404</v>
      </c>
      <c r="O73" s="41"/>
      <c r="P73" s="3">
        <v>605.54999999999995</v>
      </c>
      <c r="Q73" s="3">
        <v>0</v>
      </c>
      <c r="R73" s="13">
        <f t="shared" si="22"/>
        <v>3712.14</v>
      </c>
      <c r="S73" s="13">
        <f t="shared" si="23"/>
        <v>1891.28</v>
      </c>
      <c r="T73" s="41"/>
      <c r="U73" s="41"/>
      <c r="V73" s="41"/>
      <c r="W73" s="41"/>
      <c r="X73" s="3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3"/>
  <sheetViews>
    <sheetView workbookViewId="0">
      <selection activeCell="I1" sqref="I1:S1"/>
    </sheetView>
  </sheetViews>
  <sheetFormatPr baseColWidth="10" defaultRowHeight="12.75" x14ac:dyDescent="0.2"/>
  <cols>
    <col min="1" max="4" width="11.42578125" style="1"/>
    <col min="5" max="5" width="13.5703125" style="1" customWidth="1"/>
    <col min="6" max="7" width="11.42578125" style="1"/>
    <col min="8" max="8" width="10" style="1" customWidth="1"/>
    <col min="9" max="9" width="11.140625" style="1" customWidth="1"/>
    <col min="10" max="10" width="9.140625" style="1" customWidth="1"/>
    <col min="11" max="11" width="11.42578125" style="1"/>
    <col min="12" max="12" width="13.28515625" style="1" customWidth="1"/>
    <col min="13" max="13" width="14" style="6" customWidth="1"/>
    <col min="14" max="14" width="14.42578125" style="1" customWidth="1"/>
    <col min="15" max="15" width="13.7109375" style="1" customWidth="1"/>
    <col min="16" max="16384" width="11.42578125" style="1"/>
  </cols>
  <sheetData>
    <row r="1" spans="1:25" s="2" customFormat="1" x14ac:dyDescent="0.2">
      <c r="A1" s="2" t="s">
        <v>0</v>
      </c>
      <c r="B1" s="2" t="s">
        <v>4</v>
      </c>
      <c r="C1" s="2" t="s">
        <v>125</v>
      </c>
      <c r="D1" s="2" t="s">
        <v>126</v>
      </c>
      <c r="E1" s="2" t="s">
        <v>128</v>
      </c>
      <c r="F1" s="2" t="s">
        <v>29</v>
      </c>
      <c r="G1" s="2" t="s">
        <v>30</v>
      </c>
      <c r="M1" s="7"/>
    </row>
    <row r="2" spans="1:25" x14ac:dyDescent="0.2">
      <c r="A2" s="54">
        <v>891.81</v>
      </c>
      <c r="B2" s="54">
        <v>850.79</v>
      </c>
      <c r="C2" s="54">
        <v>5.35</v>
      </c>
      <c r="D2" s="54"/>
      <c r="E2" s="54" t="s">
        <v>211</v>
      </c>
      <c r="F2" s="54" t="s">
        <v>108</v>
      </c>
      <c r="G2" s="55" t="s">
        <v>410</v>
      </c>
    </row>
    <row r="3" spans="1:25" x14ac:dyDescent="0.2">
      <c r="A3" s="54">
        <v>917.83</v>
      </c>
      <c r="B3" s="54">
        <v>876.81</v>
      </c>
      <c r="C3" s="54">
        <v>5.19</v>
      </c>
      <c r="D3" s="54"/>
      <c r="E3" s="54" t="s">
        <v>212</v>
      </c>
      <c r="F3" s="54" t="s">
        <v>109</v>
      </c>
      <c r="G3" s="55" t="s">
        <v>412</v>
      </c>
    </row>
    <row r="4" spans="1:25" x14ac:dyDescent="0.2">
      <c r="A4" s="54">
        <v>943.84</v>
      </c>
      <c r="B4" s="54">
        <v>902.82</v>
      </c>
      <c r="C4" s="54">
        <v>5.1100000000000003</v>
      </c>
      <c r="D4" s="54"/>
      <c r="E4" s="54" t="s">
        <v>213</v>
      </c>
      <c r="F4" s="54" t="s">
        <v>110</v>
      </c>
      <c r="G4" s="54" t="s">
        <v>414</v>
      </c>
    </row>
    <row r="5" spans="1:25" x14ac:dyDescent="0.2">
      <c r="A5" s="54">
        <v>969.86</v>
      </c>
      <c r="B5" s="54">
        <v>928.82</v>
      </c>
      <c r="C5" s="54">
        <v>5.1100000000000003</v>
      </c>
      <c r="D5" s="54"/>
      <c r="E5" s="54" t="s">
        <v>210</v>
      </c>
      <c r="F5" s="54" t="s">
        <v>111</v>
      </c>
      <c r="G5" s="55" t="s">
        <v>416</v>
      </c>
    </row>
    <row r="6" spans="1:25" x14ac:dyDescent="0.2">
      <c r="A6" s="7"/>
      <c r="B6" s="10"/>
      <c r="C6" s="10"/>
      <c r="D6" s="10"/>
      <c r="E6" s="10"/>
      <c r="F6" s="10"/>
      <c r="G6" s="39"/>
    </row>
    <row r="10" spans="1:25" x14ac:dyDescent="0.2">
      <c r="A10" s="2" t="s">
        <v>233</v>
      </c>
      <c r="B10" s="2" t="s">
        <v>234</v>
      </c>
      <c r="C10" s="2" t="s">
        <v>260</v>
      </c>
      <c r="D10" s="2" t="s">
        <v>334</v>
      </c>
      <c r="E10" s="2" t="s">
        <v>335</v>
      </c>
      <c r="F10" s="2" t="s">
        <v>246</v>
      </c>
      <c r="G10" s="2" t="s">
        <v>247</v>
      </c>
      <c r="H10" s="2" t="s">
        <v>248</v>
      </c>
      <c r="I10" s="10" t="s">
        <v>108</v>
      </c>
      <c r="J10" s="2" t="s">
        <v>246</v>
      </c>
      <c r="K10" s="2" t="s">
        <v>247</v>
      </c>
      <c r="L10" s="2" t="s">
        <v>248</v>
      </c>
      <c r="M10" s="7" t="s">
        <v>249</v>
      </c>
      <c r="N10" s="2" t="s">
        <v>256</v>
      </c>
      <c r="P10" s="2" t="s">
        <v>233</v>
      </c>
      <c r="Q10" s="2" t="s">
        <v>260</v>
      </c>
      <c r="R10" s="2" t="s">
        <v>261</v>
      </c>
      <c r="T10" s="2" t="s">
        <v>308</v>
      </c>
      <c r="V10" s="2" t="s">
        <v>308</v>
      </c>
    </row>
    <row r="11" spans="1:25" x14ac:dyDescent="0.2">
      <c r="I11" s="1" t="s">
        <v>264</v>
      </c>
      <c r="J11" s="1">
        <v>53</v>
      </c>
      <c r="K11" s="1">
        <v>100</v>
      </c>
      <c r="L11" s="1">
        <v>6</v>
      </c>
      <c r="N11" s="10" t="s">
        <v>108</v>
      </c>
      <c r="R11" s="2" t="s">
        <v>263</v>
      </c>
      <c r="S11" s="2" t="s">
        <v>262</v>
      </c>
      <c r="T11" s="2" t="s">
        <v>263</v>
      </c>
      <c r="U11" s="2" t="s">
        <v>262</v>
      </c>
      <c r="V11" s="2" t="s">
        <v>263</v>
      </c>
      <c r="W11" s="2" t="s">
        <v>262</v>
      </c>
      <c r="X11" s="2" t="s">
        <v>361</v>
      </c>
    </row>
    <row r="12" spans="1:25" x14ac:dyDescent="0.2">
      <c r="A12" s="6">
        <v>495.44</v>
      </c>
      <c r="B12" s="1" t="s">
        <v>235</v>
      </c>
      <c r="F12" s="1">
        <v>31</v>
      </c>
      <c r="G12" s="1">
        <v>59</v>
      </c>
      <c r="H12" s="1">
        <v>4</v>
      </c>
      <c r="I12" s="1">
        <v>24200</v>
      </c>
      <c r="J12" s="1">
        <f>53-F12</f>
        <v>22</v>
      </c>
      <c r="K12" s="1">
        <f>100-G12</f>
        <v>41</v>
      </c>
      <c r="L12" s="1">
        <f>6-H12</f>
        <v>2</v>
      </c>
      <c r="N12" s="42"/>
      <c r="O12" s="42"/>
      <c r="P12" s="3">
        <v>495.44</v>
      </c>
      <c r="Q12" s="3"/>
      <c r="R12" s="3">
        <f>(0.369*I12)</f>
        <v>8929.7999999999993</v>
      </c>
      <c r="S12" s="3">
        <f>(0.188*I12)</f>
        <v>4549.6000000000004</v>
      </c>
      <c r="T12" s="42"/>
      <c r="U12" s="36"/>
      <c r="V12" s="42"/>
      <c r="W12" s="36"/>
      <c r="X12" s="36"/>
      <c r="Y12" s="3"/>
    </row>
    <row r="13" spans="1:25" x14ac:dyDescent="0.2">
      <c r="A13" s="6">
        <v>521.46</v>
      </c>
      <c r="B13" s="1" t="s">
        <v>236</v>
      </c>
      <c r="F13" s="1">
        <v>33</v>
      </c>
      <c r="G13" s="1">
        <v>61</v>
      </c>
      <c r="H13" s="1">
        <v>4</v>
      </c>
      <c r="I13" s="1">
        <v>24200</v>
      </c>
      <c r="J13" s="1">
        <f t="shared" ref="J13:J21" si="0">53-F13</f>
        <v>20</v>
      </c>
      <c r="K13" s="1">
        <f t="shared" ref="K13:K21" si="1">100-G13</f>
        <v>39</v>
      </c>
      <c r="L13" s="1">
        <f t="shared" ref="L13:L21" si="2">6-H13</f>
        <v>2</v>
      </c>
      <c r="N13" s="42"/>
      <c r="P13" s="3">
        <v>521.46</v>
      </c>
      <c r="Q13" s="3"/>
      <c r="R13" s="3">
        <f t="shared" ref="R13:R21" si="3">(0.369*I13)</f>
        <v>8929.7999999999993</v>
      </c>
      <c r="S13" s="3">
        <f t="shared" ref="S13:S21" si="4">(0.188*I13)</f>
        <v>4549.6000000000004</v>
      </c>
      <c r="T13" s="42"/>
      <c r="U13" s="42"/>
      <c r="V13" s="36"/>
      <c r="W13" s="36"/>
      <c r="X13" s="36"/>
      <c r="Y13" s="3"/>
    </row>
    <row r="14" spans="1:25" s="6" customFormat="1" x14ac:dyDescent="0.2">
      <c r="A14" s="6">
        <v>523.47</v>
      </c>
      <c r="B14" s="6" t="s">
        <v>336</v>
      </c>
      <c r="C14" s="6">
        <v>1040</v>
      </c>
      <c r="F14" s="6">
        <v>33</v>
      </c>
      <c r="G14" s="6">
        <v>63</v>
      </c>
      <c r="H14" s="6">
        <v>4</v>
      </c>
      <c r="I14" s="1">
        <v>24200</v>
      </c>
      <c r="J14" s="1">
        <f t="shared" si="0"/>
        <v>20</v>
      </c>
      <c r="K14" s="1">
        <f t="shared" si="1"/>
        <v>37</v>
      </c>
      <c r="L14" s="6">
        <f t="shared" si="2"/>
        <v>2</v>
      </c>
      <c r="M14" s="6" t="s">
        <v>369</v>
      </c>
      <c r="N14" s="42" t="s">
        <v>408</v>
      </c>
      <c r="O14" s="39"/>
      <c r="P14" s="6">
        <v>523.47</v>
      </c>
      <c r="Q14" s="6">
        <v>1040</v>
      </c>
      <c r="R14" s="6">
        <f t="shared" si="3"/>
        <v>8929.7999999999993</v>
      </c>
      <c r="S14" s="6">
        <f t="shared" si="4"/>
        <v>4549.6000000000004</v>
      </c>
      <c r="T14" s="42"/>
      <c r="U14" s="42"/>
      <c r="V14" s="44"/>
      <c r="W14" s="42"/>
      <c r="X14" s="44"/>
    </row>
    <row r="15" spans="1:25" x14ac:dyDescent="0.2">
      <c r="A15" s="6">
        <v>549.49</v>
      </c>
      <c r="B15" s="1" t="s">
        <v>238</v>
      </c>
      <c r="C15" s="1">
        <v>1480</v>
      </c>
      <c r="F15" s="1">
        <v>35</v>
      </c>
      <c r="G15" s="1">
        <v>65</v>
      </c>
      <c r="H15" s="1">
        <v>4</v>
      </c>
      <c r="I15" s="1">
        <v>24200</v>
      </c>
      <c r="J15" s="1">
        <f t="shared" si="0"/>
        <v>18</v>
      </c>
      <c r="K15" s="1">
        <f t="shared" si="1"/>
        <v>35</v>
      </c>
      <c r="L15" s="1">
        <f t="shared" si="2"/>
        <v>2</v>
      </c>
      <c r="M15" s="6" t="s">
        <v>8</v>
      </c>
      <c r="N15" s="42" t="s">
        <v>409</v>
      </c>
      <c r="P15" s="6">
        <v>549.49</v>
      </c>
      <c r="Q15" s="1">
        <v>1480</v>
      </c>
      <c r="R15" s="6">
        <f t="shared" si="3"/>
        <v>8929.7999999999993</v>
      </c>
      <c r="S15" s="6">
        <f t="shared" si="4"/>
        <v>4549.6000000000004</v>
      </c>
      <c r="T15" s="36"/>
      <c r="U15" s="42"/>
      <c r="V15" s="36"/>
      <c r="W15" s="36"/>
      <c r="X15" s="36"/>
      <c r="Y15" s="3"/>
    </row>
    <row r="16" spans="1:25" x14ac:dyDescent="0.2">
      <c r="A16" s="7">
        <v>551.5</v>
      </c>
      <c r="B16" s="1" t="s">
        <v>239</v>
      </c>
      <c r="C16" s="1">
        <v>13800</v>
      </c>
      <c r="D16" s="1">
        <v>5.37</v>
      </c>
      <c r="F16" s="1">
        <v>35</v>
      </c>
      <c r="G16" s="1">
        <v>67</v>
      </c>
      <c r="H16" s="1">
        <v>4</v>
      </c>
      <c r="I16" s="1">
        <v>24200</v>
      </c>
      <c r="J16" s="1">
        <f t="shared" si="0"/>
        <v>18</v>
      </c>
      <c r="K16" s="1">
        <f t="shared" si="1"/>
        <v>33</v>
      </c>
      <c r="L16" s="1">
        <f t="shared" si="2"/>
        <v>2</v>
      </c>
      <c r="M16" s="7" t="s">
        <v>11</v>
      </c>
      <c r="N16" s="39" t="s">
        <v>410</v>
      </c>
      <c r="P16" s="16">
        <v>551.5</v>
      </c>
      <c r="Q16" s="1">
        <v>13800</v>
      </c>
      <c r="R16" s="6">
        <f t="shared" si="3"/>
        <v>8929.7999999999993</v>
      </c>
      <c r="S16" s="6">
        <f t="shared" si="4"/>
        <v>4549.6000000000004</v>
      </c>
      <c r="T16" s="42">
        <v>8929.7999999999993</v>
      </c>
      <c r="U16" s="42"/>
      <c r="V16" s="42">
        <v>8929.7999999999993</v>
      </c>
      <c r="W16" s="42"/>
      <c r="X16" s="36"/>
      <c r="Y16" s="3"/>
    </row>
    <row r="17" spans="1:25" x14ac:dyDescent="0.2">
      <c r="A17" s="6">
        <v>575.5</v>
      </c>
      <c r="B17" s="1" t="s">
        <v>241</v>
      </c>
      <c r="C17" s="1">
        <v>911</v>
      </c>
      <c r="F17" s="1">
        <v>37</v>
      </c>
      <c r="G17" s="1">
        <v>67</v>
      </c>
      <c r="H17" s="1">
        <v>4</v>
      </c>
      <c r="I17" s="1">
        <v>24200</v>
      </c>
      <c r="J17" s="1">
        <f t="shared" si="0"/>
        <v>16</v>
      </c>
      <c r="K17" s="1">
        <f t="shared" si="1"/>
        <v>33</v>
      </c>
      <c r="L17" s="1">
        <f t="shared" si="2"/>
        <v>2</v>
      </c>
      <c r="M17" s="6" t="s">
        <v>366</v>
      </c>
      <c r="N17" s="4"/>
      <c r="P17" s="3">
        <v>575.5</v>
      </c>
      <c r="Q17" s="3">
        <v>911</v>
      </c>
      <c r="R17" s="3">
        <f t="shared" si="3"/>
        <v>8929.7999999999993</v>
      </c>
      <c r="S17" s="3">
        <f t="shared" si="4"/>
        <v>4549.6000000000004</v>
      </c>
      <c r="T17" s="36"/>
      <c r="U17" s="36"/>
      <c r="V17" s="36"/>
      <c r="W17" s="36"/>
      <c r="X17" s="36"/>
      <c r="Y17" s="3"/>
    </row>
    <row r="18" spans="1:25" x14ac:dyDescent="0.2">
      <c r="A18" s="7">
        <v>577.52</v>
      </c>
      <c r="B18" s="1" t="s">
        <v>242</v>
      </c>
      <c r="C18" s="1">
        <v>19300</v>
      </c>
      <c r="D18" s="1">
        <v>5.28</v>
      </c>
      <c r="F18" s="1">
        <v>37</v>
      </c>
      <c r="G18" s="1">
        <v>69</v>
      </c>
      <c r="H18" s="1">
        <v>4</v>
      </c>
      <c r="I18" s="1">
        <v>24200</v>
      </c>
      <c r="J18" s="1">
        <f t="shared" si="0"/>
        <v>16</v>
      </c>
      <c r="K18" s="1">
        <f t="shared" si="1"/>
        <v>31</v>
      </c>
      <c r="L18" s="1">
        <f t="shared" si="2"/>
        <v>2</v>
      </c>
      <c r="M18" s="7" t="s">
        <v>250</v>
      </c>
      <c r="N18" s="39" t="s">
        <v>410</v>
      </c>
      <c r="P18" s="16">
        <v>577.52</v>
      </c>
      <c r="Q18" s="1">
        <v>19300</v>
      </c>
      <c r="R18" s="6">
        <f t="shared" si="3"/>
        <v>8929.7999999999993</v>
      </c>
      <c r="S18" s="6">
        <f t="shared" si="4"/>
        <v>4549.6000000000004</v>
      </c>
      <c r="T18" s="42">
        <v>8929.7999999999993</v>
      </c>
      <c r="U18" s="42">
        <v>4549.6000000000004</v>
      </c>
      <c r="V18" s="42">
        <v>8929.7999999999993</v>
      </c>
      <c r="W18" s="42">
        <v>4549.6000000000004</v>
      </c>
      <c r="X18" s="39">
        <f>V18+W18</f>
        <v>13479.4</v>
      </c>
      <c r="Y18" s="3"/>
    </row>
    <row r="19" spans="1:25" x14ac:dyDescent="0.2">
      <c r="A19" s="6">
        <v>601.52</v>
      </c>
      <c r="B19" s="1" t="s">
        <v>244</v>
      </c>
      <c r="C19" s="1">
        <v>581</v>
      </c>
      <c r="F19" s="1">
        <v>39</v>
      </c>
      <c r="G19" s="1">
        <v>69</v>
      </c>
      <c r="H19" s="1">
        <v>4</v>
      </c>
      <c r="I19" s="1">
        <v>24200</v>
      </c>
      <c r="J19" s="1">
        <f t="shared" si="0"/>
        <v>14</v>
      </c>
      <c r="K19" s="1">
        <f t="shared" si="1"/>
        <v>31</v>
      </c>
      <c r="L19" s="1">
        <f t="shared" si="2"/>
        <v>2</v>
      </c>
      <c r="M19" s="6" t="s">
        <v>280</v>
      </c>
      <c r="N19" s="4"/>
      <c r="P19" s="3">
        <v>601.52</v>
      </c>
      <c r="Q19" s="3">
        <v>581</v>
      </c>
      <c r="R19" s="3">
        <f t="shared" si="3"/>
        <v>8929.7999999999993</v>
      </c>
      <c r="S19" s="3">
        <f t="shared" si="4"/>
        <v>4549.6000000000004</v>
      </c>
      <c r="T19" s="36"/>
      <c r="U19" s="36"/>
      <c r="V19" s="36"/>
      <c r="W19" s="36"/>
      <c r="X19" s="36"/>
      <c r="Y19" s="3"/>
    </row>
    <row r="20" spans="1:25" x14ac:dyDescent="0.2">
      <c r="A20" s="6">
        <v>603.53</v>
      </c>
      <c r="B20" s="1" t="s">
        <v>245</v>
      </c>
      <c r="C20" s="1">
        <v>5170</v>
      </c>
      <c r="D20" s="1">
        <v>5.16</v>
      </c>
      <c r="F20" s="1">
        <v>39</v>
      </c>
      <c r="G20" s="1">
        <v>71</v>
      </c>
      <c r="H20" s="1">
        <v>4</v>
      </c>
      <c r="I20" s="1">
        <v>24200</v>
      </c>
      <c r="J20" s="1">
        <f t="shared" si="0"/>
        <v>14</v>
      </c>
      <c r="K20" s="1">
        <f t="shared" si="1"/>
        <v>29</v>
      </c>
      <c r="L20" s="1">
        <f t="shared" si="2"/>
        <v>2</v>
      </c>
      <c r="M20" s="6" t="s">
        <v>280</v>
      </c>
      <c r="P20" s="3">
        <v>603.53</v>
      </c>
      <c r="Q20" s="3">
        <v>5170</v>
      </c>
      <c r="R20" s="3">
        <f t="shared" si="3"/>
        <v>8929.7999999999993</v>
      </c>
      <c r="S20" s="3">
        <f t="shared" si="4"/>
        <v>4549.6000000000004</v>
      </c>
      <c r="T20" s="36"/>
      <c r="U20" s="36"/>
      <c r="V20" s="36"/>
      <c r="W20" s="36"/>
      <c r="X20" s="36"/>
      <c r="Y20" s="3"/>
    </row>
    <row r="21" spans="1:25" x14ac:dyDescent="0.2">
      <c r="A21" s="6">
        <v>605.54999999999995</v>
      </c>
      <c r="B21" s="1" t="s">
        <v>363</v>
      </c>
      <c r="C21" s="1">
        <v>1820</v>
      </c>
      <c r="F21" s="1">
        <v>39</v>
      </c>
      <c r="G21" s="1">
        <v>73</v>
      </c>
      <c r="H21" s="1">
        <v>4</v>
      </c>
      <c r="I21" s="1">
        <v>24200</v>
      </c>
      <c r="J21" s="1">
        <f t="shared" si="0"/>
        <v>14</v>
      </c>
      <c r="K21" s="1">
        <f t="shared" si="1"/>
        <v>27</v>
      </c>
      <c r="L21" s="1">
        <f t="shared" si="2"/>
        <v>2</v>
      </c>
      <c r="M21" s="6" t="s">
        <v>16</v>
      </c>
      <c r="N21" s="42" t="s">
        <v>408</v>
      </c>
      <c r="P21" s="6">
        <v>605.54999999999995</v>
      </c>
      <c r="Q21" s="1">
        <v>1820</v>
      </c>
      <c r="R21" s="6">
        <f t="shared" si="3"/>
        <v>8929.7999999999993</v>
      </c>
      <c r="S21" s="6">
        <f t="shared" si="4"/>
        <v>4549.6000000000004</v>
      </c>
      <c r="T21" s="36"/>
      <c r="U21" s="36"/>
      <c r="V21" s="36"/>
      <c r="W21" s="36"/>
      <c r="X21" s="36"/>
      <c r="Y21" s="3"/>
    </row>
    <row r="22" spans="1:25" x14ac:dyDescent="0.2">
      <c r="T22" s="36"/>
      <c r="U22" s="36"/>
      <c r="V22" s="36"/>
      <c r="W22" s="36"/>
      <c r="X22" s="36"/>
      <c r="Y22" s="3"/>
    </row>
    <row r="23" spans="1:25" x14ac:dyDescent="0.2">
      <c r="A23" s="2" t="s">
        <v>233</v>
      </c>
      <c r="B23" s="2" t="s">
        <v>234</v>
      </c>
      <c r="C23" s="2" t="s">
        <v>260</v>
      </c>
      <c r="D23" s="2"/>
      <c r="E23" s="2"/>
      <c r="F23" s="2" t="s">
        <v>246</v>
      </c>
      <c r="G23" s="2" t="s">
        <v>247</v>
      </c>
      <c r="H23" s="2" t="s">
        <v>248</v>
      </c>
      <c r="I23" s="10" t="s">
        <v>109</v>
      </c>
      <c r="J23" s="2" t="s">
        <v>246</v>
      </c>
      <c r="K23" s="2" t="s">
        <v>247</v>
      </c>
      <c r="L23" s="2" t="s">
        <v>248</v>
      </c>
      <c r="M23" s="7" t="s">
        <v>249</v>
      </c>
      <c r="N23" s="2" t="s">
        <v>256</v>
      </c>
      <c r="P23" s="2" t="s">
        <v>233</v>
      </c>
      <c r="Q23" s="2" t="s">
        <v>260</v>
      </c>
      <c r="R23" s="2" t="s">
        <v>261</v>
      </c>
      <c r="T23" s="36"/>
      <c r="U23" s="36"/>
      <c r="V23" s="36"/>
      <c r="W23" s="36"/>
      <c r="X23" s="36"/>
      <c r="Y23" s="3"/>
    </row>
    <row r="24" spans="1:25" x14ac:dyDescent="0.2">
      <c r="I24" s="1" t="s">
        <v>264</v>
      </c>
      <c r="J24" s="1">
        <v>55</v>
      </c>
      <c r="K24" s="1">
        <v>102</v>
      </c>
      <c r="L24" s="1">
        <v>6</v>
      </c>
      <c r="N24" s="10" t="s">
        <v>109</v>
      </c>
      <c r="R24" s="2" t="s">
        <v>263</v>
      </c>
      <c r="S24" s="2" t="s">
        <v>262</v>
      </c>
      <c r="T24" s="36"/>
      <c r="U24" s="36"/>
      <c r="V24" s="36"/>
      <c r="W24" s="36"/>
      <c r="X24" s="36"/>
      <c r="Y24" s="3"/>
    </row>
    <row r="25" spans="1:25" x14ac:dyDescent="0.2">
      <c r="A25" s="1">
        <v>495.44</v>
      </c>
      <c r="B25" s="1" t="s">
        <v>235</v>
      </c>
      <c r="F25" s="1">
        <v>31</v>
      </c>
      <c r="G25" s="1">
        <v>59</v>
      </c>
      <c r="H25" s="1">
        <v>4</v>
      </c>
      <c r="I25" s="1">
        <v>32600</v>
      </c>
      <c r="J25" s="1">
        <f>55-F25</f>
        <v>24</v>
      </c>
      <c r="K25" s="1">
        <f>102-G25</f>
        <v>43</v>
      </c>
      <c r="L25" s="1">
        <f>6-H25</f>
        <v>2</v>
      </c>
      <c r="N25" s="42"/>
      <c r="O25" s="42"/>
      <c r="P25" s="3">
        <v>495.44</v>
      </c>
      <c r="R25" s="3">
        <f t="shared" ref="R25:R34" si="5">(0.369*I25)</f>
        <v>12029.4</v>
      </c>
      <c r="S25" s="3">
        <f t="shared" ref="S25:S34" si="6">(0.188*I25)</f>
        <v>6128.8</v>
      </c>
      <c r="T25" s="36"/>
      <c r="U25" s="36"/>
      <c r="V25" s="36"/>
      <c r="W25" s="36"/>
      <c r="X25" s="36"/>
      <c r="Y25" s="3"/>
    </row>
    <row r="26" spans="1:25" x14ac:dyDescent="0.2">
      <c r="A26" s="1">
        <v>521.46</v>
      </c>
      <c r="B26" s="1" t="s">
        <v>236</v>
      </c>
      <c r="F26" s="1">
        <v>33</v>
      </c>
      <c r="G26" s="1">
        <v>61</v>
      </c>
      <c r="H26" s="1">
        <v>4</v>
      </c>
      <c r="I26" s="1">
        <v>32600</v>
      </c>
      <c r="J26" s="1">
        <f t="shared" ref="J26:J34" si="7">55-F26</f>
        <v>22</v>
      </c>
      <c r="K26" s="1">
        <f t="shared" ref="K26:K34" si="8">102-G26</f>
        <v>41</v>
      </c>
      <c r="L26" s="1">
        <f t="shared" ref="L26:L34" si="9">6-H26</f>
        <v>2</v>
      </c>
      <c r="N26" s="42"/>
      <c r="O26" s="4"/>
      <c r="P26" s="3">
        <v>521.46</v>
      </c>
      <c r="R26" s="3">
        <f t="shared" si="5"/>
        <v>12029.4</v>
      </c>
      <c r="S26" s="3">
        <f t="shared" si="6"/>
        <v>6128.8</v>
      </c>
      <c r="T26" s="36"/>
      <c r="U26" s="40"/>
      <c r="V26" s="36"/>
      <c r="W26" s="36"/>
      <c r="X26" s="36"/>
      <c r="Y26" s="3"/>
    </row>
    <row r="27" spans="1:25" s="27" customFormat="1" x14ac:dyDescent="0.2">
      <c r="A27" s="6">
        <v>523.47</v>
      </c>
      <c r="B27" s="6" t="s">
        <v>336</v>
      </c>
      <c r="C27" s="6"/>
      <c r="F27" s="6">
        <v>33</v>
      </c>
      <c r="G27" s="6">
        <v>63</v>
      </c>
      <c r="H27" s="27">
        <v>4</v>
      </c>
      <c r="I27" s="1">
        <v>32600</v>
      </c>
      <c r="J27" s="1">
        <f t="shared" si="7"/>
        <v>22</v>
      </c>
      <c r="K27" s="1">
        <f t="shared" si="8"/>
        <v>39</v>
      </c>
      <c r="L27" s="27">
        <f t="shared" si="9"/>
        <v>2</v>
      </c>
      <c r="M27" s="6"/>
      <c r="N27" s="42"/>
      <c r="O27" s="39"/>
      <c r="P27" s="3">
        <v>523.47</v>
      </c>
      <c r="Q27" s="6"/>
      <c r="R27" s="3">
        <f t="shared" si="5"/>
        <v>12029.4</v>
      </c>
      <c r="S27" s="3">
        <f t="shared" si="6"/>
        <v>6128.8</v>
      </c>
      <c r="T27" s="40"/>
      <c r="U27" s="36"/>
      <c r="V27" s="36"/>
      <c r="W27" s="36"/>
      <c r="X27" s="39"/>
      <c r="Y27" s="3"/>
    </row>
    <row r="28" spans="1:25" x14ac:dyDescent="0.2">
      <c r="A28" s="1">
        <v>549.49</v>
      </c>
      <c r="B28" s="1" t="s">
        <v>238</v>
      </c>
      <c r="F28" s="1">
        <v>35</v>
      </c>
      <c r="G28" s="1">
        <v>65</v>
      </c>
      <c r="H28" s="1">
        <v>4</v>
      </c>
      <c r="I28" s="1">
        <v>32600</v>
      </c>
      <c r="J28" s="1">
        <f t="shared" si="7"/>
        <v>20</v>
      </c>
      <c r="K28" s="1">
        <f t="shared" si="8"/>
        <v>37</v>
      </c>
      <c r="L28" s="1">
        <f t="shared" si="9"/>
        <v>2</v>
      </c>
      <c r="N28" s="40"/>
      <c r="O28" s="4"/>
      <c r="P28" s="3">
        <v>549.49</v>
      </c>
      <c r="R28" s="3">
        <f t="shared" si="5"/>
        <v>12029.4</v>
      </c>
      <c r="S28" s="3">
        <f t="shared" si="6"/>
        <v>6128.8</v>
      </c>
      <c r="T28" s="36"/>
      <c r="U28" s="36"/>
      <c r="V28" s="36"/>
      <c r="W28" s="36"/>
      <c r="X28" s="36"/>
      <c r="Y28" s="3"/>
    </row>
    <row r="29" spans="1:25" x14ac:dyDescent="0.2">
      <c r="A29" s="1">
        <v>551.5</v>
      </c>
      <c r="B29" s="1" t="s">
        <v>239</v>
      </c>
      <c r="C29" s="1">
        <v>4120</v>
      </c>
      <c r="D29" s="1">
        <v>5.37</v>
      </c>
      <c r="F29" s="1">
        <v>35</v>
      </c>
      <c r="G29" s="1">
        <v>67</v>
      </c>
      <c r="H29" s="1">
        <v>4</v>
      </c>
      <c r="I29" s="1">
        <v>32600</v>
      </c>
      <c r="J29" s="1">
        <f t="shared" si="7"/>
        <v>20</v>
      </c>
      <c r="K29" s="1">
        <f t="shared" si="8"/>
        <v>35</v>
      </c>
      <c r="L29" s="1">
        <f t="shared" si="9"/>
        <v>2</v>
      </c>
      <c r="M29" s="6" t="s">
        <v>266</v>
      </c>
      <c r="N29" s="42" t="s">
        <v>411</v>
      </c>
      <c r="O29" s="4"/>
      <c r="P29" s="3">
        <v>551.5</v>
      </c>
      <c r="Q29" s="1">
        <v>4120</v>
      </c>
      <c r="R29" s="3">
        <f t="shared" si="5"/>
        <v>12029.4</v>
      </c>
      <c r="S29" s="3">
        <f t="shared" si="6"/>
        <v>6128.8</v>
      </c>
      <c r="T29" s="36"/>
      <c r="U29" s="36"/>
      <c r="V29" s="36"/>
      <c r="W29" s="36"/>
      <c r="X29" s="39"/>
      <c r="Y29" s="3"/>
    </row>
    <row r="30" spans="1:25" x14ac:dyDescent="0.2">
      <c r="A30" s="6">
        <v>575.5</v>
      </c>
      <c r="B30" s="1" t="s">
        <v>241</v>
      </c>
      <c r="F30" s="1">
        <v>37</v>
      </c>
      <c r="G30" s="1">
        <v>67</v>
      </c>
      <c r="H30" s="1">
        <v>4</v>
      </c>
      <c r="I30" s="1">
        <v>32600</v>
      </c>
      <c r="J30" s="1">
        <f t="shared" si="7"/>
        <v>18</v>
      </c>
      <c r="K30" s="1">
        <f t="shared" si="8"/>
        <v>35</v>
      </c>
      <c r="L30" s="1">
        <f t="shared" si="9"/>
        <v>2</v>
      </c>
      <c r="M30" s="6" t="s">
        <v>8</v>
      </c>
      <c r="N30" s="4"/>
      <c r="O30" s="4"/>
      <c r="P30" s="3">
        <v>575.5</v>
      </c>
      <c r="R30" s="3">
        <f t="shared" si="5"/>
        <v>12029.4</v>
      </c>
      <c r="S30" s="3">
        <f t="shared" si="6"/>
        <v>6128.8</v>
      </c>
      <c r="T30" s="36"/>
      <c r="U30" s="36"/>
      <c r="V30" s="36"/>
      <c r="W30" s="36"/>
      <c r="X30" s="36"/>
      <c r="Y30" s="3"/>
    </row>
    <row r="31" spans="1:25" x14ac:dyDescent="0.2">
      <c r="A31" s="2">
        <v>577.52</v>
      </c>
      <c r="B31" s="1" t="s">
        <v>242</v>
      </c>
      <c r="C31" s="1">
        <v>35400</v>
      </c>
      <c r="D31" s="1">
        <v>5.28</v>
      </c>
      <c r="F31" s="1">
        <v>37</v>
      </c>
      <c r="G31" s="1">
        <v>69</v>
      </c>
      <c r="H31" s="1">
        <v>4</v>
      </c>
      <c r="I31" s="1">
        <v>32600</v>
      </c>
      <c r="J31" s="1">
        <f t="shared" si="7"/>
        <v>18</v>
      </c>
      <c r="K31" s="1">
        <f t="shared" si="8"/>
        <v>33</v>
      </c>
      <c r="L31" s="1">
        <f t="shared" si="9"/>
        <v>2</v>
      </c>
      <c r="M31" s="7" t="s">
        <v>11</v>
      </c>
      <c r="N31" s="39" t="s">
        <v>412</v>
      </c>
      <c r="O31" s="39"/>
      <c r="P31" s="16">
        <v>577.52</v>
      </c>
      <c r="Q31" s="1">
        <v>35400</v>
      </c>
      <c r="R31" s="6">
        <f t="shared" si="5"/>
        <v>12029.4</v>
      </c>
      <c r="S31" s="6">
        <f t="shared" si="6"/>
        <v>6128.8</v>
      </c>
      <c r="T31" s="42">
        <v>12029.4</v>
      </c>
      <c r="U31" s="42">
        <v>6128.8</v>
      </c>
      <c r="V31" s="42">
        <v>12029.4</v>
      </c>
      <c r="W31" s="42">
        <v>6128.8</v>
      </c>
      <c r="X31" s="39">
        <f>V31+W31+X18</f>
        <v>31637.599999999999</v>
      </c>
      <c r="Y31" s="3"/>
    </row>
    <row r="32" spans="1:25" x14ac:dyDescent="0.2">
      <c r="A32" s="6">
        <v>601.52</v>
      </c>
      <c r="B32" s="1" t="s">
        <v>244</v>
      </c>
      <c r="C32" s="1">
        <v>557</v>
      </c>
      <c r="F32" s="1">
        <v>39</v>
      </c>
      <c r="G32" s="1">
        <v>69</v>
      </c>
      <c r="H32" s="1">
        <v>4</v>
      </c>
      <c r="I32" s="1">
        <v>32600</v>
      </c>
      <c r="J32" s="1">
        <f t="shared" si="7"/>
        <v>16</v>
      </c>
      <c r="K32" s="1">
        <f t="shared" si="8"/>
        <v>33</v>
      </c>
      <c r="L32" s="1">
        <f t="shared" si="9"/>
        <v>2</v>
      </c>
      <c r="M32" s="6" t="s">
        <v>366</v>
      </c>
      <c r="N32" s="36"/>
      <c r="O32" s="4"/>
      <c r="P32" s="3">
        <v>601.52</v>
      </c>
      <c r="Q32" s="3">
        <v>557</v>
      </c>
      <c r="R32" s="3">
        <f t="shared" si="5"/>
        <v>12029.4</v>
      </c>
      <c r="S32" s="3">
        <f t="shared" si="6"/>
        <v>6128.8</v>
      </c>
      <c r="T32" s="36"/>
      <c r="U32" s="36"/>
      <c r="V32" s="36"/>
      <c r="W32" s="36"/>
      <c r="X32" s="36"/>
      <c r="Y32" s="3"/>
    </row>
    <row r="33" spans="1:25" x14ac:dyDescent="0.2">
      <c r="A33" s="7">
        <v>603.53</v>
      </c>
      <c r="B33" s="1" t="s">
        <v>245</v>
      </c>
      <c r="C33" s="1">
        <v>20500</v>
      </c>
      <c r="D33" s="1">
        <v>5.16</v>
      </c>
      <c r="F33" s="1">
        <v>39</v>
      </c>
      <c r="G33" s="1">
        <v>71</v>
      </c>
      <c r="H33" s="1">
        <v>4</v>
      </c>
      <c r="I33" s="1">
        <v>32600</v>
      </c>
      <c r="J33" s="1">
        <f t="shared" si="7"/>
        <v>16</v>
      </c>
      <c r="K33" s="1">
        <f t="shared" si="8"/>
        <v>31</v>
      </c>
      <c r="L33" s="1">
        <f t="shared" si="9"/>
        <v>2</v>
      </c>
      <c r="M33" s="7" t="s">
        <v>250</v>
      </c>
      <c r="N33" s="39" t="s">
        <v>412</v>
      </c>
      <c r="O33" s="4"/>
      <c r="P33" s="16">
        <v>603.53</v>
      </c>
      <c r="Q33" s="1">
        <v>20500</v>
      </c>
      <c r="R33" s="6">
        <f t="shared" si="5"/>
        <v>12029.4</v>
      </c>
      <c r="S33" s="6">
        <f t="shared" si="6"/>
        <v>6128.8</v>
      </c>
      <c r="T33" s="42">
        <v>12029.4</v>
      </c>
      <c r="U33" s="36"/>
      <c r="V33" s="42">
        <v>12029.4</v>
      </c>
      <c r="W33" s="36"/>
      <c r="X33" s="42">
        <v>12029.4</v>
      </c>
      <c r="Y33" s="3"/>
    </row>
    <row r="34" spans="1:25" x14ac:dyDescent="0.2">
      <c r="A34" s="1">
        <v>605.54999999999995</v>
      </c>
      <c r="B34" s="1" t="s">
        <v>363</v>
      </c>
      <c r="F34" s="1">
        <v>39</v>
      </c>
      <c r="G34" s="1">
        <v>73</v>
      </c>
      <c r="H34" s="1">
        <v>4</v>
      </c>
      <c r="I34" s="1">
        <v>32600</v>
      </c>
      <c r="J34" s="1">
        <f t="shared" si="7"/>
        <v>16</v>
      </c>
      <c r="K34" s="1">
        <f t="shared" si="8"/>
        <v>29</v>
      </c>
      <c r="L34" s="1">
        <f t="shared" si="9"/>
        <v>2</v>
      </c>
      <c r="M34" s="6" t="s">
        <v>268</v>
      </c>
      <c r="N34" s="42"/>
      <c r="O34" s="42"/>
      <c r="P34" s="3">
        <v>605.54999999999995</v>
      </c>
      <c r="Q34" s="3"/>
      <c r="R34" s="3">
        <f t="shared" si="5"/>
        <v>12029.4</v>
      </c>
      <c r="S34" s="3">
        <f t="shared" si="6"/>
        <v>6128.8</v>
      </c>
      <c r="T34" s="36"/>
      <c r="U34" s="40"/>
      <c r="V34" s="36"/>
      <c r="W34" s="40"/>
      <c r="X34" s="36"/>
      <c r="Y34" s="3"/>
    </row>
    <row r="35" spans="1:25" x14ac:dyDescent="0.2">
      <c r="T35" s="36"/>
      <c r="U35" s="36"/>
      <c r="V35" s="36"/>
      <c r="W35" s="36"/>
      <c r="X35" s="36"/>
      <c r="Y35" s="3"/>
    </row>
    <row r="36" spans="1:25" x14ac:dyDescent="0.2">
      <c r="A36" s="2" t="s">
        <v>233</v>
      </c>
      <c r="B36" s="2" t="s">
        <v>234</v>
      </c>
      <c r="C36" s="2" t="s">
        <v>260</v>
      </c>
      <c r="D36" s="2"/>
      <c r="E36" s="2"/>
      <c r="F36" s="2" t="s">
        <v>246</v>
      </c>
      <c r="G36" s="2" t="s">
        <v>247</v>
      </c>
      <c r="H36" s="2" t="s">
        <v>248</v>
      </c>
      <c r="I36" s="10" t="s">
        <v>110</v>
      </c>
      <c r="J36" s="2" t="s">
        <v>246</v>
      </c>
      <c r="K36" s="2" t="s">
        <v>247</v>
      </c>
      <c r="L36" s="2" t="s">
        <v>248</v>
      </c>
      <c r="M36" s="7" t="s">
        <v>249</v>
      </c>
      <c r="N36" s="2" t="s">
        <v>256</v>
      </c>
      <c r="P36" s="2" t="s">
        <v>233</v>
      </c>
      <c r="Q36" s="2" t="s">
        <v>260</v>
      </c>
      <c r="R36" s="2" t="s">
        <v>261</v>
      </c>
      <c r="T36" s="36"/>
      <c r="U36" s="36"/>
      <c r="V36" s="36"/>
      <c r="W36" s="36"/>
      <c r="X36" s="36"/>
      <c r="Y36" s="3"/>
    </row>
    <row r="37" spans="1:25" x14ac:dyDescent="0.2">
      <c r="I37" s="1" t="s">
        <v>264</v>
      </c>
      <c r="J37" s="1">
        <v>57</v>
      </c>
      <c r="K37" s="1">
        <v>104</v>
      </c>
      <c r="L37" s="1">
        <v>6</v>
      </c>
      <c r="N37" s="10" t="s">
        <v>110</v>
      </c>
      <c r="R37" s="2" t="s">
        <v>263</v>
      </c>
      <c r="S37" s="2" t="s">
        <v>262</v>
      </c>
      <c r="T37" s="36"/>
      <c r="U37" s="36"/>
      <c r="V37" s="36"/>
      <c r="W37" s="36"/>
      <c r="X37" s="36"/>
      <c r="Y37" s="3"/>
    </row>
    <row r="38" spans="1:25" x14ac:dyDescent="0.2">
      <c r="A38" s="1">
        <v>495.44</v>
      </c>
      <c r="B38" s="1" t="s">
        <v>235</v>
      </c>
      <c r="F38" s="1">
        <v>31</v>
      </c>
      <c r="G38" s="1">
        <v>59</v>
      </c>
      <c r="H38" s="1">
        <v>4</v>
      </c>
      <c r="I38" s="1">
        <v>15000</v>
      </c>
      <c r="J38" s="1">
        <f>57-F38</f>
        <v>26</v>
      </c>
      <c r="K38" s="1">
        <f>104-G38</f>
        <v>45</v>
      </c>
      <c r="L38" s="1">
        <f>6-H38</f>
        <v>2</v>
      </c>
      <c r="N38" s="3"/>
      <c r="P38" s="3">
        <v>495.44</v>
      </c>
      <c r="Q38" s="3"/>
      <c r="R38" s="13">
        <f t="shared" ref="R38:R47" si="10">(0.369*I38)</f>
        <v>5535</v>
      </c>
      <c r="S38" s="13">
        <f t="shared" ref="S38:S47" si="11">(0.188*I38)</f>
        <v>2820</v>
      </c>
      <c r="T38" s="36"/>
      <c r="U38" s="36"/>
      <c r="V38" s="36"/>
      <c r="W38" s="36"/>
      <c r="X38" s="36"/>
      <c r="Y38" s="3"/>
    </row>
    <row r="39" spans="1:25" x14ac:dyDescent="0.2">
      <c r="A39" s="1">
        <v>521.46</v>
      </c>
      <c r="B39" s="1" t="s">
        <v>236</v>
      </c>
      <c r="F39" s="1">
        <v>33</v>
      </c>
      <c r="G39" s="1">
        <v>61</v>
      </c>
      <c r="H39" s="1">
        <v>4</v>
      </c>
      <c r="I39" s="1">
        <v>15000</v>
      </c>
      <c r="J39" s="1">
        <f t="shared" ref="J39:J47" si="12">57-F39</f>
        <v>24</v>
      </c>
      <c r="K39" s="1">
        <f t="shared" ref="K39:K47" si="13">104-G39</f>
        <v>43</v>
      </c>
      <c r="L39" s="1">
        <f t="shared" ref="L39:L47" si="14">6-H39</f>
        <v>2</v>
      </c>
      <c r="P39" s="3">
        <v>521.46</v>
      </c>
      <c r="Q39" s="3"/>
      <c r="R39" s="13">
        <f t="shared" si="10"/>
        <v>5535</v>
      </c>
      <c r="S39" s="13">
        <f t="shared" si="11"/>
        <v>2820</v>
      </c>
      <c r="T39" s="36"/>
      <c r="U39" s="36"/>
      <c r="V39" s="36"/>
      <c r="W39" s="36"/>
      <c r="X39" s="36"/>
      <c r="Y39" s="3"/>
    </row>
    <row r="40" spans="1:25" s="27" customFormat="1" x14ac:dyDescent="0.2">
      <c r="A40" s="6">
        <v>523.47</v>
      </c>
      <c r="B40" s="6" t="s">
        <v>336</v>
      </c>
      <c r="C40" s="6"/>
      <c r="F40" s="6">
        <v>33</v>
      </c>
      <c r="G40" s="6">
        <v>63</v>
      </c>
      <c r="H40" s="27">
        <v>4</v>
      </c>
      <c r="I40" s="1">
        <v>15000</v>
      </c>
      <c r="J40" s="1">
        <f t="shared" si="12"/>
        <v>24</v>
      </c>
      <c r="K40" s="1">
        <f t="shared" si="13"/>
        <v>41</v>
      </c>
      <c r="L40" s="27">
        <f t="shared" si="14"/>
        <v>2</v>
      </c>
      <c r="M40" s="6"/>
      <c r="N40" s="1"/>
      <c r="O40" s="1"/>
      <c r="P40" s="3">
        <v>523.47</v>
      </c>
      <c r="Q40" s="3"/>
      <c r="R40" s="13">
        <f t="shared" si="10"/>
        <v>5535</v>
      </c>
      <c r="S40" s="13">
        <f t="shared" si="11"/>
        <v>2820</v>
      </c>
      <c r="T40" s="37"/>
      <c r="U40" s="36"/>
      <c r="V40" s="36"/>
      <c r="W40" s="36"/>
      <c r="X40" s="36"/>
      <c r="Y40" s="3"/>
    </row>
    <row r="41" spans="1:25" x14ac:dyDescent="0.2">
      <c r="A41" s="1">
        <v>549.49</v>
      </c>
      <c r="B41" s="1" t="s">
        <v>238</v>
      </c>
      <c r="F41" s="1">
        <v>35</v>
      </c>
      <c r="G41" s="1">
        <v>65</v>
      </c>
      <c r="H41" s="1">
        <v>4</v>
      </c>
      <c r="I41" s="1">
        <v>15000</v>
      </c>
      <c r="J41" s="1">
        <f t="shared" si="12"/>
        <v>22</v>
      </c>
      <c r="K41" s="1">
        <f t="shared" si="13"/>
        <v>39</v>
      </c>
      <c r="L41" s="1">
        <f t="shared" si="14"/>
        <v>2</v>
      </c>
      <c r="O41" s="16"/>
      <c r="P41" s="3">
        <v>549.49</v>
      </c>
      <c r="Q41" s="3"/>
      <c r="R41" s="13">
        <f t="shared" si="10"/>
        <v>5535</v>
      </c>
      <c r="S41" s="13">
        <f t="shared" si="11"/>
        <v>2820</v>
      </c>
      <c r="T41" s="40"/>
      <c r="U41" s="36"/>
      <c r="V41" s="36"/>
      <c r="W41" s="36"/>
      <c r="X41" s="36"/>
      <c r="Y41" s="3"/>
    </row>
    <row r="42" spans="1:25" x14ac:dyDescent="0.2">
      <c r="A42" s="1">
        <v>551.5</v>
      </c>
      <c r="B42" s="1" t="s">
        <v>239</v>
      </c>
      <c r="C42" s="1">
        <v>212</v>
      </c>
      <c r="D42" s="1">
        <v>5.37</v>
      </c>
      <c r="F42" s="1">
        <v>35</v>
      </c>
      <c r="G42" s="1">
        <v>67</v>
      </c>
      <c r="H42" s="1">
        <v>4</v>
      </c>
      <c r="I42" s="1">
        <v>15000</v>
      </c>
      <c r="J42" s="1">
        <f t="shared" si="12"/>
        <v>22</v>
      </c>
      <c r="K42" s="1">
        <f t="shared" si="13"/>
        <v>37</v>
      </c>
      <c r="L42" s="1">
        <f t="shared" si="14"/>
        <v>2</v>
      </c>
      <c r="M42" s="6" t="s">
        <v>276</v>
      </c>
      <c r="N42" s="17"/>
      <c r="O42" s="6"/>
      <c r="P42" s="6">
        <v>551.5</v>
      </c>
      <c r="Q42" s="1">
        <v>212</v>
      </c>
      <c r="R42" s="14">
        <f t="shared" si="10"/>
        <v>5535</v>
      </c>
      <c r="S42" s="14">
        <f t="shared" si="11"/>
        <v>2820</v>
      </c>
      <c r="T42" s="40"/>
      <c r="U42" s="36"/>
      <c r="V42" s="36"/>
      <c r="W42" s="36"/>
      <c r="X42" s="36"/>
      <c r="Y42" s="3"/>
    </row>
    <row r="43" spans="1:25" x14ac:dyDescent="0.2">
      <c r="A43" s="6">
        <v>575.5</v>
      </c>
      <c r="B43" s="1" t="s">
        <v>241</v>
      </c>
      <c r="C43" s="1">
        <v>211</v>
      </c>
      <c r="F43" s="1">
        <v>37</v>
      </c>
      <c r="G43" s="1">
        <v>67</v>
      </c>
      <c r="H43" s="1">
        <v>4</v>
      </c>
      <c r="I43" s="1">
        <v>15000</v>
      </c>
      <c r="J43" s="1">
        <f t="shared" si="12"/>
        <v>20</v>
      </c>
      <c r="K43" s="1">
        <f t="shared" si="13"/>
        <v>37</v>
      </c>
      <c r="L43" s="1">
        <f t="shared" si="14"/>
        <v>2</v>
      </c>
      <c r="M43" s="6" t="s">
        <v>369</v>
      </c>
      <c r="O43" s="16"/>
      <c r="P43" s="6">
        <v>575.5</v>
      </c>
      <c r="Q43" s="1">
        <v>211</v>
      </c>
      <c r="R43" s="14">
        <f t="shared" si="10"/>
        <v>5535</v>
      </c>
      <c r="S43" s="14">
        <f t="shared" si="11"/>
        <v>2820</v>
      </c>
      <c r="T43" s="40"/>
      <c r="U43" s="40"/>
      <c r="V43" s="40"/>
      <c r="W43" s="36"/>
      <c r="X43" s="36"/>
      <c r="Y43" s="3"/>
    </row>
    <row r="44" spans="1:25" x14ac:dyDescent="0.2">
      <c r="A44" s="2">
        <v>577.52</v>
      </c>
      <c r="B44" s="1" t="s">
        <v>242</v>
      </c>
      <c r="C44" s="1">
        <v>9270</v>
      </c>
      <c r="D44" s="1">
        <v>5.28</v>
      </c>
      <c r="F44" s="1">
        <v>37</v>
      </c>
      <c r="G44" s="1">
        <v>69</v>
      </c>
      <c r="H44" s="1">
        <v>4</v>
      </c>
      <c r="I44" s="1">
        <v>15000</v>
      </c>
      <c r="J44" s="1">
        <f t="shared" si="12"/>
        <v>20</v>
      </c>
      <c r="K44" s="1">
        <f t="shared" si="13"/>
        <v>35</v>
      </c>
      <c r="L44" s="1">
        <f t="shared" si="14"/>
        <v>2</v>
      </c>
      <c r="M44" s="7" t="s">
        <v>266</v>
      </c>
      <c r="N44" s="1" t="s">
        <v>413</v>
      </c>
      <c r="O44" s="16"/>
      <c r="P44" s="6">
        <v>577.52</v>
      </c>
      <c r="Q44" s="1">
        <v>9270</v>
      </c>
      <c r="R44" s="14">
        <f t="shared" si="10"/>
        <v>5535</v>
      </c>
      <c r="S44" s="14">
        <f t="shared" si="11"/>
        <v>2820</v>
      </c>
      <c r="T44" s="40"/>
      <c r="U44" s="36"/>
      <c r="V44" s="40"/>
      <c r="W44" s="36"/>
      <c r="X44" s="39"/>
      <c r="Y44" s="3"/>
    </row>
    <row r="45" spans="1:25" x14ac:dyDescent="0.2">
      <c r="A45" s="6">
        <v>601.52</v>
      </c>
      <c r="B45" s="1" t="s">
        <v>244</v>
      </c>
      <c r="C45" s="1">
        <v>165</v>
      </c>
      <c r="F45" s="1">
        <v>39</v>
      </c>
      <c r="G45" s="1">
        <v>69</v>
      </c>
      <c r="H45" s="1">
        <v>4</v>
      </c>
      <c r="I45" s="1">
        <v>15000</v>
      </c>
      <c r="J45" s="1">
        <f t="shared" si="12"/>
        <v>18</v>
      </c>
      <c r="K45" s="1">
        <f t="shared" si="13"/>
        <v>35</v>
      </c>
      <c r="L45" s="1">
        <f t="shared" si="14"/>
        <v>2</v>
      </c>
      <c r="M45" s="6" t="s">
        <v>8</v>
      </c>
      <c r="N45" s="3"/>
      <c r="P45" s="6">
        <v>601.52</v>
      </c>
      <c r="Q45" s="1">
        <v>165</v>
      </c>
      <c r="R45" s="14">
        <f t="shared" si="10"/>
        <v>5535</v>
      </c>
      <c r="S45" s="14">
        <f t="shared" si="11"/>
        <v>2820</v>
      </c>
      <c r="T45" s="36"/>
      <c r="U45" s="36"/>
      <c r="V45" s="36"/>
      <c r="W45" s="36"/>
      <c r="X45" s="36"/>
      <c r="Y45" s="3"/>
    </row>
    <row r="46" spans="1:25" x14ac:dyDescent="0.2">
      <c r="A46" s="7">
        <v>603.53</v>
      </c>
      <c r="B46" s="1" t="s">
        <v>245</v>
      </c>
      <c r="C46" s="1">
        <v>16800</v>
      </c>
      <c r="D46" s="1">
        <v>5.16</v>
      </c>
      <c r="F46" s="1">
        <v>39</v>
      </c>
      <c r="G46" s="1">
        <v>71</v>
      </c>
      <c r="H46" s="1">
        <v>4</v>
      </c>
      <c r="I46" s="1">
        <v>15000</v>
      </c>
      <c r="J46" s="1">
        <f t="shared" si="12"/>
        <v>18</v>
      </c>
      <c r="K46" s="1">
        <f t="shared" si="13"/>
        <v>33</v>
      </c>
      <c r="L46" s="1">
        <f t="shared" si="14"/>
        <v>2</v>
      </c>
      <c r="M46" s="7" t="s">
        <v>11</v>
      </c>
      <c r="N46" s="16" t="s">
        <v>414</v>
      </c>
      <c r="P46" s="16">
        <v>603.53</v>
      </c>
      <c r="Q46" s="1">
        <v>16800</v>
      </c>
      <c r="R46" s="14">
        <f t="shared" si="10"/>
        <v>5535</v>
      </c>
      <c r="S46" s="14">
        <f t="shared" si="11"/>
        <v>2820</v>
      </c>
      <c r="T46" s="42">
        <v>5535</v>
      </c>
      <c r="U46" s="42">
        <v>2820</v>
      </c>
      <c r="V46" s="42">
        <f>T46*2</f>
        <v>11070</v>
      </c>
      <c r="W46" s="42">
        <v>2820</v>
      </c>
      <c r="X46" s="39">
        <f>W46+V46</f>
        <v>13890</v>
      </c>
      <c r="Y46" s="3"/>
    </row>
    <row r="47" spans="1:25" s="20" customFormat="1" x14ac:dyDescent="0.2">
      <c r="A47" s="1">
        <v>605.54999999999995</v>
      </c>
      <c r="B47" s="1" t="s">
        <v>363</v>
      </c>
      <c r="C47" s="1"/>
      <c r="F47" s="1">
        <v>39</v>
      </c>
      <c r="G47" s="1">
        <v>73</v>
      </c>
      <c r="H47" s="20">
        <v>4</v>
      </c>
      <c r="I47" s="1">
        <v>15000</v>
      </c>
      <c r="J47" s="1">
        <f t="shared" si="12"/>
        <v>18</v>
      </c>
      <c r="K47" s="1">
        <f t="shared" si="13"/>
        <v>31</v>
      </c>
      <c r="L47" s="6">
        <f t="shared" si="14"/>
        <v>2</v>
      </c>
      <c r="M47" s="6" t="s">
        <v>7</v>
      </c>
      <c r="N47" s="1"/>
      <c r="O47" s="30"/>
      <c r="P47" s="3">
        <v>605.54999999999995</v>
      </c>
      <c r="Q47" s="3"/>
      <c r="R47" s="13">
        <f t="shared" si="10"/>
        <v>5535</v>
      </c>
      <c r="S47" s="13">
        <f t="shared" si="11"/>
        <v>2820</v>
      </c>
      <c r="T47" s="36"/>
      <c r="U47" s="36"/>
      <c r="V47" s="36"/>
      <c r="W47" s="36"/>
      <c r="X47" s="36"/>
      <c r="Y47" s="3"/>
    </row>
    <row r="48" spans="1:25" x14ac:dyDescent="0.2">
      <c r="T48" s="36"/>
      <c r="U48" s="36"/>
      <c r="V48" s="36"/>
      <c r="W48" s="36"/>
      <c r="X48" s="36"/>
      <c r="Y48" s="3"/>
    </row>
    <row r="49" spans="1:25" x14ac:dyDescent="0.2">
      <c r="A49" s="2" t="s">
        <v>233</v>
      </c>
      <c r="B49" s="2" t="s">
        <v>234</v>
      </c>
      <c r="C49" s="2" t="s">
        <v>260</v>
      </c>
      <c r="D49" s="2"/>
      <c r="E49" s="2"/>
      <c r="F49" s="2" t="s">
        <v>246</v>
      </c>
      <c r="G49" s="2" t="s">
        <v>247</v>
      </c>
      <c r="H49" s="2" t="s">
        <v>248</v>
      </c>
      <c r="I49" s="10" t="s">
        <v>111</v>
      </c>
      <c r="J49" s="2" t="s">
        <v>246</v>
      </c>
      <c r="K49" s="2" t="s">
        <v>247</v>
      </c>
      <c r="L49" s="2" t="s">
        <v>248</v>
      </c>
      <c r="M49" s="7" t="s">
        <v>249</v>
      </c>
      <c r="N49" s="2" t="s">
        <v>256</v>
      </c>
      <c r="P49" s="2" t="s">
        <v>233</v>
      </c>
      <c r="Q49" s="2" t="s">
        <v>260</v>
      </c>
      <c r="R49" s="2" t="s">
        <v>261</v>
      </c>
      <c r="T49" s="36"/>
      <c r="U49" s="36"/>
      <c r="V49" s="36"/>
      <c r="W49" s="36"/>
      <c r="X49" s="36"/>
      <c r="Y49" s="3"/>
    </row>
    <row r="50" spans="1:25" x14ac:dyDescent="0.2">
      <c r="I50" s="1" t="s">
        <v>264</v>
      </c>
      <c r="J50" s="1">
        <v>59</v>
      </c>
      <c r="K50" s="1">
        <v>106</v>
      </c>
      <c r="L50" s="1">
        <v>6</v>
      </c>
      <c r="N50" s="10" t="s">
        <v>111</v>
      </c>
      <c r="R50" s="2" t="s">
        <v>263</v>
      </c>
      <c r="S50" s="2" t="s">
        <v>262</v>
      </c>
      <c r="T50" s="36"/>
      <c r="U50" s="36"/>
      <c r="V50" s="36"/>
      <c r="W50" s="36"/>
      <c r="X50" s="36"/>
      <c r="Y50" s="3"/>
    </row>
    <row r="51" spans="1:25" x14ac:dyDescent="0.2">
      <c r="A51" s="1">
        <v>495.44</v>
      </c>
      <c r="B51" s="1" t="s">
        <v>235</v>
      </c>
      <c r="F51" s="1">
        <v>31</v>
      </c>
      <c r="G51" s="1">
        <v>59</v>
      </c>
      <c r="H51" s="1">
        <v>4</v>
      </c>
      <c r="I51" s="1">
        <v>303</v>
      </c>
      <c r="J51" s="1">
        <f>59-F51</f>
        <v>28</v>
      </c>
      <c r="K51" s="1">
        <f>106-G51</f>
        <v>47</v>
      </c>
      <c r="L51" s="1">
        <f>6-H51</f>
        <v>2</v>
      </c>
      <c r="N51" s="36"/>
      <c r="O51" s="4"/>
      <c r="P51" s="3">
        <v>495.44</v>
      </c>
      <c r="Q51" s="3"/>
      <c r="R51" s="13">
        <f t="shared" ref="R51:R61" si="15">(0.369*I51)</f>
        <v>111.807</v>
      </c>
      <c r="S51" s="13">
        <f t="shared" ref="S51:S61" si="16">(0.188*I51)</f>
        <v>56.963999999999999</v>
      </c>
      <c r="T51" s="36"/>
      <c r="U51" s="36"/>
      <c r="V51" s="36"/>
      <c r="W51" s="36"/>
      <c r="X51" s="36"/>
      <c r="Y51" s="3"/>
    </row>
    <row r="52" spans="1:25" x14ac:dyDescent="0.2">
      <c r="A52" s="1">
        <v>521.46</v>
      </c>
      <c r="B52" s="1" t="s">
        <v>236</v>
      </c>
      <c r="F52" s="1">
        <v>33</v>
      </c>
      <c r="G52" s="1">
        <v>61</v>
      </c>
      <c r="H52" s="1">
        <v>4</v>
      </c>
      <c r="I52" s="1">
        <v>303</v>
      </c>
      <c r="J52" s="1">
        <f t="shared" ref="J52:J61" si="17">59-F52</f>
        <v>26</v>
      </c>
      <c r="K52" s="1">
        <f t="shared" ref="K52:K61" si="18">106-G52</f>
        <v>45</v>
      </c>
      <c r="L52" s="1">
        <f t="shared" ref="L52:L61" si="19">6-H52</f>
        <v>2</v>
      </c>
      <c r="N52" s="36"/>
      <c r="O52" s="4"/>
      <c r="P52" s="3">
        <v>521.46</v>
      </c>
      <c r="Q52" s="3"/>
      <c r="R52" s="13">
        <f t="shared" si="15"/>
        <v>111.807</v>
      </c>
      <c r="S52" s="13">
        <f t="shared" si="16"/>
        <v>56.963999999999999</v>
      </c>
      <c r="T52" s="36"/>
      <c r="U52" s="36"/>
      <c r="V52" s="36"/>
      <c r="W52" s="36"/>
      <c r="X52" s="36"/>
      <c r="Y52" s="3"/>
    </row>
    <row r="53" spans="1:25" s="27" customFormat="1" x14ac:dyDescent="0.2">
      <c r="A53" s="6">
        <v>523.47</v>
      </c>
      <c r="B53" s="6" t="s">
        <v>336</v>
      </c>
      <c r="C53" s="6"/>
      <c r="F53" s="6">
        <v>33</v>
      </c>
      <c r="G53" s="6">
        <v>63</v>
      </c>
      <c r="H53" s="27">
        <v>4</v>
      </c>
      <c r="I53" s="1">
        <v>303</v>
      </c>
      <c r="J53" s="1">
        <f t="shared" si="17"/>
        <v>26</v>
      </c>
      <c r="K53" s="1">
        <f t="shared" si="18"/>
        <v>43</v>
      </c>
      <c r="L53" s="27">
        <f t="shared" si="19"/>
        <v>2</v>
      </c>
      <c r="M53" s="6"/>
      <c r="N53" s="36"/>
      <c r="O53" s="36"/>
      <c r="P53" s="3">
        <v>523.47</v>
      </c>
      <c r="Q53" s="3"/>
      <c r="R53" s="13">
        <f t="shared" si="15"/>
        <v>111.807</v>
      </c>
      <c r="S53" s="13">
        <f t="shared" si="16"/>
        <v>56.963999999999999</v>
      </c>
      <c r="T53" s="36"/>
      <c r="U53" s="36"/>
      <c r="V53" s="36"/>
      <c r="W53" s="36"/>
      <c r="X53" s="36"/>
      <c r="Y53" s="3"/>
    </row>
    <row r="54" spans="1:25" x14ac:dyDescent="0.2">
      <c r="A54" s="1">
        <v>549.49</v>
      </c>
      <c r="B54" s="1" t="s">
        <v>238</v>
      </c>
      <c r="F54" s="1">
        <v>35</v>
      </c>
      <c r="G54" s="1">
        <v>65</v>
      </c>
      <c r="H54" s="1">
        <v>4</v>
      </c>
      <c r="I54" s="1">
        <v>303</v>
      </c>
      <c r="J54" s="1">
        <f t="shared" si="17"/>
        <v>24</v>
      </c>
      <c r="K54" s="1">
        <f t="shared" si="18"/>
        <v>41</v>
      </c>
      <c r="L54" s="1">
        <f t="shared" si="19"/>
        <v>2</v>
      </c>
      <c r="N54" s="42"/>
      <c r="O54" s="4"/>
      <c r="P54" s="3">
        <v>549.49</v>
      </c>
      <c r="Q54" s="3"/>
      <c r="R54" s="13">
        <f t="shared" si="15"/>
        <v>111.807</v>
      </c>
      <c r="S54" s="13">
        <f t="shared" si="16"/>
        <v>56.963999999999999</v>
      </c>
      <c r="T54" s="36"/>
      <c r="U54" s="36"/>
      <c r="V54" s="36"/>
      <c r="W54" s="36"/>
      <c r="X54" s="36"/>
      <c r="Y54" s="3"/>
    </row>
    <row r="55" spans="1:25" x14ac:dyDescent="0.2">
      <c r="A55" s="1">
        <v>551.5</v>
      </c>
      <c r="B55" s="1" t="s">
        <v>239</v>
      </c>
      <c r="C55" s="1">
        <v>212</v>
      </c>
      <c r="D55" s="1">
        <v>5.37</v>
      </c>
      <c r="F55" s="1">
        <v>35</v>
      </c>
      <c r="G55" s="1">
        <v>67</v>
      </c>
      <c r="H55" s="1">
        <v>4</v>
      </c>
      <c r="I55" s="1">
        <v>303</v>
      </c>
      <c r="J55" s="1">
        <f t="shared" si="17"/>
        <v>24</v>
      </c>
      <c r="K55" s="1">
        <f t="shared" si="18"/>
        <v>39</v>
      </c>
      <c r="L55" s="1">
        <f t="shared" si="19"/>
        <v>2</v>
      </c>
      <c r="M55" s="6" t="s">
        <v>290</v>
      </c>
      <c r="N55" s="36"/>
      <c r="O55" s="4"/>
      <c r="P55" s="6">
        <v>551.5</v>
      </c>
      <c r="Q55" s="1">
        <v>212</v>
      </c>
      <c r="R55" s="14">
        <f t="shared" si="15"/>
        <v>111.807</v>
      </c>
      <c r="S55" s="14">
        <f t="shared" si="16"/>
        <v>56.963999999999999</v>
      </c>
      <c r="T55" s="36"/>
      <c r="U55" s="36"/>
      <c r="V55" s="36"/>
      <c r="W55" s="36"/>
      <c r="X55" s="36"/>
      <c r="Y55" s="3"/>
    </row>
    <row r="56" spans="1:25" x14ac:dyDescent="0.2">
      <c r="A56" s="6">
        <v>575.5</v>
      </c>
      <c r="B56" s="1" t="s">
        <v>241</v>
      </c>
      <c r="C56" s="1">
        <v>211</v>
      </c>
      <c r="F56" s="1">
        <v>37</v>
      </c>
      <c r="G56" s="1">
        <v>67</v>
      </c>
      <c r="H56" s="1">
        <v>4</v>
      </c>
      <c r="I56" s="1">
        <v>303</v>
      </c>
      <c r="J56" s="1">
        <f t="shared" si="17"/>
        <v>22</v>
      </c>
      <c r="K56" s="1">
        <f t="shared" si="18"/>
        <v>39</v>
      </c>
      <c r="L56" s="1">
        <f t="shared" si="19"/>
        <v>2</v>
      </c>
      <c r="M56" s="6" t="s">
        <v>370</v>
      </c>
      <c r="N56" s="4"/>
      <c r="O56" s="39"/>
      <c r="P56" s="6">
        <v>575.5</v>
      </c>
      <c r="Q56" s="1">
        <v>211</v>
      </c>
      <c r="R56" s="14">
        <f t="shared" si="15"/>
        <v>111.807</v>
      </c>
      <c r="S56" s="14">
        <f t="shared" si="16"/>
        <v>56.963999999999999</v>
      </c>
      <c r="T56" s="40"/>
      <c r="U56" s="36"/>
      <c r="V56" s="40"/>
      <c r="W56" s="36"/>
      <c r="X56" s="36"/>
      <c r="Y56" s="3"/>
    </row>
    <row r="57" spans="1:25" x14ac:dyDescent="0.2">
      <c r="A57" s="2">
        <v>577.52</v>
      </c>
      <c r="B57" s="1" t="s">
        <v>242</v>
      </c>
      <c r="C57" s="1">
        <v>9270</v>
      </c>
      <c r="D57" s="1">
        <v>5.28</v>
      </c>
      <c r="F57" s="1">
        <v>37</v>
      </c>
      <c r="G57" s="1">
        <v>69</v>
      </c>
      <c r="H57" s="1">
        <v>4</v>
      </c>
      <c r="I57" s="1">
        <v>303</v>
      </c>
      <c r="J57" s="1">
        <f t="shared" si="17"/>
        <v>22</v>
      </c>
      <c r="K57" s="1">
        <f t="shared" si="18"/>
        <v>37</v>
      </c>
      <c r="L57" s="1">
        <f t="shared" si="19"/>
        <v>2</v>
      </c>
      <c r="M57" s="6" t="s">
        <v>276</v>
      </c>
      <c r="N57" s="4"/>
      <c r="O57" s="36"/>
      <c r="P57" s="6">
        <v>577.52</v>
      </c>
      <c r="Q57" s="1">
        <v>9270</v>
      </c>
      <c r="R57" s="14">
        <f t="shared" si="15"/>
        <v>111.807</v>
      </c>
      <c r="S57" s="14">
        <f t="shared" si="16"/>
        <v>56.963999999999999</v>
      </c>
      <c r="T57" s="40"/>
      <c r="U57" s="36"/>
      <c r="V57" s="39"/>
      <c r="W57" s="36"/>
      <c r="X57" s="36"/>
      <c r="Y57" s="3"/>
    </row>
    <row r="58" spans="1:25" x14ac:dyDescent="0.2">
      <c r="A58" s="6">
        <v>601.52</v>
      </c>
      <c r="B58" s="1" t="s">
        <v>244</v>
      </c>
      <c r="C58" s="1">
        <v>165</v>
      </c>
      <c r="F58" s="1">
        <v>39</v>
      </c>
      <c r="G58" s="1">
        <v>69</v>
      </c>
      <c r="H58" s="1">
        <v>4</v>
      </c>
      <c r="I58" s="1">
        <v>303</v>
      </c>
      <c r="J58" s="1">
        <f t="shared" si="17"/>
        <v>20</v>
      </c>
      <c r="K58" s="1">
        <f t="shared" si="18"/>
        <v>37</v>
      </c>
      <c r="L58" s="1">
        <f t="shared" si="19"/>
        <v>2</v>
      </c>
      <c r="M58" s="6" t="s">
        <v>369</v>
      </c>
      <c r="N58" s="36"/>
      <c r="O58" s="36"/>
      <c r="P58" s="6">
        <v>601.52</v>
      </c>
      <c r="Q58" s="1">
        <v>165</v>
      </c>
      <c r="R58" s="14">
        <f t="shared" si="15"/>
        <v>111.807</v>
      </c>
      <c r="S58" s="14">
        <f t="shared" si="16"/>
        <v>56.963999999999999</v>
      </c>
      <c r="T58" s="36"/>
      <c r="U58" s="36"/>
      <c r="V58" s="36"/>
      <c r="W58" s="36"/>
      <c r="X58" s="36"/>
      <c r="Y58" s="3"/>
    </row>
    <row r="59" spans="1:25" x14ac:dyDescent="0.2">
      <c r="A59" s="7">
        <v>603.53</v>
      </c>
      <c r="B59" s="1" t="s">
        <v>245</v>
      </c>
      <c r="C59" s="1">
        <v>16800</v>
      </c>
      <c r="D59" s="1">
        <v>5.16</v>
      </c>
      <c r="F59" s="1">
        <v>39</v>
      </c>
      <c r="G59" s="1">
        <v>71</v>
      </c>
      <c r="H59" s="1">
        <v>4</v>
      </c>
      <c r="I59" s="1">
        <v>303</v>
      </c>
      <c r="J59" s="1">
        <f t="shared" si="17"/>
        <v>20</v>
      </c>
      <c r="K59" s="1">
        <f t="shared" si="18"/>
        <v>35</v>
      </c>
      <c r="L59" s="1">
        <f t="shared" si="19"/>
        <v>2</v>
      </c>
      <c r="M59" s="6" t="s">
        <v>266</v>
      </c>
      <c r="N59" s="39" t="s">
        <v>416</v>
      </c>
      <c r="O59" s="39"/>
      <c r="P59" s="16">
        <v>603.53</v>
      </c>
      <c r="Q59" s="1">
        <v>16800</v>
      </c>
      <c r="R59" s="14">
        <f t="shared" si="15"/>
        <v>111.807</v>
      </c>
      <c r="S59" s="14">
        <f t="shared" si="16"/>
        <v>56.963999999999999</v>
      </c>
      <c r="T59" s="42">
        <v>111.807</v>
      </c>
      <c r="U59" s="42"/>
      <c r="V59" s="42">
        <v>111.807</v>
      </c>
      <c r="W59" s="36"/>
      <c r="X59" s="36"/>
      <c r="Y59" s="3"/>
    </row>
    <row r="60" spans="1:25" s="20" customFormat="1" x14ac:dyDescent="0.2">
      <c r="A60" s="1">
        <v>605.54999999999995</v>
      </c>
      <c r="B60" s="1" t="s">
        <v>363</v>
      </c>
      <c r="C60" s="1"/>
      <c r="F60" s="1">
        <v>39</v>
      </c>
      <c r="G60" s="1">
        <v>73</v>
      </c>
      <c r="H60" s="20">
        <v>4</v>
      </c>
      <c r="I60" s="1">
        <v>303</v>
      </c>
      <c r="J60" s="1">
        <f t="shared" si="17"/>
        <v>20</v>
      </c>
      <c r="K60" s="1">
        <f t="shared" si="18"/>
        <v>33</v>
      </c>
      <c r="L60" s="6">
        <f t="shared" si="19"/>
        <v>2</v>
      </c>
      <c r="M60" s="6" t="s">
        <v>277</v>
      </c>
      <c r="N60" s="36"/>
      <c r="O60" s="30"/>
      <c r="P60" s="3">
        <v>605.54999999999995</v>
      </c>
      <c r="Q60" s="3"/>
      <c r="R60" s="13">
        <f t="shared" si="15"/>
        <v>111.807</v>
      </c>
      <c r="S60" s="13">
        <f t="shared" si="16"/>
        <v>56.963999999999999</v>
      </c>
      <c r="T60" s="36"/>
      <c r="U60" s="37"/>
      <c r="V60" s="36"/>
      <c r="W60" s="36"/>
      <c r="X60" s="37"/>
      <c r="Y60" s="37"/>
    </row>
    <row r="61" spans="1:25" x14ac:dyDescent="0.2">
      <c r="A61" s="1">
        <v>629.54999999999995</v>
      </c>
      <c r="B61" s="1" t="s">
        <v>415</v>
      </c>
      <c r="C61" s="1">
        <v>353</v>
      </c>
      <c r="D61" s="1">
        <v>5.15</v>
      </c>
      <c r="F61" s="1">
        <v>41</v>
      </c>
      <c r="G61" s="1">
        <v>73</v>
      </c>
      <c r="H61" s="1">
        <v>4</v>
      </c>
      <c r="I61" s="1">
        <v>303</v>
      </c>
      <c r="J61" s="1">
        <f t="shared" si="17"/>
        <v>18</v>
      </c>
      <c r="K61" s="1">
        <f t="shared" si="18"/>
        <v>33</v>
      </c>
      <c r="L61" s="1">
        <f t="shared" si="19"/>
        <v>2</v>
      </c>
      <c r="M61" s="6" t="s">
        <v>11</v>
      </c>
      <c r="N61" s="39" t="s">
        <v>416</v>
      </c>
      <c r="P61" s="16">
        <v>629.54999999999995</v>
      </c>
      <c r="Q61" s="1">
        <v>353</v>
      </c>
      <c r="R61" s="12">
        <f t="shared" si="15"/>
        <v>111.807</v>
      </c>
      <c r="S61" s="12">
        <f t="shared" si="16"/>
        <v>56.963999999999999</v>
      </c>
      <c r="T61" s="4">
        <v>111.807</v>
      </c>
      <c r="U61" s="4">
        <v>56.963999999999999</v>
      </c>
      <c r="V61" s="4">
        <v>111.807</v>
      </c>
      <c r="W61" s="4">
        <v>56.963999999999999</v>
      </c>
      <c r="X61" s="4">
        <f>V61+W61</f>
        <v>168.77100000000002</v>
      </c>
    </row>
    <row r="62" spans="1:25" s="4" customForma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44"/>
      <c r="N62" s="5"/>
      <c r="P62" s="5"/>
      <c r="Q62" s="5"/>
      <c r="R62" s="5"/>
    </row>
    <row r="63" spans="1:25" s="4" customFormat="1" x14ac:dyDescent="0.2">
      <c r="M63" s="42"/>
      <c r="N63" s="5"/>
      <c r="R63" s="5"/>
      <c r="S63" s="5"/>
    </row>
    <row r="64" spans="1:25" s="4" customFormat="1" x14ac:dyDescent="0.2">
      <c r="M64" s="52"/>
      <c r="N64" s="36"/>
      <c r="P64" s="42"/>
      <c r="Q64" s="42"/>
      <c r="R64" s="45"/>
      <c r="S64" s="45"/>
    </row>
    <row r="65" spans="1:23" s="4" customFormat="1" x14ac:dyDescent="0.2">
      <c r="M65" s="42"/>
      <c r="N65" s="36"/>
      <c r="P65" s="42"/>
      <c r="Q65" s="42"/>
      <c r="R65" s="45"/>
      <c r="S65" s="45"/>
    </row>
    <row r="66" spans="1:23" s="4" customFormat="1" x14ac:dyDescent="0.2">
      <c r="A66" s="42"/>
      <c r="B66" s="42"/>
      <c r="C66" s="42"/>
      <c r="F66" s="42"/>
      <c r="G66" s="42"/>
      <c r="M66" s="42"/>
      <c r="N66" s="36"/>
      <c r="O66" s="36"/>
      <c r="P66" s="42"/>
      <c r="Q66" s="42"/>
      <c r="R66" s="45"/>
      <c r="S66" s="45"/>
    </row>
    <row r="67" spans="1:23" s="4" customFormat="1" x14ac:dyDescent="0.2">
      <c r="A67" s="5"/>
      <c r="M67" s="42"/>
      <c r="N67" s="36"/>
      <c r="P67" s="42"/>
      <c r="Q67" s="42"/>
      <c r="R67" s="45"/>
      <c r="S67" s="45"/>
    </row>
    <row r="68" spans="1:23" s="4" customFormat="1" x14ac:dyDescent="0.2">
      <c r="M68" s="42"/>
      <c r="N68" s="36"/>
      <c r="P68" s="42"/>
      <c r="Q68" s="42"/>
      <c r="R68" s="45"/>
      <c r="S68" s="45"/>
    </row>
    <row r="69" spans="1:23" s="4" customFormat="1" x14ac:dyDescent="0.2">
      <c r="A69" s="42"/>
      <c r="M69" s="42"/>
      <c r="N69" s="36"/>
      <c r="P69" s="42"/>
      <c r="Q69" s="42"/>
      <c r="R69" s="45"/>
      <c r="S69" s="45"/>
    </row>
    <row r="70" spans="1:23" s="4" customFormat="1" x14ac:dyDescent="0.2">
      <c r="M70" s="42"/>
      <c r="N70" s="36"/>
      <c r="P70" s="42"/>
      <c r="Q70" s="42"/>
      <c r="R70" s="45"/>
      <c r="S70" s="45"/>
    </row>
    <row r="71" spans="1:23" s="4" customFormat="1" x14ac:dyDescent="0.2">
      <c r="A71" s="44"/>
      <c r="M71" s="44"/>
      <c r="N71" s="42"/>
      <c r="O71" s="39"/>
      <c r="P71" s="42"/>
      <c r="Q71" s="42"/>
      <c r="R71" s="45"/>
      <c r="S71" s="45"/>
      <c r="V71" s="5"/>
    </row>
    <row r="72" spans="1:23" s="40" customFormat="1" x14ac:dyDescent="0.2">
      <c r="A72" s="42"/>
      <c r="B72" s="4"/>
      <c r="C72" s="4"/>
      <c r="F72" s="4"/>
      <c r="G72" s="4"/>
      <c r="H72" s="42"/>
      <c r="I72" s="4"/>
      <c r="J72" s="42"/>
      <c r="K72" s="42"/>
      <c r="L72" s="42"/>
      <c r="M72" s="44"/>
      <c r="N72" s="42"/>
      <c r="O72" s="39"/>
      <c r="P72" s="42"/>
      <c r="Q72" s="42"/>
      <c r="R72" s="45"/>
      <c r="S72" s="45"/>
      <c r="U72" s="45"/>
      <c r="V72" s="46"/>
    </row>
    <row r="73" spans="1:23" s="30" customFormat="1" x14ac:dyDescent="0.2">
      <c r="A73" s="4"/>
      <c r="B73" s="4"/>
      <c r="C73" s="4"/>
      <c r="F73" s="4"/>
      <c r="G73" s="4"/>
      <c r="H73" s="42"/>
      <c r="I73" s="4"/>
      <c r="J73" s="42"/>
      <c r="K73" s="42"/>
      <c r="L73" s="42"/>
      <c r="M73" s="42"/>
      <c r="N73" s="36"/>
      <c r="O73" s="41"/>
      <c r="P73" s="42"/>
      <c r="Q73" s="42"/>
      <c r="R73" s="45"/>
      <c r="S73" s="45"/>
      <c r="T73" s="41"/>
      <c r="U73" s="41"/>
      <c r="V73" s="41"/>
      <c r="W73" s="41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7"/>
  <sheetViews>
    <sheetView workbookViewId="0">
      <selection activeCell="I1" sqref="I1:S1"/>
    </sheetView>
  </sheetViews>
  <sheetFormatPr baseColWidth="10" defaultRowHeight="12.75" x14ac:dyDescent="0.2"/>
  <cols>
    <col min="1" max="4" width="11.42578125" style="1"/>
    <col min="5" max="5" width="13.5703125" style="1" customWidth="1"/>
    <col min="6" max="7" width="11.42578125" style="1"/>
    <col min="8" max="8" width="10" style="1" customWidth="1"/>
    <col min="9" max="9" width="11.140625" style="1" customWidth="1"/>
    <col min="10" max="10" width="9.140625" style="1" customWidth="1"/>
    <col min="11" max="11" width="11.42578125" style="1"/>
    <col min="12" max="12" width="13.28515625" style="1" customWidth="1"/>
    <col min="13" max="13" width="14" style="1" customWidth="1"/>
    <col min="14" max="14" width="14.42578125" style="1" customWidth="1"/>
    <col min="15" max="15" width="13.7109375" style="1" customWidth="1"/>
    <col min="16" max="16384" width="11.42578125" style="1"/>
  </cols>
  <sheetData>
    <row r="1" spans="1:25" s="2" customFormat="1" x14ac:dyDescent="0.2">
      <c r="A1" s="2" t="s">
        <v>0</v>
      </c>
      <c r="B1" s="2" t="s">
        <v>4</v>
      </c>
      <c r="C1" s="2" t="s">
        <v>125</v>
      </c>
      <c r="D1" s="2" t="s">
        <v>126</v>
      </c>
      <c r="E1" s="2" t="s">
        <v>128</v>
      </c>
      <c r="F1" s="2" t="s">
        <v>29</v>
      </c>
      <c r="G1" s="2" t="s">
        <v>30</v>
      </c>
    </row>
    <row r="2" spans="1:25" x14ac:dyDescent="0.2">
      <c r="A2" s="54">
        <v>893.83</v>
      </c>
      <c r="B2" s="54">
        <v>852.81</v>
      </c>
      <c r="C2" s="54">
        <v>6.79</v>
      </c>
      <c r="D2" s="54"/>
      <c r="E2" s="54" t="s">
        <v>219</v>
      </c>
      <c r="F2" s="54" t="s">
        <v>116</v>
      </c>
      <c r="G2" s="55" t="s">
        <v>427</v>
      </c>
    </row>
    <row r="3" spans="1:25" x14ac:dyDescent="0.2">
      <c r="A3" s="54">
        <v>919.85</v>
      </c>
      <c r="B3" s="54">
        <v>878.82</v>
      </c>
      <c r="C3" s="54">
        <v>6.61</v>
      </c>
      <c r="D3" s="54"/>
      <c r="E3" s="54" t="s">
        <v>9</v>
      </c>
      <c r="F3" s="54" t="s">
        <v>117</v>
      </c>
      <c r="G3" s="55" t="s">
        <v>434</v>
      </c>
    </row>
    <row r="4" spans="1:25" x14ac:dyDescent="0.2">
      <c r="A4" s="54">
        <v>945.86</v>
      </c>
      <c r="B4" s="54">
        <v>904.84</v>
      </c>
      <c r="C4" s="54">
        <v>6.55</v>
      </c>
      <c r="D4" s="54"/>
      <c r="E4" s="54" t="s">
        <v>19</v>
      </c>
      <c r="F4" s="54" t="s">
        <v>118</v>
      </c>
      <c r="G4" s="54" t="s">
        <v>442</v>
      </c>
    </row>
    <row r="5" spans="1:25" x14ac:dyDescent="0.2">
      <c r="A5" s="54">
        <v>971.87</v>
      </c>
      <c r="B5" s="54">
        <v>930.83</v>
      </c>
      <c r="C5" s="54">
        <v>6.49</v>
      </c>
      <c r="D5" s="54"/>
      <c r="E5" s="54" t="s">
        <v>227</v>
      </c>
      <c r="F5" s="54" t="s">
        <v>417</v>
      </c>
      <c r="G5" s="55" t="s">
        <v>446</v>
      </c>
    </row>
    <row r="6" spans="1:25" x14ac:dyDescent="0.2">
      <c r="A6" s="7"/>
      <c r="B6" s="10"/>
      <c r="C6" s="10"/>
      <c r="D6" s="10"/>
      <c r="E6" s="10"/>
      <c r="F6" s="10"/>
      <c r="G6" s="39"/>
    </row>
    <row r="10" spans="1:25" x14ac:dyDescent="0.2">
      <c r="A10" s="2" t="s">
        <v>233</v>
      </c>
      <c r="B10" s="2" t="s">
        <v>234</v>
      </c>
      <c r="C10" s="2" t="s">
        <v>260</v>
      </c>
      <c r="D10" s="2" t="s">
        <v>334</v>
      </c>
      <c r="E10" s="2" t="s">
        <v>335</v>
      </c>
      <c r="F10" s="2" t="s">
        <v>246</v>
      </c>
      <c r="G10" s="2" t="s">
        <v>247</v>
      </c>
      <c r="H10" s="2" t="s">
        <v>248</v>
      </c>
      <c r="I10" s="10" t="s">
        <v>116</v>
      </c>
      <c r="J10" s="2" t="s">
        <v>246</v>
      </c>
      <c r="K10" s="2" t="s">
        <v>247</v>
      </c>
      <c r="L10" s="2" t="s">
        <v>248</v>
      </c>
      <c r="M10" s="2" t="s">
        <v>249</v>
      </c>
      <c r="N10" s="2" t="s">
        <v>256</v>
      </c>
      <c r="P10" s="2" t="s">
        <v>233</v>
      </c>
      <c r="Q10" s="2" t="s">
        <v>260</v>
      </c>
      <c r="R10" s="2" t="s">
        <v>261</v>
      </c>
      <c r="T10" s="2" t="s">
        <v>308</v>
      </c>
      <c r="V10" s="2" t="s">
        <v>308</v>
      </c>
    </row>
    <row r="11" spans="1:25" x14ac:dyDescent="0.2">
      <c r="I11" s="1" t="s">
        <v>264</v>
      </c>
      <c r="J11" s="1">
        <v>53</v>
      </c>
      <c r="K11" s="1">
        <v>102</v>
      </c>
      <c r="L11" s="1">
        <v>6</v>
      </c>
      <c r="N11" s="10" t="s">
        <v>116</v>
      </c>
      <c r="R11" s="2" t="s">
        <v>263</v>
      </c>
      <c r="S11" s="2" t="s">
        <v>262</v>
      </c>
      <c r="T11" s="2" t="s">
        <v>263</v>
      </c>
      <c r="U11" s="2" t="s">
        <v>262</v>
      </c>
      <c r="V11" s="2" t="s">
        <v>263</v>
      </c>
      <c r="W11" s="2" t="s">
        <v>262</v>
      </c>
      <c r="X11" s="2" t="s">
        <v>361</v>
      </c>
    </row>
    <row r="12" spans="1:25" x14ac:dyDescent="0.2">
      <c r="A12" s="6">
        <v>495.44</v>
      </c>
      <c r="B12" s="1" t="s">
        <v>235</v>
      </c>
      <c r="F12" s="1">
        <v>31</v>
      </c>
      <c r="G12" s="1">
        <v>59</v>
      </c>
      <c r="H12" s="1">
        <v>4</v>
      </c>
      <c r="I12" s="1">
        <v>20900</v>
      </c>
      <c r="J12" s="1">
        <f>53-F12</f>
        <v>22</v>
      </c>
      <c r="K12" s="1">
        <f>102-G12</f>
        <v>43</v>
      </c>
      <c r="L12" s="1">
        <f>6-H12</f>
        <v>2</v>
      </c>
      <c r="M12" s="6" t="s">
        <v>18</v>
      </c>
      <c r="N12" s="42"/>
      <c r="O12" s="42"/>
      <c r="P12" s="6">
        <v>495.44</v>
      </c>
      <c r="Q12" s="6"/>
      <c r="R12" s="6">
        <f>(0.369*I12)</f>
        <v>7712.0999999999995</v>
      </c>
      <c r="S12" s="6">
        <f>(0.188*I12)</f>
        <v>3929.2</v>
      </c>
      <c r="T12" s="42"/>
      <c r="U12" s="36"/>
      <c r="V12" s="42"/>
      <c r="W12" s="36"/>
      <c r="X12" s="36"/>
      <c r="Y12" s="3"/>
    </row>
    <row r="13" spans="1:25" x14ac:dyDescent="0.2">
      <c r="A13" s="6">
        <v>521.46</v>
      </c>
      <c r="B13" s="1" t="s">
        <v>236</v>
      </c>
      <c r="F13" s="1">
        <v>33</v>
      </c>
      <c r="G13" s="1">
        <v>61</v>
      </c>
      <c r="H13" s="1">
        <v>4</v>
      </c>
      <c r="I13" s="1">
        <v>20900</v>
      </c>
      <c r="J13" s="1">
        <f t="shared" ref="J13:J22" si="0">53-F13</f>
        <v>20</v>
      </c>
      <c r="K13" s="1">
        <f t="shared" ref="K13:K22" si="1">102-G13</f>
        <v>41</v>
      </c>
      <c r="L13" s="1">
        <f t="shared" ref="L13:L22" si="2">6-H13</f>
        <v>2</v>
      </c>
      <c r="M13" s="6"/>
      <c r="N13" s="42"/>
      <c r="P13" s="3">
        <v>521.46</v>
      </c>
      <c r="Q13" s="3"/>
      <c r="R13" s="3">
        <f t="shared" ref="R13:R22" si="3">(0.369*I13)</f>
        <v>7712.0999999999995</v>
      </c>
      <c r="S13" s="3">
        <f t="shared" ref="S13:S22" si="4">(0.188*I13)</f>
        <v>3929.2</v>
      </c>
      <c r="T13" s="42"/>
      <c r="U13" s="42"/>
      <c r="V13" s="36"/>
      <c r="W13" s="36"/>
      <c r="X13" s="36"/>
      <c r="Y13" s="3"/>
    </row>
    <row r="14" spans="1:25" s="6" customFormat="1" x14ac:dyDescent="0.2">
      <c r="A14" s="6">
        <v>523.47</v>
      </c>
      <c r="B14" s="6" t="s">
        <v>336</v>
      </c>
      <c r="F14" s="6">
        <v>33</v>
      </c>
      <c r="G14" s="6">
        <v>63</v>
      </c>
      <c r="H14" s="6">
        <v>4</v>
      </c>
      <c r="I14" s="1">
        <v>20900</v>
      </c>
      <c r="J14" s="1">
        <f t="shared" si="0"/>
        <v>20</v>
      </c>
      <c r="K14" s="1">
        <f t="shared" si="1"/>
        <v>39</v>
      </c>
      <c r="L14" s="6">
        <f t="shared" si="2"/>
        <v>2</v>
      </c>
      <c r="M14" s="6" t="s">
        <v>420</v>
      </c>
      <c r="N14" s="42"/>
      <c r="O14" s="39"/>
      <c r="P14" s="6">
        <v>523.47</v>
      </c>
      <c r="R14" s="6">
        <f t="shared" si="3"/>
        <v>7712.0999999999995</v>
      </c>
      <c r="S14" s="6">
        <f t="shared" si="4"/>
        <v>3929.2</v>
      </c>
      <c r="T14" s="42"/>
      <c r="U14" s="42"/>
      <c r="V14" s="44"/>
      <c r="W14" s="42"/>
      <c r="X14" s="44"/>
    </row>
    <row r="15" spans="1:25" x14ac:dyDescent="0.2">
      <c r="A15" s="6">
        <v>549.49</v>
      </c>
      <c r="B15" s="1" t="s">
        <v>238</v>
      </c>
      <c r="F15" s="1">
        <v>35</v>
      </c>
      <c r="G15" s="1">
        <v>65</v>
      </c>
      <c r="H15" s="1">
        <v>4</v>
      </c>
      <c r="I15" s="1">
        <v>20900</v>
      </c>
      <c r="J15" s="1">
        <f t="shared" si="0"/>
        <v>18</v>
      </c>
      <c r="K15" s="1">
        <f t="shared" si="1"/>
        <v>37</v>
      </c>
      <c r="L15" s="1">
        <f t="shared" si="2"/>
        <v>2</v>
      </c>
      <c r="N15" s="42"/>
      <c r="P15" s="3">
        <v>549.49</v>
      </c>
      <c r="Q15" s="3"/>
      <c r="R15" s="3">
        <f t="shared" si="3"/>
        <v>7712.0999999999995</v>
      </c>
      <c r="S15" s="3">
        <f t="shared" si="4"/>
        <v>3929.2</v>
      </c>
      <c r="T15" s="36"/>
      <c r="U15" s="42"/>
      <c r="V15" s="36"/>
      <c r="W15" s="36"/>
      <c r="X15" s="36"/>
      <c r="Y15" s="3"/>
    </row>
    <row r="16" spans="1:25" x14ac:dyDescent="0.2">
      <c r="A16" s="7">
        <v>551.5</v>
      </c>
      <c r="B16" s="1" t="s">
        <v>239</v>
      </c>
      <c r="C16" s="1">
        <v>3810</v>
      </c>
      <c r="D16" s="1">
        <v>6.56</v>
      </c>
      <c r="F16" s="1">
        <v>35</v>
      </c>
      <c r="G16" s="1">
        <v>67</v>
      </c>
      <c r="H16" s="1">
        <v>4</v>
      </c>
      <c r="I16" s="1">
        <v>20900</v>
      </c>
      <c r="J16" s="1">
        <f t="shared" si="0"/>
        <v>18</v>
      </c>
      <c r="K16" s="1">
        <f t="shared" si="1"/>
        <v>35</v>
      </c>
      <c r="L16" s="1">
        <f t="shared" si="2"/>
        <v>2</v>
      </c>
      <c r="M16" s="48" t="s">
        <v>8</v>
      </c>
      <c r="N16" s="39" t="s">
        <v>427</v>
      </c>
      <c r="P16" s="7">
        <v>551.5</v>
      </c>
      <c r="Q16" s="1">
        <v>3810</v>
      </c>
      <c r="R16" s="6">
        <f t="shared" si="3"/>
        <v>7712.0999999999995</v>
      </c>
      <c r="S16" s="6">
        <f t="shared" si="4"/>
        <v>3929.2</v>
      </c>
      <c r="T16" s="42"/>
      <c r="U16" s="42"/>
      <c r="V16" s="42"/>
      <c r="W16" s="42"/>
      <c r="X16" s="36"/>
      <c r="Y16" s="3"/>
    </row>
    <row r="17" spans="1:25" x14ac:dyDescent="0.2">
      <c r="A17" s="6">
        <v>575.5</v>
      </c>
      <c r="B17" s="1" t="s">
        <v>241</v>
      </c>
      <c r="F17" s="1">
        <v>37</v>
      </c>
      <c r="G17" s="1">
        <v>67</v>
      </c>
      <c r="H17" s="1">
        <v>4</v>
      </c>
      <c r="I17" s="1">
        <v>20900</v>
      </c>
      <c r="J17" s="1">
        <f t="shared" si="0"/>
        <v>16</v>
      </c>
      <c r="K17" s="1">
        <f t="shared" si="1"/>
        <v>35</v>
      </c>
      <c r="L17" s="1">
        <f t="shared" si="2"/>
        <v>2</v>
      </c>
      <c r="M17" s="3"/>
      <c r="N17" s="4"/>
      <c r="P17" s="3">
        <v>575.5</v>
      </c>
      <c r="R17" s="3">
        <f t="shared" si="3"/>
        <v>7712.0999999999995</v>
      </c>
      <c r="S17" s="3">
        <f t="shared" si="4"/>
        <v>3929.2</v>
      </c>
      <c r="T17" s="36"/>
      <c r="U17" s="36"/>
      <c r="V17" s="36"/>
      <c r="W17" s="36"/>
      <c r="X17" s="36"/>
      <c r="Y17" s="3"/>
    </row>
    <row r="18" spans="1:25" x14ac:dyDescent="0.2">
      <c r="A18" s="7">
        <v>577.52</v>
      </c>
      <c r="B18" s="1" t="s">
        <v>242</v>
      </c>
      <c r="C18" s="1">
        <v>2710</v>
      </c>
      <c r="D18" s="1">
        <v>6.61</v>
      </c>
      <c r="F18" s="1">
        <v>37</v>
      </c>
      <c r="G18" s="1">
        <v>69</v>
      </c>
      <c r="H18" s="1">
        <v>4</v>
      </c>
      <c r="I18" s="1">
        <v>20900</v>
      </c>
      <c r="J18" s="1">
        <f t="shared" si="0"/>
        <v>16</v>
      </c>
      <c r="K18" s="1">
        <f t="shared" si="1"/>
        <v>33</v>
      </c>
      <c r="L18" s="1">
        <f t="shared" si="2"/>
        <v>2</v>
      </c>
      <c r="M18" s="7"/>
      <c r="N18" s="39"/>
      <c r="P18" s="3">
        <v>577.52</v>
      </c>
      <c r="Q18" s="3">
        <v>2710</v>
      </c>
      <c r="R18" s="3">
        <f t="shared" si="3"/>
        <v>7712.0999999999995</v>
      </c>
      <c r="S18" s="3">
        <f t="shared" si="4"/>
        <v>3929.2</v>
      </c>
      <c r="T18" s="42"/>
      <c r="U18" s="42"/>
      <c r="V18" s="42"/>
      <c r="W18" s="42"/>
      <c r="X18" s="39"/>
      <c r="Y18" s="3"/>
    </row>
    <row r="19" spans="1:25" x14ac:dyDescent="0.2">
      <c r="A19" s="7">
        <v>579.54</v>
      </c>
      <c r="B19" s="1" t="s">
        <v>418</v>
      </c>
      <c r="C19" s="1">
        <v>8410</v>
      </c>
      <c r="D19" s="1">
        <v>6.67</v>
      </c>
      <c r="F19" s="1">
        <v>37</v>
      </c>
      <c r="G19" s="1">
        <v>71</v>
      </c>
      <c r="H19" s="1">
        <v>4</v>
      </c>
      <c r="I19" s="1">
        <v>20900</v>
      </c>
      <c r="J19" s="1">
        <f t="shared" si="0"/>
        <v>16</v>
      </c>
      <c r="K19" s="1">
        <f t="shared" si="1"/>
        <v>31</v>
      </c>
      <c r="L19" s="1">
        <f t="shared" si="2"/>
        <v>2</v>
      </c>
      <c r="M19" s="6" t="s">
        <v>250</v>
      </c>
      <c r="N19" s="39" t="s">
        <v>426</v>
      </c>
      <c r="P19" s="7">
        <v>579.54</v>
      </c>
      <c r="Q19" s="1">
        <v>8410</v>
      </c>
      <c r="R19" s="6">
        <f t="shared" ref="R19" si="5">(0.369*I19)</f>
        <v>7712.0999999999995</v>
      </c>
      <c r="S19" s="6">
        <f t="shared" ref="S19" si="6">(0.188*I19)</f>
        <v>3929.2</v>
      </c>
      <c r="T19" s="42"/>
      <c r="U19" s="42"/>
      <c r="V19" s="42"/>
      <c r="W19" s="42"/>
      <c r="X19" s="39"/>
      <c r="Y19" s="3"/>
    </row>
    <row r="20" spans="1:25" x14ac:dyDescent="0.2">
      <c r="A20" s="6">
        <v>601.52</v>
      </c>
      <c r="B20" s="1" t="s">
        <v>244</v>
      </c>
      <c r="F20" s="1">
        <v>39</v>
      </c>
      <c r="G20" s="1">
        <v>69</v>
      </c>
      <c r="H20" s="1">
        <v>4</v>
      </c>
      <c r="I20" s="1">
        <v>20900</v>
      </c>
      <c r="J20" s="1">
        <f t="shared" si="0"/>
        <v>14</v>
      </c>
      <c r="K20" s="1">
        <f t="shared" si="1"/>
        <v>33</v>
      </c>
      <c r="L20" s="1">
        <f t="shared" si="2"/>
        <v>2</v>
      </c>
      <c r="M20" s="3"/>
      <c r="N20" s="4"/>
      <c r="P20" s="3">
        <v>601.52</v>
      </c>
      <c r="R20" s="3">
        <f t="shared" si="3"/>
        <v>7712.0999999999995</v>
      </c>
      <c r="S20" s="3">
        <f t="shared" si="4"/>
        <v>3929.2</v>
      </c>
      <c r="T20" s="36"/>
      <c r="U20" s="36"/>
      <c r="V20" s="36"/>
      <c r="W20" s="36"/>
      <c r="X20" s="36"/>
      <c r="Y20" s="3"/>
    </row>
    <row r="21" spans="1:25" x14ac:dyDescent="0.2">
      <c r="A21" s="6">
        <v>603.53</v>
      </c>
      <c r="B21" s="1" t="s">
        <v>245</v>
      </c>
      <c r="C21" s="1">
        <v>424</v>
      </c>
      <c r="D21" s="1">
        <v>6.52</v>
      </c>
      <c r="F21" s="1">
        <v>39</v>
      </c>
      <c r="G21" s="1">
        <v>71</v>
      </c>
      <c r="H21" s="1">
        <v>4</v>
      </c>
      <c r="I21" s="1">
        <v>20900</v>
      </c>
      <c r="J21" s="1">
        <f t="shared" si="0"/>
        <v>14</v>
      </c>
      <c r="K21" s="1">
        <f t="shared" si="1"/>
        <v>31</v>
      </c>
      <c r="L21" s="1">
        <f t="shared" si="2"/>
        <v>2</v>
      </c>
      <c r="M21" s="3"/>
      <c r="P21" s="3">
        <v>603.53</v>
      </c>
      <c r="Q21" s="3">
        <v>424</v>
      </c>
      <c r="R21" s="3">
        <f t="shared" si="3"/>
        <v>7712.0999999999995</v>
      </c>
      <c r="S21" s="3">
        <f t="shared" si="4"/>
        <v>3929.2</v>
      </c>
      <c r="T21" s="36"/>
      <c r="U21" s="36"/>
      <c r="V21" s="36"/>
      <c r="W21" s="36"/>
      <c r="X21" s="36"/>
      <c r="Y21" s="3"/>
    </row>
    <row r="22" spans="1:25" x14ac:dyDescent="0.2">
      <c r="A22" s="6">
        <v>605.54999999999995</v>
      </c>
      <c r="B22" s="1" t="s">
        <v>363</v>
      </c>
      <c r="C22" s="1">
        <v>2340</v>
      </c>
      <c r="D22" s="1">
        <v>6.55</v>
      </c>
      <c r="F22" s="1">
        <v>39</v>
      </c>
      <c r="G22" s="1">
        <v>73</v>
      </c>
      <c r="H22" s="1">
        <v>4</v>
      </c>
      <c r="I22" s="1">
        <v>20900</v>
      </c>
      <c r="J22" s="1">
        <f t="shared" si="0"/>
        <v>14</v>
      </c>
      <c r="K22" s="1">
        <f t="shared" si="1"/>
        <v>29</v>
      </c>
      <c r="L22" s="1">
        <f t="shared" si="2"/>
        <v>2</v>
      </c>
      <c r="M22" s="6"/>
      <c r="N22" s="42"/>
      <c r="P22" s="3">
        <v>605.54999999999995</v>
      </c>
      <c r="Q22" s="3">
        <v>2340</v>
      </c>
      <c r="R22" s="3">
        <f t="shared" si="3"/>
        <v>7712.0999999999995</v>
      </c>
      <c r="S22" s="3">
        <f t="shared" si="4"/>
        <v>3929.2</v>
      </c>
      <c r="T22" s="36"/>
      <c r="U22" s="36"/>
      <c r="V22" s="36"/>
      <c r="W22" s="36"/>
      <c r="X22" s="36"/>
      <c r="Y22" s="3"/>
    </row>
    <row r="23" spans="1:25" x14ac:dyDescent="0.2">
      <c r="T23" s="36"/>
      <c r="U23" s="36"/>
      <c r="V23" s="36"/>
      <c r="W23" s="36"/>
      <c r="X23" s="36"/>
      <c r="Y23" s="3"/>
    </row>
    <row r="24" spans="1:25" x14ac:dyDescent="0.2">
      <c r="A24" s="2" t="s">
        <v>233</v>
      </c>
      <c r="B24" s="2" t="s">
        <v>234</v>
      </c>
      <c r="C24" s="2" t="s">
        <v>260</v>
      </c>
      <c r="D24" s="2"/>
      <c r="E24" s="2"/>
      <c r="F24" s="2" t="s">
        <v>246</v>
      </c>
      <c r="G24" s="2" t="s">
        <v>247</v>
      </c>
      <c r="H24" s="2" t="s">
        <v>248</v>
      </c>
      <c r="I24" s="10" t="s">
        <v>117</v>
      </c>
      <c r="J24" s="2" t="s">
        <v>246</v>
      </c>
      <c r="K24" s="2" t="s">
        <v>247</v>
      </c>
      <c r="L24" s="2" t="s">
        <v>248</v>
      </c>
      <c r="M24" s="2" t="s">
        <v>249</v>
      </c>
      <c r="N24" s="2" t="s">
        <v>256</v>
      </c>
      <c r="P24" s="2" t="s">
        <v>233</v>
      </c>
      <c r="Q24" s="2" t="s">
        <v>260</v>
      </c>
      <c r="R24" s="2" t="s">
        <v>261</v>
      </c>
      <c r="T24" s="36"/>
      <c r="U24" s="36"/>
      <c r="V24" s="36"/>
      <c r="W24" s="36"/>
      <c r="X24" s="36"/>
      <c r="Y24" s="3"/>
    </row>
    <row r="25" spans="1:25" x14ac:dyDescent="0.2">
      <c r="I25" s="1" t="s">
        <v>264</v>
      </c>
      <c r="J25" s="1">
        <v>55</v>
      </c>
      <c r="K25" s="1">
        <v>104</v>
      </c>
      <c r="L25" s="1">
        <v>6</v>
      </c>
      <c r="N25" s="10" t="s">
        <v>117</v>
      </c>
      <c r="R25" s="2" t="s">
        <v>263</v>
      </c>
      <c r="S25" s="2" t="s">
        <v>262</v>
      </c>
      <c r="T25" s="36"/>
      <c r="U25" s="36"/>
      <c r="V25" s="36"/>
      <c r="W25" s="36"/>
      <c r="X25" s="36"/>
      <c r="Y25" s="3"/>
    </row>
    <row r="26" spans="1:25" x14ac:dyDescent="0.2">
      <c r="A26" s="1">
        <v>495.44</v>
      </c>
      <c r="B26" s="1" t="s">
        <v>235</v>
      </c>
      <c r="F26" s="1">
        <v>31</v>
      </c>
      <c r="G26" s="1">
        <v>59</v>
      </c>
      <c r="H26" s="1">
        <v>4</v>
      </c>
      <c r="I26" s="1">
        <v>21200</v>
      </c>
      <c r="J26" s="1">
        <f>55-F26</f>
        <v>24</v>
      </c>
      <c r="K26" s="1">
        <f>104-G26</f>
        <v>45</v>
      </c>
      <c r="L26" s="1">
        <f>6-H26</f>
        <v>2</v>
      </c>
      <c r="M26" s="1" t="s">
        <v>421</v>
      </c>
      <c r="N26" s="42" t="s">
        <v>428</v>
      </c>
      <c r="O26" s="42"/>
      <c r="P26" s="3">
        <v>495.44</v>
      </c>
      <c r="Q26" s="3"/>
      <c r="R26" s="3">
        <f t="shared" ref="R26:R36" si="7">(0.369*I26)</f>
        <v>7822.8</v>
      </c>
      <c r="S26" s="3">
        <f t="shared" ref="S26:S36" si="8">(0.188*I26)</f>
        <v>3985.6</v>
      </c>
      <c r="T26" s="36"/>
      <c r="U26" s="36"/>
      <c r="V26" s="36"/>
      <c r="W26" s="36"/>
      <c r="X26" s="36"/>
      <c r="Y26" s="3"/>
    </row>
    <row r="27" spans="1:25" x14ac:dyDescent="0.2">
      <c r="A27" s="1">
        <v>521.46</v>
      </c>
      <c r="B27" s="1" t="s">
        <v>236</v>
      </c>
      <c r="F27" s="1">
        <v>33</v>
      </c>
      <c r="G27" s="1">
        <v>61</v>
      </c>
      <c r="H27" s="1">
        <v>4</v>
      </c>
      <c r="I27" s="1">
        <v>21200</v>
      </c>
      <c r="J27" s="1">
        <f t="shared" ref="J27:J36" si="9">55-F27</f>
        <v>22</v>
      </c>
      <c r="K27" s="1">
        <f t="shared" ref="K27:K36" si="10">104-G27</f>
        <v>43</v>
      </c>
      <c r="L27" s="1">
        <f t="shared" ref="L27:L36" si="11">6-H27</f>
        <v>2</v>
      </c>
      <c r="M27" s="1" t="s">
        <v>18</v>
      </c>
      <c r="N27" s="42" t="s">
        <v>429</v>
      </c>
      <c r="O27" s="4"/>
      <c r="P27" s="3">
        <v>521.46</v>
      </c>
      <c r="Q27" s="3"/>
      <c r="R27" s="3">
        <f t="shared" si="7"/>
        <v>7822.8</v>
      </c>
      <c r="S27" s="3">
        <f t="shared" si="8"/>
        <v>3985.6</v>
      </c>
      <c r="T27" s="36"/>
      <c r="U27" s="40"/>
      <c r="V27" s="36"/>
      <c r="W27" s="36"/>
      <c r="X27" s="36"/>
      <c r="Y27" s="3"/>
    </row>
    <row r="28" spans="1:25" s="27" customFormat="1" x14ac:dyDescent="0.2">
      <c r="A28" s="6">
        <v>523.47</v>
      </c>
      <c r="B28" s="6" t="s">
        <v>336</v>
      </c>
      <c r="C28" s="6"/>
      <c r="F28" s="6">
        <v>33</v>
      </c>
      <c r="G28" s="6">
        <v>63</v>
      </c>
      <c r="H28" s="27">
        <v>4</v>
      </c>
      <c r="I28" s="1">
        <v>21200</v>
      </c>
      <c r="J28" s="1">
        <f t="shared" si="9"/>
        <v>22</v>
      </c>
      <c r="K28" s="1">
        <f t="shared" si="10"/>
        <v>41</v>
      </c>
      <c r="L28" s="27">
        <f t="shared" si="11"/>
        <v>2</v>
      </c>
      <c r="M28" s="1" t="s">
        <v>371</v>
      </c>
      <c r="N28" s="42" t="s">
        <v>430</v>
      </c>
      <c r="O28" s="39"/>
      <c r="P28" s="3">
        <v>523.47</v>
      </c>
      <c r="Q28" s="3"/>
      <c r="R28" s="3">
        <f t="shared" si="7"/>
        <v>7822.8</v>
      </c>
      <c r="S28" s="3">
        <f t="shared" si="8"/>
        <v>3985.6</v>
      </c>
      <c r="T28" s="40"/>
      <c r="U28" s="36"/>
      <c r="V28" s="36"/>
      <c r="W28" s="36"/>
      <c r="X28" s="39"/>
      <c r="Y28" s="3"/>
    </row>
    <row r="29" spans="1:25" x14ac:dyDescent="0.2">
      <c r="A29" s="1">
        <v>549.49</v>
      </c>
      <c r="B29" s="1" t="s">
        <v>238</v>
      </c>
      <c r="F29" s="1">
        <v>35</v>
      </c>
      <c r="G29" s="1">
        <v>65</v>
      </c>
      <c r="H29" s="1">
        <v>4</v>
      </c>
      <c r="I29" s="1">
        <v>21200</v>
      </c>
      <c r="J29" s="1">
        <f t="shared" si="9"/>
        <v>20</v>
      </c>
      <c r="K29" s="1">
        <f t="shared" si="10"/>
        <v>39</v>
      </c>
      <c r="L29" s="1">
        <f t="shared" si="11"/>
        <v>2</v>
      </c>
      <c r="M29" s="1" t="s">
        <v>420</v>
      </c>
      <c r="N29" s="42" t="s">
        <v>431</v>
      </c>
      <c r="O29" s="4"/>
      <c r="P29" s="3">
        <v>549.49</v>
      </c>
      <c r="Q29" s="3"/>
      <c r="R29" s="3">
        <f t="shared" si="7"/>
        <v>7822.8</v>
      </c>
      <c r="S29" s="3">
        <f t="shared" si="8"/>
        <v>3985.6</v>
      </c>
      <c r="T29" s="36"/>
      <c r="U29" s="36"/>
      <c r="V29" s="36"/>
      <c r="W29" s="36"/>
      <c r="X29" s="36"/>
      <c r="Y29" s="3"/>
    </row>
    <row r="30" spans="1:25" x14ac:dyDescent="0.2">
      <c r="A30" s="1">
        <v>551.5</v>
      </c>
      <c r="B30" s="1" t="s">
        <v>239</v>
      </c>
      <c r="C30" s="1">
        <v>2140</v>
      </c>
      <c r="D30" s="1">
        <v>6.56</v>
      </c>
      <c r="F30" s="1">
        <v>35</v>
      </c>
      <c r="G30" s="1">
        <v>67</v>
      </c>
      <c r="H30" s="1">
        <v>4</v>
      </c>
      <c r="I30" s="1">
        <v>21200</v>
      </c>
      <c r="J30" s="1">
        <f t="shared" si="9"/>
        <v>20</v>
      </c>
      <c r="K30" s="1">
        <f t="shared" si="10"/>
        <v>37</v>
      </c>
      <c r="L30" s="1">
        <f t="shared" si="11"/>
        <v>2</v>
      </c>
      <c r="M30" s="6" t="s">
        <v>369</v>
      </c>
      <c r="N30" s="42" t="s">
        <v>432</v>
      </c>
      <c r="O30" s="4"/>
      <c r="P30" s="6">
        <v>551.5</v>
      </c>
      <c r="Q30" s="1">
        <v>2140</v>
      </c>
      <c r="R30" s="6">
        <f t="shared" si="7"/>
        <v>7822.8</v>
      </c>
      <c r="S30" s="6">
        <f t="shared" si="8"/>
        <v>3985.6</v>
      </c>
      <c r="T30" s="36"/>
      <c r="U30" s="36"/>
      <c r="V30" s="36"/>
      <c r="W30" s="36"/>
      <c r="X30" s="39"/>
      <c r="Y30" s="3"/>
    </row>
    <row r="31" spans="1:25" x14ac:dyDescent="0.2">
      <c r="A31" s="6">
        <v>575.5</v>
      </c>
      <c r="B31" s="1" t="s">
        <v>241</v>
      </c>
      <c r="F31" s="1">
        <v>37</v>
      </c>
      <c r="G31" s="1">
        <v>67</v>
      </c>
      <c r="H31" s="1">
        <v>4</v>
      </c>
      <c r="I31" s="1">
        <v>21200</v>
      </c>
      <c r="J31" s="1">
        <f t="shared" si="9"/>
        <v>18</v>
      </c>
      <c r="K31" s="1">
        <f t="shared" si="10"/>
        <v>37</v>
      </c>
      <c r="L31" s="1">
        <f t="shared" si="11"/>
        <v>2</v>
      </c>
      <c r="M31" s="3"/>
      <c r="N31" s="4"/>
      <c r="O31" s="4"/>
      <c r="P31" s="3">
        <v>575.5</v>
      </c>
      <c r="Q31" s="3"/>
      <c r="R31" s="3">
        <f t="shared" si="7"/>
        <v>7822.8</v>
      </c>
      <c r="S31" s="3">
        <f t="shared" si="8"/>
        <v>3985.6</v>
      </c>
      <c r="T31" s="36"/>
      <c r="U31" s="36"/>
      <c r="V31" s="36"/>
      <c r="W31" s="36"/>
      <c r="X31" s="36"/>
      <c r="Y31" s="3"/>
    </row>
    <row r="32" spans="1:25" x14ac:dyDescent="0.2">
      <c r="A32" s="2">
        <v>577.52</v>
      </c>
      <c r="B32" s="1" t="s">
        <v>242</v>
      </c>
      <c r="C32" s="1">
        <v>7750</v>
      </c>
      <c r="D32" s="1">
        <v>6.61</v>
      </c>
      <c r="F32" s="1">
        <v>37</v>
      </c>
      <c r="G32" s="1">
        <v>69</v>
      </c>
      <c r="H32" s="1">
        <v>4</v>
      </c>
      <c r="I32" s="1">
        <v>21200</v>
      </c>
      <c r="J32" s="1">
        <f t="shared" si="9"/>
        <v>18</v>
      </c>
      <c r="K32" s="1">
        <f t="shared" si="10"/>
        <v>35</v>
      </c>
      <c r="L32" s="1">
        <f t="shared" si="11"/>
        <v>2</v>
      </c>
      <c r="M32" s="1" t="s">
        <v>8</v>
      </c>
      <c r="N32" s="39" t="s">
        <v>433</v>
      </c>
      <c r="O32" s="39"/>
      <c r="P32" s="7">
        <v>577.52</v>
      </c>
      <c r="Q32" s="1">
        <v>7750</v>
      </c>
      <c r="R32" s="6">
        <f t="shared" si="7"/>
        <v>7822.8</v>
      </c>
      <c r="S32" s="6">
        <f t="shared" si="8"/>
        <v>3985.6</v>
      </c>
      <c r="T32" s="42"/>
      <c r="U32" s="42"/>
      <c r="V32" s="42"/>
      <c r="W32" s="42"/>
      <c r="X32" s="39"/>
      <c r="Y32" s="3"/>
    </row>
    <row r="33" spans="1:25" x14ac:dyDescent="0.2">
      <c r="A33" s="7">
        <v>579.54</v>
      </c>
      <c r="B33" s="1" t="s">
        <v>418</v>
      </c>
      <c r="C33" s="1">
        <v>11500</v>
      </c>
      <c r="D33" s="1">
        <v>6.67</v>
      </c>
      <c r="F33" s="1">
        <v>37</v>
      </c>
      <c r="G33" s="1">
        <v>71</v>
      </c>
      <c r="H33" s="1">
        <v>4</v>
      </c>
      <c r="I33" s="1">
        <v>21200</v>
      </c>
      <c r="J33" s="1">
        <f t="shared" si="9"/>
        <v>18</v>
      </c>
      <c r="K33" s="1">
        <f t="shared" si="10"/>
        <v>33</v>
      </c>
      <c r="L33" s="1">
        <f t="shared" si="11"/>
        <v>2</v>
      </c>
      <c r="M33" s="1" t="s">
        <v>11</v>
      </c>
      <c r="N33" s="39" t="s">
        <v>434</v>
      </c>
      <c r="O33" s="39"/>
      <c r="P33" s="7">
        <v>579.54</v>
      </c>
      <c r="Q33" s="1">
        <v>11500</v>
      </c>
      <c r="R33" s="6">
        <f t="shared" ref="R33" si="12">(0.369*I33)</f>
        <v>7822.8</v>
      </c>
      <c r="S33" s="6">
        <f t="shared" ref="S33" si="13">(0.188*I33)</f>
        <v>3985.6</v>
      </c>
      <c r="T33" s="42"/>
      <c r="U33" s="42"/>
      <c r="V33" s="42"/>
      <c r="W33" s="42"/>
      <c r="X33" s="39"/>
      <c r="Y33" s="3"/>
    </row>
    <row r="34" spans="1:25" x14ac:dyDescent="0.2">
      <c r="A34" s="6">
        <v>601.52</v>
      </c>
      <c r="B34" s="1" t="s">
        <v>244</v>
      </c>
      <c r="F34" s="1">
        <v>39</v>
      </c>
      <c r="G34" s="1">
        <v>69</v>
      </c>
      <c r="H34" s="1">
        <v>4</v>
      </c>
      <c r="I34" s="1">
        <v>21200</v>
      </c>
      <c r="J34" s="1">
        <f t="shared" si="9"/>
        <v>16</v>
      </c>
      <c r="K34" s="1">
        <f t="shared" si="10"/>
        <v>35</v>
      </c>
      <c r="L34" s="1">
        <f t="shared" si="11"/>
        <v>2</v>
      </c>
      <c r="M34" s="3"/>
      <c r="N34" s="36"/>
      <c r="O34" s="4"/>
      <c r="P34" s="3">
        <v>601.52</v>
      </c>
      <c r="Q34" s="3"/>
      <c r="R34" s="3">
        <f t="shared" si="7"/>
        <v>7822.8</v>
      </c>
      <c r="S34" s="3">
        <f t="shared" si="8"/>
        <v>3985.6</v>
      </c>
      <c r="T34" s="36"/>
      <c r="U34" s="36"/>
      <c r="V34" s="36"/>
      <c r="W34" s="36"/>
      <c r="X34" s="36"/>
      <c r="Y34" s="3"/>
    </row>
    <row r="35" spans="1:25" x14ac:dyDescent="0.2">
      <c r="A35" s="7">
        <v>603.53</v>
      </c>
      <c r="B35" s="1" t="s">
        <v>245</v>
      </c>
      <c r="C35" s="1">
        <v>1200</v>
      </c>
      <c r="D35" s="1">
        <v>6.52</v>
      </c>
      <c r="F35" s="1">
        <v>39</v>
      </c>
      <c r="G35" s="1">
        <v>71</v>
      </c>
      <c r="H35" s="1">
        <v>4</v>
      </c>
      <c r="I35" s="1">
        <v>21200</v>
      </c>
      <c r="J35" s="1">
        <f t="shared" si="9"/>
        <v>16</v>
      </c>
      <c r="K35" s="1">
        <f t="shared" si="10"/>
        <v>33</v>
      </c>
      <c r="L35" s="1">
        <f t="shared" si="11"/>
        <v>2</v>
      </c>
      <c r="M35" s="2"/>
      <c r="N35" s="39"/>
      <c r="O35" s="4"/>
      <c r="P35" s="38">
        <v>603.53</v>
      </c>
      <c r="Q35" s="3">
        <v>1200</v>
      </c>
      <c r="R35" s="3">
        <f t="shared" si="7"/>
        <v>7822.8</v>
      </c>
      <c r="S35" s="3">
        <f t="shared" si="8"/>
        <v>3985.6</v>
      </c>
      <c r="T35" s="42"/>
      <c r="U35" s="36"/>
      <c r="V35" s="42"/>
      <c r="W35" s="36"/>
      <c r="X35" s="42"/>
      <c r="Y35" s="3"/>
    </row>
    <row r="36" spans="1:25" x14ac:dyDescent="0.2">
      <c r="A36" s="1">
        <v>605.54999999999995</v>
      </c>
      <c r="B36" s="1" t="s">
        <v>363</v>
      </c>
      <c r="C36" s="1">
        <v>7850</v>
      </c>
      <c r="D36" s="1">
        <v>6.55</v>
      </c>
      <c r="F36" s="1">
        <v>39</v>
      </c>
      <c r="G36" s="1">
        <v>73</v>
      </c>
      <c r="H36" s="1">
        <v>4</v>
      </c>
      <c r="I36" s="1">
        <v>21200</v>
      </c>
      <c r="J36" s="1">
        <f t="shared" si="9"/>
        <v>16</v>
      </c>
      <c r="K36" s="1">
        <f t="shared" si="10"/>
        <v>31</v>
      </c>
      <c r="L36" s="1">
        <f t="shared" si="11"/>
        <v>2</v>
      </c>
      <c r="M36" s="1" t="s">
        <v>250</v>
      </c>
      <c r="N36" s="39" t="s">
        <v>434</v>
      </c>
      <c r="O36" s="42"/>
      <c r="P36" s="6">
        <v>605.54999999999995</v>
      </c>
      <c r="Q36" s="1">
        <v>7850</v>
      </c>
      <c r="R36" s="6">
        <f t="shared" si="7"/>
        <v>7822.8</v>
      </c>
      <c r="S36" s="6">
        <f t="shared" si="8"/>
        <v>3985.6</v>
      </c>
      <c r="T36" s="36"/>
      <c r="U36" s="40"/>
      <c r="V36" s="36"/>
      <c r="W36" s="40"/>
      <c r="X36" s="36"/>
      <c r="Y36" s="3"/>
    </row>
    <row r="37" spans="1:25" x14ac:dyDescent="0.2">
      <c r="T37" s="36"/>
      <c r="U37" s="36"/>
      <c r="V37" s="36"/>
      <c r="W37" s="36"/>
      <c r="X37" s="36"/>
      <c r="Y37" s="3"/>
    </row>
    <row r="38" spans="1:25" x14ac:dyDescent="0.2">
      <c r="A38" s="2" t="s">
        <v>233</v>
      </c>
      <c r="B38" s="2" t="s">
        <v>234</v>
      </c>
      <c r="C38" s="2" t="s">
        <v>260</v>
      </c>
      <c r="D38" s="2"/>
      <c r="E38" s="2"/>
      <c r="F38" s="2" t="s">
        <v>246</v>
      </c>
      <c r="G38" s="2" t="s">
        <v>247</v>
      </c>
      <c r="H38" s="2" t="s">
        <v>248</v>
      </c>
      <c r="I38" s="10" t="s">
        <v>118</v>
      </c>
      <c r="J38" s="2" t="s">
        <v>246</v>
      </c>
      <c r="K38" s="2" t="s">
        <v>247</v>
      </c>
      <c r="L38" s="2" t="s">
        <v>248</v>
      </c>
      <c r="M38" s="2" t="s">
        <v>249</v>
      </c>
      <c r="N38" s="2" t="s">
        <v>256</v>
      </c>
      <c r="P38" s="2" t="s">
        <v>233</v>
      </c>
      <c r="Q38" s="2" t="s">
        <v>260</v>
      </c>
      <c r="R38" s="2" t="s">
        <v>261</v>
      </c>
      <c r="T38" s="36"/>
      <c r="U38" s="36"/>
      <c r="V38" s="36"/>
      <c r="W38" s="36"/>
      <c r="X38" s="36"/>
      <c r="Y38" s="3"/>
    </row>
    <row r="39" spans="1:25" x14ac:dyDescent="0.2">
      <c r="I39" s="1" t="s">
        <v>264</v>
      </c>
      <c r="J39" s="1">
        <v>57</v>
      </c>
      <c r="K39" s="1">
        <v>106</v>
      </c>
      <c r="L39" s="1">
        <v>6</v>
      </c>
      <c r="N39" s="10" t="s">
        <v>118</v>
      </c>
      <c r="R39" s="2" t="s">
        <v>263</v>
      </c>
      <c r="S39" s="2" t="s">
        <v>262</v>
      </c>
      <c r="T39" s="36"/>
      <c r="U39" s="36"/>
      <c r="V39" s="36"/>
      <c r="W39" s="36"/>
      <c r="X39" s="36"/>
      <c r="Y39" s="3"/>
    </row>
    <row r="40" spans="1:25" x14ac:dyDescent="0.2">
      <c r="A40" s="1">
        <v>495.44</v>
      </c>
      <c r="B40" s="1" t="s">
        <v>235</v>
      </c>
      <c r="F40" s="1">
        <v>31</v>
      </c>
      <c r="G40" s="1">
        <v>59</v>
      </c>
      <c r="H40" s="1">
        <v>4</v>
      </c>
      <c r="I40" s="1">
        <v>9710</v>
      </c>
      <c r="J40" s="1">
        <f>57-F40</f>
        <v>26</v>
      </c>
      <c r="K40" s="1">
        <f>106-G40</f>
        <v>47</v>
      </c>
      <c r="L40" s="1">
        <f>6-H40</f>
        <v>2</v>
      </c>
      <c r="M40" s="6" t="s">
        <v>422</v>
      </c>
      <c r="N40" s="3" t="s">
        <v>435</v>
      </c>
      <c r="P40" s="6">
        <v>495.44</v>
      </c>
      <c r="Q40" s="6"/>
      <c r="R40" s="14">
        <f t="shared" ref="R40:R50" si="14">(0.369*I40)</f>
        <v>3582.99</v>
      </c>
      <c r="S40" s="14">
        <f t="shared" ref="S40:S50" si="15">(0.188*I40)</f>
        <v>1825.48</v>
      </c>
      <c r="T40" s="36"/>
      <c r="U40" s="36"/>
      <c r="V40" s="36"/>
      <c r="W40" s="36"/>
      <c r="X40" s="36"/>
      <c r="Y40" s="3"/>
    </row>
    <row r="41" spans="1:25" x14ac:dyDescent="0.2">
      <c r="A41" s="1">
        <v>521.46</v>
      </c>
      <c r="B41" s="1" t="s">
        <v>236</v>
      </c>
      <c r="F41" s="1">
        <v>33</v>
      </c>
      <c r="G41" s="1">
        <v>61</v>
      </c>
      <c r="H41" s="1">
        <v>4</v>
      </c>
      <c r="I41" s="1">
        <v>9710</v>
      </c>
      <c r="J41" s="1">
        <f t="shared" ref="J41:J50" si="16">57-F41</f>
        <v>24</v>
      </c>
      <c r="K41" s="1">
        <f t="shared" ref="K41:K50" si="17">106-G41</f>
        <v>45</v>
      </c>
      <c r="L41" s="1">
        <f t="shared" ref="L41:L50" si="18">6-H41</f>
        <v>2</v>
      </c>
      <c r="M41" s="6" t="s">
        <v>421</v>
      </c>
      <c r="N41" s="1" t="s">
        <v>439</v>
      </c>
      <c r="P41" s="6">
        <v>521.46</v>
      </c>
      <c r="Q41" s="6"/>
      <c r="R41" s="14">
        <f t="shared" si="14"/>
        <v>3582.99</v>
      </c>
      <c r="S41" s="14">
        <f t="shared" si="15"/>
        <v>1825.48</v>
      </c>
      <c r="T41" s="36"/>
      <c r="U41" s="36"/>
      <c r="V41" s="36"/>
      <c r="W41" s="36"/>
      <c r="X41" s="36"/>
      <c r="Y41" s="3"/>
    </row>
    <row r="42" spans="1:25" s="27" customFormat="1" x14ac:dyDescent="0.2">
      <c r="A42" s="6">
        <v>523.47</v>
      </c>
      <c r="B42" s="6" t="s">
        <v>336</v>
      </c>
      <c r="C42" s="6"/>
      <c r="F42" s="6">
        <v>33</v>
      </c>
      <c r="G42" s="6">
        <v>63</v>
      </c>
      <c r="H42" s="27">
        <v>4</v>
      </c>
      <c r="I42" s="1">
        <v>9710</v>
      </c>
      <c r="J42" s="1">
        <f t="shared" si="16"/>
        <v>24</v>
      </c>
      <c r="K42" s="1">
        <f t="shared" si="17"/>
        <v>43</v>
      </c>
      <c r="L42" s="27">
        <f t="shared" si="18"/>
        <v>2</v>
      </c>
      <c r="M42" s="6" t="s">
        <v>423</v>
      </c>
      <c r="N42" s="1" t="s">
        <v>436</v>
      </c>
      <c r="O42" s="1"/>
      <c r="P42" s="6">
        <v>523.47</v>
      </c>
      <c r="Q42" s="6"/>
      <c r="R42" s="14">
        <f t="shared" si="14"/>
        <v>3582.99</v>
      </c>
      <c r="S42" s="14">
        <f t="shared" si="15"/>
        <v>1825.48</v>
      </c>
      <c r="T42" s="37"/>
      <c r="U42" s="36"/>
      <c r="V42" s="36"/>
      <c r="W42" s="36"/>
      <c r="X42" s="36"/>
      <c r="Y42" s="3"/>
    </row>
    <row r="43" spans="1:25" x14ac:dyDescent="0.2">
      <c r="A43" s="1">
        <v>549.49</v>
      </c>
      <c r="B43" s="1" t="s">
        <v>238</v>
      </c>
      <c r="F43" s="1">
        <v>35</v>
      </c>
      <c r="G43" s="1">
        <v>65</v>
      </c>
      <c r="H43" s="1">
        <v>4</v>
      </c>
      <c r="I43" s="1">
        <v>9710</v>
      </c>
      <c r="J43" s="1">
        <f t="shared" si="16"/>
        <v>22</v>
      </c>
      <c r="K43" s="1">
        <f t="shared" si="17"/>
        <v>41</v>
      </c>
      <c r="L43" s="1">
        <f t="shared" si="18"/>
        <v>2</v>
      </c>
      <c r="M43" s="6" t="s">
        <v>371</v>
      </c>
      <c r="N43" s="1" t="s">
        <v>440</v>
      </c>
      <c r="O43" s="16"/>
      <c r="P43" s="6">
        <v>549.49</v>
      </c>
      <c r="Q43" s="6"/>
      <c r="R43" s="14">
        <f t="shared" si="14"/>
        <v>3582.99</v>
      </c>
      <c r="S43" s="14">
        <f t="shared" si="15"/>
        <v>1825.48</v>
      </c>
      <c r="T43" s="40"/>
      <c r="U43" s="36"/>
      <c r="V43" s="36"/>
      <c r="W43" s="36"/>
      <c r="X43" s="36"/>
      <c r="Y43" s="3"/>
    </row>
    <row r="44" spans="1:25" x14ac:dyDescent="0.2">
      <c r="A44" s="1">
        <v>551.5</v>
      </c>
      <c r="B44" s="1" t="s">
        <v>239</v>
      </c>
      <c r="D44" s="1">
        <v>6.56</v>
      </c>
      <c r="F44" s="1">
        <v>35</v>
      </c>
      <c r="G44" s="1">
        <v>67</v>
      </c>
      <c r="H44" s="1">
        <v>4</v>
      </c>
      <c r="I44" s="1">
        <v>9710</v>
      </c>
      <c r="J44" s="1">
        <f t="shared" si="16"/>
        <v>22</v>
      </c>
      <c r="K44" s="1">
        <f t="shared" si="17"/>
        <v>39</v>
      </c>
      <c r="L44" s="1">
        <f t="shared" si="18"/>
        <v>2</v>
      </c>
      <c r="M44" s="6" t="s">
        <v>370</v>
      </c>
      <c r="N44" s="6" t="s">
        <v>437</v>
      </c>
      <c r="O44" s="6"/>
      <c r="P44" s="6">
        <v>551.5</v>
      </c>
      <c r="Q44" s="6"/>
      <c r="R44" s="14">
        <f t="shared" si="14"/>
        <v>3582.99</v>
      </c>
      <c r="S44" s="14">
        <f t="shared" si="15"/>
        <v>1825.48</v>
      </c>
      <c r="T44" s="40"/>
      <c r="U44" s="36"/>
      <c r="V44" s="36"/>
      <c r="W44" s="36"/>
      <c r="X44" s="36"/>
      <c r="Y44" s="3"/>
    </row>
    <row r="45" spans="1:25" x14ac:dyDescent="0.2">
      <c r="A45" s="6">
        <v>575.5</v>
      </c>
      <c r="B45" s="1" t="s">
        <v>241</v>
      </c>
      <c r="F45" s="1">
        <v>37</v>
      </c>
      <c r="G45" s="1">
        <v>67</v>
      </c>
      <c r="H45" s="1">
        <v>4</v>
      </c>
      <c r="I45" s="1">
        <v>9710</v>
      </c>
      <c r="J45" s="1">
        <f t="shared" si="16"/>
        <v>20</v>
      </c>
      <c r="K45" s="1">
        <f t="shared" si="17"/>
        <v>39</v>
      </c>
      <c r="L45" s="1">
        <f t="shared" si="18"/>
        <v>2</v>
      </c>
      <c r="M45" s="6" t="s">
        <v>420</v>
      </c>
      <c r="N45" s="1" t="s">
        <v>431</v>
      </c>
      <c r="O45" s="16"/>
      <c r="P45" s="6">
        <v>575.5</v>
      </c>
      <c r="Q45" s="6"/>
      <c r="R45" s="14">
        <f t="shared" si="14"/>
        <v>3582.99</v>
      </c>
      <c r="S45" s="14">
        <f t="shared" si="15"/>
        <v>1825.48</v>
      </c>
      <c r="T45" s="40"/>
      <c r="U45" s="40"/>
      <c r="V45" s="40"/>
      <c r="W45" s="36"/>
      <c r="X45" s="36"/>
      <c r="Y45" s="3"/>
    </row>
    <row r="46" spans="1:25" x14ac:dyDescent="0.2">
      <c r="A46" s="2">
        <v>577.52</v>
      </c>
      <c r="B46" s="1" t="s">
        <v>242</v>
      </c>
      <c r="C46" s="1">
        <v>6290</v>
      </c>
      <c r="D46" s="1">
        <v>6.61</v>
      </c>
      <c r="F46" s="1">
        <v>37</v>
      </c>
      <c r="G46" s="1">
        <v>69</v>
      </c>
      <c r="H46" s="1">
        <v>4</v>
      </c>
      <c r="I46" s="1">
        <v>9710</v>
      </c>
      <c r="J46" s="1">
        <f t="shared" si="16"/>
        <v>20</v>
      </c>
      <c r="K46" s="1">
        <f t="shared" si="17"/>
        <v>37</v>
      </c>
      <c r="L46" s="1">
        <f t="shared" si="18"/>
        <v>2</v>
      </c>
      <c r="M46" s="6" t="s">
        <v>369</v>
      </c>
      <c r="N46" s="1" t="s">
        <v>441</v>
      </c>
      <c r="O46" s="16"/>
      <c r="P46" s="6">
        <v>577.52</v>
      </c>
      <c r="Q46" s="1">
        <v>6290</v>
      </c>
      <c r="R46" s="14">
        <f t="shared" si="14"/>
        <v>3582.99</v>
      </c>
      <c r="S46" s="14">
        <f t="shared" si="15"/>
        <v>1825.48</v>
      </c>
      <c r="T46" s="40"/>
      <c r="U46" s="36"/>
      <c r="V46" s="40"/>
      <c r="W46" s="36"/>
      <c r="X46" s="39"/>
      <c r="Y46" s="3"/>
    </row>
    <row r="47" spans="1:25" x14ac:dyDescent="0.2">
      <c r="A47" s="7">
        <v>579.54</v>
      </c>
      <c r="B47" s="1" t="s">
        <v>418</v>
      </c>
      <c r="C47" s="1">
        <v>8430</v>
      </c>
      <c r="D47" s="1">
        <v>6.67</v>
      </c>
      <c r="F47" s="1">
        <v>37</v>
      </c>
      <c r="G47" s="1">
        <v>71</v>
      </c>
      <c r="H47" s="1">
        <v>4</v>
      </c>
      <c r="I47" s="1">
        <v>9710</v>
      </c>
      <c r="J47" s="1">
        <f t="shared" si="16"/>
        <v>20</v>
      </c>
      <c r="K47" s="1">
        <f t="shared" si="17"/>
        <v>35</v>
      </c>
      <c r="L47" s="1">
        <f t="shared" si="18"/>
        <v>2</v>
      </c>
      <c r="M47" s="6" t="s">
        <v>266</v>
      </c>
      <c r="N47" s="1" t="s">
        <v>438</v>
      </c>
      <c r="O47" s="16"/>
      <c r="P47" s="7">
        <v>579.54</v>
      </c>
      <c r="Q47" s="1">
        <v>8430</v>
      </c>
      <c r="R47" s="14">
        <f t="shared" ref="R47" si="19">(0.369*I47)</f>
        <v>3582.99</v>
      </c>
      <c r="S47" s="14">
        <f t="shared" ref="S47" si="20">(0.188*I47)</f>
        <v>1825.48</v>
      </c>
      <c r="T47" s="40"/>
      <c r="U47" s="36"/>
      <c r="V47" s="40"/>
      <c r="W47" s="36"/>
      <c r="X47" s="39"/>
      <c r="Y47" s="3"/>
    </row>
    <row r="48" spans="1:25" x14ac:dyDescent="0.2">
      <c r="A48" s="6">
        <v>601.52</v>
      </c>
      <c r="B48" s="1" t="s">
        <v>244</v>
      </c>
      <c r="F48" s="1">
        <v>39</v>
      </c>
      <c r="G48" s="1">
        <v>69</v>
      </c>
      <c r="H48" s="1">
        <v>4</v>
      </c>
      <c r="I48" s="1">
        <v>9710</v>
      </c>
      <c r="J48" s="1">
        <f t="shared" si="16"/>
        <v>18</v>
      </c>
      <c r="K48" s="1">
        <f t="shared" si="17"/>
        <v>37</v>
      </c>
      <c r="L48" s="1">
        <f t="shared" si="18"/>
        <v>2</v>
      </c>
      <c r="M48" s="6"/>
      <c r="N48" s="3"/>
      <c r="P48" s="6">
        <v>601.52</v>
      </c>
      <c r="R48" s="14">
        <f t="shared" si="14"/>
        <v>3582.99</v>
      </c>
      <c r="S48" s="14">
        <f t="shared" si="15"/>
        <v>1825.48</v>
      </c>
      <c r="T48" s="36"/>
      <c r="U48" s="36"/>
      <c r="V48" s="36"/>
      <c r="W48" s="36"/>
      <c r="X48" s="36"/>
      <c r="Y48" s="3"/>
    </row>
    <row r="49" spans="1:25" x14ac:dyDescent="0.2">
      <c r="A49" s="7">
        <v>603.53</v>
      </c>
      <c r="B49" s="1" t="s">
        <v>245</v>
      </c>
      <c r="C49" s="1">
        <v>2470</v>
      </c>
      <c r="D49" s="1">
        <v>6.52</v>
      </c>
      <c r="F49" s="1">
        <v>39</v>
      </c>
      <c r="G49" s="1">
        <v>71</v>
      </c>
      <c r="H49" s="1">
        <v>4</v>
      </c>
      <c r="I49" s="1">
        <v>9710</v>
      </c>
      <c r="J49" s="1">
        <f t="shared" si="16"/>
        <v>18</v>
      </c>
      <c r="K49" s="1">
        <f t="shared" si="17"/>
        <v>35</v>
      </c>
      <c r="L49" s="1">
        <f t="shared" si="18"/>
        <v>2</v>
      </c>
      <c r="M49" s="6" t="s">
        <v>8</v>
      </c>
      <c r="N49" s="16" t="s">
        <v>442</v>
      </c>
      <c r="P49" s="7">
        <v>603.53</v>
      </c>
      <c r="Q49" s="1">
        <v>2470</v>
      </c>
      <c r="R49" s="14">
        <f t="shared" si="14"/>
        <v>3582.99</v>
      </c>
      <c r="S49" s="14">
        <f t="shared" si="15"/>
        <v>1825.48</v>
      </c>
      <c r="T49" s="42"/>
      <c r="U49" s="42"/>
      <c r="V49" s="42"/>
      <c r="W49" s="42"/>
      <c r="X49" s="39"/>
      <c r="Y49" s="3"/>
    </row>
    <row r="50" spans="1:25" s="20" customFormat="1" x14ac:dyDescent="0.2">
      <c r="A50" s="1">
        <v>605.54999999999995</v>
      </c>
      <c r="B50" s="1" t="s">
        <v>363</v>
      </c>
      <c r="C50" s="1">
        <v>9430</v>
      </c>
      <c r="D50" s="1">
        <v>6.55</v>
      </c>
      <c r="F50" s="1">
        <v>39</v>
      </c>
      <c r="G50" s="1">
        <v>73</v>
      </c>
      <c r="H50" s="20">
        <v>4</v>
      </c>
      <c r="I50" s="1">
        <v>9710</v>
      </c>
      <c r="J50" s="1">
        <f t="shared" si="16"/>
        <v>18</v>
      </c>
      <c r="K50" s="1">
        <f t="shared" si="17"/>
        <v>33</v>
      </c>
      <c r="L50" s="6">
        <f t="shared" si="18"/>
        <v>2</v>
      </c>
      <c r="M50" s="6" t="s">
        <v>11</v>
      </c>
      <c r="N50" s="16" t="s">
        <v>442</v>
      </c>
      <c r="O50" s="30"/>
      <c r="P50" s="6">
        <v>605.54999999999995</v>
      </c>
      <c r="Q50" s="1">
        <v>9430</v>
      </c>
      <c r="R50" s="14">
        <f t="shared" si="14"/>
        <v>3582.99</v>
      </c>
      <c r="S50" s="14">
        <f t="shared" si="15"/>
        <v>1825.48</v>
      </c>
      <c r="T50" s="36"/>
      <c r="U50" s="36"/>
      <c r="V50" s="36"/>
      <c r="W50" s="36"/>
      <c r="X50" s="36"/>
      <c r="Y50" s="3"/>
    </row>
    <row r="51" spans="1:25" x14ac:dyDescent="0.2">
      <c r="T51" s="36"/>
      <c r="U51" s="36"/>
      <c r="V51" s="36"/>
      <c r="W51" s="36"/>
      <c r="X51" s="36"/>
      <c r="Y51" s="3"/>
    </row>
    <row r="52" spans="1:25" x14ac:dyDescent="0.2">
      <c r="A52" s="2" t="s">
        <v>233</v>
      </c>
      <c r="B52" s="2" t="s">
        <v>234</v>
      </c>
      <c r="C52" s="2" t="s">
        <v>260</v>
      </c>
      <c r="D52" s="2"/>
      <c r="E52" s="2"/>
      <c r="F52" s="2" t="s">
        <v>246</v>
      </c>
      <c r="G52" s="2" t="s">
        <v>247</v>
      </c>
      <c r="H52" s="2" t="s">
        <v>248</v>
      </c>
      <c r="I52" s="10" t="s">
        <v>417</v>
      </c>
      <c r="J52" s="2" t="s">
        <v>246</v>
      </c>
      <c r="K52" s="2" t="s">
        <v>247</v>
      </c>
      <c r="L52" s="2" t="s">
        <v>248</v>
      </c>
      <c r="M52" s="2" t="s">
        <v>249</v>
      </c>
      <c r="N52" s="2" t="s">
        <v>256</v>
      </c>
      <c r="P52" s="2" t="s">
        <v>233</v>
      </c>
      <c r="Q52" s="2" t="s">
        <v>260</v>
      </c>
      <c r="R52" s="2" t="s">
        <v>261</v>
      </c>
      <c r="T52" s="36"/>
      <c r="U52" s="36"/>
      <c r="V52" s="36"/>
      <c r="W52" s="36"/>
      <c r="X52" s="36"/>
      <c r="Y52" s="3"/>
    </row>
    <row r="53" spans="1:25" x14ac:dyDescent="0.2">
      <c r="I53" s="1" t="s">
        <v>264</v>
      </c>
      <c r="J53" s="1">
        <v>59</v>
      </c>
      <c r="K53" s="1">
        <v>108</v>
      </c>
      <c r="L53" s="1">
        <v>6</v>
      </c>
      <c r="N53" s="10" t="s">
        <v>417</v>
      </c>
      <c r="R53" s="2" t="s">
        <v>263</v>
      </c>
      <c r="S53" s="2" t="s">
        <v>262</v>
      </c>
      <c r="T53" s="36"/>
      <c r="U53" s="36"/>
      <c r="V53" s="36"/>
      <c r="W53" s="36"/>
      <c r="X53" s="36"/>
      <c r="Y53" s="3"/>
    </row>
    <row r="54" spans="1:25" x14ac:dyDescent="0.2">
      <c r="A54" s="1">
        <v>495.44</v>
      </c>
      <c r="B54" s="1" t="s">
        <v>235</v>
      </c>
      <c r="F54" s="1">
        <v>31</v>
      </c>
      <c r="G54" s="1">
        <v>59</v>
      </c>
      <c r="H54" s="1">
        <v>4</v>
      </c>
      <c r="I54" s="1">
        <v>508</v>
      </c>
      <c r="J54" s="1">
        <f>59-F54</f>
        <v>28</v>
      </c>
      <c r="K54" s="1">
        <f>108-G54</f>
        <v>49</v>
      </c>
      <c r="L54" s="1">
        <f>6-H54</f>
        <v>2</v>
      </c>
      <c r="M54" s="6" t="s">
        <v>424</v>
      </c>
      <c r="N54" s="36"/>
      <c r="O54" s="4"/>
      <c r="P54" s="3">
        <v>495.44</v>
      </c>
      <c r="Q54" s="3"/>
      <c r="R54" s="13">
        <f t="shared" ref="R54:R65" si="21">(0.369*I54)</f>
        <v>187.452</v>
      </c>
      <c r="S54" s="13">
        <f t="shared" ref="S54:S65" si="22">(0.188*I54)</f>
        <v>95.504000000000005</v>
      </c>
      <c r="T54" s="36"/>
      <c r="U54" s="36"/>
      <c r="V54" s="36"/>
      <c r="W54" s="36"/>
      <c r="X54" s="36"/>
      <c r="Y54" s="3"/>
    </row>
    <row r="55" spans="1:25" x14ac:dyDescent="0.2">
      <c r="A55" s="1">
        <v>521.46</v>
      </c>
      <c r="B55" s="1" t="s">
        <v>236</v>
      </c>
      <c r="F55" s="1">
        <v>33</v>
      </c>
      <c r="G55" s="1">
        <v>61</v>
      </c>
      <c r="H55" s="1">
        <v>4</v>
      </c>
      <c r="I55" s="1">
        <v>508</v>
      </c>
      <c r="J55" s="1">
        <f t="shared" ref="J55:J65" si="23">59-F55</f>
        <v>26</v>
      </c>
      <c r="K55" s="1">
        <f t="shared" ref="K55:K65" si="24">108-G55</f>
        <v>47</v>
      </c>
      <c r="L55" s="1">
        <f t="shared" ref="L55:L65" si="25">6-H55</f>
        <v>2</v>
      </c>
      <c r="M55" s="6" t="s">
        <v>422</v>
      </c>
      <c r="N55" s="36"/>
      <c r="O55" s="4"/>
      <c r="P55" s="3">
        <v>521.46</v>
      </c>
      <c r="Q55" s="3"/>
      <c r="R55" s="13">
        <f t="shared" si="21"/>
        <v>187.452</v>
      </c>
      <c r="S55" s="13">
        <f t="shared" si="22"/>
        <v>95.504000000000005</v>
      </c>
      <c r="T55" s="36"/>
      <c r="U55" s="36"/>
      <c r="V55" s="36"/>
      <c r="W55" s="36"/>
      <c r="X55" s="36"/>
      <c r="Y55" s="3"/>
    </row>
    <row r="56" spans="1:25" s="27" customFormat="1" x14ac:dyDescent="0.2">
      <c r="A56" s="6">
        <v>523.47</v>
      </c>
      <c r="B56" s="6" t="s">
        <v>336</v>
      </c>
      <c r="C56" s="6"/>
      <c r="F56" s="6">
        <v>33</v>
      </c>
      <c r="G56" s="6">
        <v>63</v>
      </c>
      <c r="H56" s="27">
        <v>4</v>
      </c>
      <c r="I56" s="1">
        <v>508</v>
      </c>
      <c r="J56" s="1">
        <f t="shared" si="23"/>
        <v>26</v>
      </c>
      <c r="K56" s="1">
        <f t="shared" si="24"/>
        <v>45</v>
      </c>
      <c r="L56" s="27">
        <f t="shared" si="25"/>
        <v>2</v>
      </c>
      <c r="M56" s="6" t="s">
        <v>425</v>
      </c>
      <c r="N56" s="36"/>
      <c r="O56" s="36"/>
      <c r="P56" s="3">
        <v>523.47</v>
      </c>
      <c r="Q56" s="3"/>
      <c r="R56" s="13">
        <f t="shared" si="21"/>
        <v>187.452</v>
      </c>
      <c r="S56" s="13">
        <f t="shared" si="22"/>
        <v>95.504000000000005</v>
      </c>
      <c r="T56" s="36"/>
      <c r="U56" s="36"/>
      <c r="V56" s="36"/>
      <c r="W56" s="36"/>
      <c r="X56" s="36"/>
      <c r="Y56" s="3"/>
    </row>
    <row r="57" spans="1:25" x14ac:dyDescent="0.2">
      <c r="A57" s="1">
        <v>549.49</v>
      </c>
      <c r="B57" s="1" t="s">
        <v>238</v>
      </c>
      <c r="F57" s="1">
        <v>35</v>
      </c>
      <c r="G57" s="1">
        <v>65</v>
      </c>
      <c r="H57" s="1">
        <v>4</v>
      </c>
      <c r="I57" s="1">
        <v>508</v>
      </c>
      <c r="J57" s="1">
        <f t="shared" si="23"/>
        <v>24</v>
      </c>
      <c r="K57" s="1">
        <f t="shared" si="24"/>
        <v>43</v>
      </c>
      <c r="L57" s="1">
        <f t="shared" si="25"/>
        <v>2</v>
      </c>
      <c r="M57" s="6" t="s">
        <v>423</v>
      </c>
      <c r="N57" s="42"/>
      <c r="O57" s="4"/>
      <c r="P57" s="3">
        <v>549.49</v>
      </c>
      <c r="Q57" s="3"/>
      <c r="R57" s="13">
        <f t="shared" si="21"/>
        <v>187.452</v>
      </c>
      <c r="S57" s="13">
        <f t="shared" si="22"/>
        <v>95.504000000000005</v>
      </c>
      <c r="T57" s="36"/>
      <c r="U57" s="36"/>
      <c r="V57" s="36"/>
      <c r="W57" s="36"/>
      <c r="X57" s="36"/>
      <c r="Y57" s="3"/>
    </row>
    <row r="58" spans="1:25" x14ac:dyDescent="0.2">
      <c r="A58" s="1">
        <v>551.5</v>
      </c>
      <c r="B58" s="1" t="s">
        <v>239</v>
      </c>
      <c r="D58" s="1">
        <v>6.56</v>
      </c>
      <c r="F58" s="1">
        <v>35</v>
      </c>
      <c r="G58" s="1">
        <v>67</v>
      </c>
      <c r="H58" s="1">
        <v>4</v>
      </c>
      <c r="I58" s="1">
        <v>508</v>
      </c>
      <c r="J58" s="1">
        <f t="shared" si="23"/>
        <v>24</v>
      </c>
      <c r="K58" s="1">
        <f t="shared" si="24"/>
        <v>41</v>
      </c>
      <c r="L58" s="1">
        <f t="shared" si="25"/>
        <v>2</v>
      </c>
      <c r="M58" s="6" t="s">
        <v>322</v>
      </c>
      <c r="N58" s="36"/>
      <c r="O58" s="4"/>
      <c r="P58" s="3">
        <v>551.5</v>
      </c>
      <c r="Q58" s="3"/>
      <c r="R58" s="13">
        <f t="shared" si="21"/>
        <v>187.452</v>
      </c>
      <c r="S58" s="13">
        <f t="shared" si="22"/>
        <v>95.504000000000005</v>
      </c>
      <c r="T58" s="36"/>
      <c r="U58" s="36"/>
      <c r="V58" s="36"/>
      <c r="W58" s="36"/>
      <c r="X58" s="36"/>
      <c r="Y58" s="3"/>
    </row>
    <row r="59" spans="1:25" x14ac:dyDescent="0.2">
      <c r="A59" s="6">
        <v>575.5</v>
      </c>
      <c r="B59" s="1" t="s">
        <v>241</v>
      </c>
      <c r="F59" s="1">
        <v>37</v>
      </c>
      <c r="G59" s="1">
        <v>67</v>
      </c>
      <c r="H59" s="1">
        <v>4</v>
      </c>
      <c r="I59" s="1">
        <v>508</v>
      </c>
      <c r="J59" s="1">
        <f t="shared" si="23"/>
        <v>22</v>
      </c>
      <c r="K59" s="1">
        <f t="shared" si="24"/>
        <v>41</v>
      </c>
      <c r="L59" s="1">
        <f t="shared" si="25"/>
        <v>2</v>
      </c>
      <c r="M59" s="6" t="s">
        <v>371</v>
      </c>
      <c r="N59" s="4"/>
      <c r="O59" s="39"/>
      <c r="P59" s="3">
        <v>575.5</v>
      </c>
      <c r="Q59" s="3"/>
      <c r="R59" s="13">
        <f t="shared" si="21"/>
        <v>187.452</v>
      </c>
      <c r="S59" s="13">
        <f t="shared" si="22"/>
        <v>95.504000000000005</v>
      </c>
      <c r="T59" s="40"/>
      <c r="U59" s="36"/>
      <c r="V59" s="40"/>
      <c r="W59" s="36"/>
      <c r="X59" s="36"/>
      <c r="Y59" s="3"/>
    </row>
    <row r="60" spans="1:25" x14ac:dyDescent="0.2">
      <c r="A60" s="2">
        <v>577.52</v>
      </c>
      <c r="B60" s="1" t="s">
        <v>242</v>
      </c>
      <c r="C60" s="1">
        <v>1880</v>
      </c>
      <c r="D60" s="1">
        <v>6.61</v>
      </c>
      <c r="F60" s="1">
        <v>37</v>
      </c>
      <c r="G60" s="1">
        <v>69</v>
      </c>
      <c r="H60" s="1">
        <v>4</v>
      </c>
      <c r="I60" s="1">
        <v>508</v>
      </c>
      <c r="J60" s="1">
        <f t="shared" si="23"/>
        <v>22</v>
      </c>
      <c r="K60" s="1">
        <f t="shared" si="24"/>
        <v>39</v>
      </c>
      <c r="L60" s="1">
        <f t="shared" si="25"/>
        <v>2</v>
      </c>
      <c r="M60" s="6" t="s">
        <v>370</v>
      </c>
      <c r="N60" s="4" t="s">
        <v>443</v>
      </c>
      <c r="O60" s="36"/>
      <c r="P60" s="6">
        <v>577.52</v>
      </c>
      <c r="Q60" s="1">
        <v>1880</v>
      </c>
      <c r="R60" s="14">
        <f t="shared" si="21"/>
        <v>187.452</v>
      </c>
      <c r="S60" s="14">
        <f t="shared" si="22"/>
        <v>95.504000000000005</v>
      </c>
      <c r="T60" s="40"/>
      <c r="U60" s="36"/>
      <c r="V60" s="39"/>
      <c r="W60" s="36"/>
      <c r="X60" s="36"/>
      <c r="Y60" s="3"/>
    </row>
    <row r="61" spans="1:25" x14ac:dyDescent="0.2">
      <c r="A61" s="7">
        <v>579.54</v>
      </c>
      <c r="B61" s="1" t="s">
        <v>418</v>
      </c>
      <c r="C61" s="1">
        <v>1880</v>
      </c>
      <c r="D61" s="1">
        <v>6.67</v>
      </c>
      <c r="F61" s="1">
        <v>37</v>
      </c>
      <c r="G61" s="1">
        <v>71</v>
      </c>
      <c r="H61" s="1">
        <v>4</v>
      </c>
      <c r="I61" s="1">
        <v>508</v>
      </c>
      <c r="J61" s="1">
        <f t="shared" si="23"/>
        <v>22</v>
      </c>
      <c r="K61" s="1">
        <f t="shared" si="24"/>
        <v>37</v>
      </c>
      <c r="L61" s="1">
        <v>2</v>
      </c>
      <c r="M61" s="6" t="s">
        <v>276</v>
      </c>
      <c r="N61" s="4" t="s">
        <v>444</v>
      </c>
      <c r="O61" s="36"/>
      <c r="P61" s="7">
        <v>579.54</v>
      </c>
      <c r="Q61" s="1">
        <v>1880</v>
      </c>
      <c r="R61" s="14">
        <f t="shared" ref="R61" si="26">(0.369*I61)</f>
        <v>187.452</v>
      </c>
      <c r="S61" s="14">
        <f t="shared" ref="S61" si="27">(0.188*I61)</f>
        <v>95.504000000000005</v>
      </c>
      <c r="T61" s="40"/>
      <c r="U61" s="36"/>
      <c r="V61" s="39"/>
      <c r="W61" s="36"/>
      <c r="X61" s="36"/>
      <c r="Y61" s="3"/>
    </row>
    <row r="62" spans="1:25" x14ac:dyDescent="0.2">
      <c r="A62" s="6">
        <v>601.52</v>
      </c>
      <c r="B62" s="1" t="s">
        <v>244</v>
      </c>
      <c r="F62" s="1">
        <v>39</v>
      </c>
      <c r="G62" s="1">
        <v>69</v>
      </c>
      <c r="H62" s="1">
        <v>4</v>
      </c>
      <c r="I62" s="1">
        <v>508</v>
      </c>
      <c r="J62" s="1">
        <f t="shared" si="23"/>
        <v>20</v>
      </c>
      <c r="K62" s="1">
        <f t="shared" si="24"/>
        <v>39</v>
      </c>
      <c r="L62" s="1">
        <f t="shared" si="25"/>
        <v>2</v>
      </c>
      <c r="M62" s="6" t="s">
        <v>420</v>
      </c>
      <c r="N62" s="42" t="s">
        <v>445</v>
      </c>
      <c r="O62" s="36"/>
      <c r="P62" s="6">
        <v>601.52</v>
      </c>
      <c r="R62" s="14">
        <f t="shared" si="21"/>
        <v>187.452</v>
      </c>
      <c r="S62" s="14">
        <f t="shared" si="22"/>
        <v>95.504000000000005</v>
      </c>
      <c r="T62" s="36"/>
      <c r="U62" s="36"/>
      <c r="V62" s="36"/>
      <c r="W62" s="36"/>
      <c r="X62" s="36"/>
      <c r="Y62" s="3"/>
    </row>
    <row r="63" spans="1:25" x14ac:dyDescent="0.2">
      <c r="A63" s="7">
        <v>603.53</v>
      </c>
      <c r="B63" s="1" t="s">
        <v>245</v>
      </c>
      <c r="C63" s="1">
        <v>2090</v>
      </c>
      <c r="D63" s="1">
        <v>6.52</v>
      </c>
      <c r="F63" s="1">
        <v>39</v>
      </c>
      <c r="G63" s="1">
        <v>71</v>
      </c>
      <c r="H63" s="1">
        <v>4</v>
      </c>
      <c r="I63" s="1">
        <v>508</v>
      </c>
      <c r="J63" s="1">
        <f t="shared" si="23"/>
        <v>20</v>
      </c>
      <c r="K63" s="1">
        <f t="shared" si="24"/>
        <v>37</v>
      </c>
      <c r="L63" s="1">
        <f t="shared" si="25"/>
        <v>2</v>
      </c>
      <c r="M63" s="6" t="s">
        <v>369</v>
      </c>
      <c r="N63" s="39" t="s">
        <v>446</v>
      </c>
      <c r="O63" s="39"/>
      <c r="P63" s="7">
        <v>603.53</v>
      </c>
      <c r="Q63" s="1">
        <v>2090</v>
      </c>
      <c r="R63" s="14">
        <f t="shared" si="21"/>
        <v>187.452</v>
      </c>
      <c r="S63" s="14">
        <f t="shared" si="22"/>
        <v>95.504000000000005</v>
      </c>
      <c r="T63" s="42"/>
      <c r="U63" s="42"/>
      <c r="V63" s="42"/>
      <c r="W63" s="36"/>
      <c r="X63" s="36"/>
      <c r="Y63" s="3"/>
    </row>
    <row r="64" spans="1:25" s="20" customFormat="1" x14ac:dyDescent="0.2">
      <c r="A64" s="1">
        <v>605.54999999999995</v>
      </c>
      <c r="B64" s="1" t="s">
        <v>363</v>
      </c>
      <c r="C64" s="1">
        <v>5550</v>
      </c>
      <c r="D64" s="1">
        <v>6.55</v>
      </c>
      <c r="F64" s="1">
        <v>39</v>
      </c>
      <c r="G64" s="1">
        <v>73</v>
      </c>
      <c r="H64" s="20">
        <v>4</v>
      </c>
      <c r="I64" s="1">
        <v>508</v>
      </c>
      <c r="J64" s="1">
        <f t="shared" si="23"/>
        <v>20</v>
      </c>
      <c r="K64" s="1">
        <f t="shared" si="24"/>
        <v>35</v>
      </c>
      <c r="L64" s="6">
        <f t="shared" si="25"/>
        <v>2</v>
      </c>
      <c r="M64" s="6" t="s">
        <v>266</v>
      </c>
      <c r="N64" s="36" t="s">
        <v>413</v>
      </c>
      <c r="O64" s="30"/>
      <c r="P64" s="6">
        <v>605.54999999999995</v>
      </c>
      <c r="Q64" s="1">
        <v>5550</v>
      </c>
      <c r="R64" s="14">
        <f t="shared" si="21"/>
        <v>187.452</v>
      </c>
      <c r="S64" s="14">
        <f t="shared" si="22"/>
        <v>95.504000000000005</v>
      </c>
      <c r="T64" s="36"/>
      <c r="U64" s="37"/>
      <c r="V64" s="36"/>
      <c r="W64" s="36"/>
      <c r="X64" s="37"/>
      <c r="Y64" s="37"/>
    </row>
    <row r="65" spans="1:24" x14ac:dyDescent="0.2">
      <c r="A65" s="2">
        <v>631.57000000000005</v>
      </c>
      <c r="B65" s="1" t="s">
        <v>419</v>
      </c>
      <c r="C65" s="1">
        <v>534</v>
      </c>
      <c r="D65" s="1">
        <v>6.39</v>
      </c>
      <c r="F65" s="1">
        <v>41</v>
      </c>
      <c r="G65" s="1">
        <v>75</v>
      </c>
      <c r="H65" s="1">
        <v>4</v>
      </c>
      <c r="I65" s="1">
        <v>508</v>
      </c>
      <c r="J65" s="1">
        <f t="shared" si="23"/>
        <v>18</v>
      </c>
      <c r="K65" s="1">
        <f t="shared" si="24"/>
        <v>33</v>
      </c>
      <c r="L65" s="1">
        <f t="shared" si="25"/>
        <v>2</v>
      </c>
      <c r="M65" s="6" t="s">
        <v>11</v>
      </c>
      <c r="N65" s="39" t="s">
        <v>446</v>
      </c>
      <c r="P65" s="2">
        <v>631.57000000000005</v>
      </c>
      <c r="Q65" s="1">
        <v>534</v>
      </c>
      <c r="R65" s="14">
        <f t="shared" si="21"/>
        <v>187.452</v>
      </c>
      <c r="S65" s="14">
        <f t="shared" si="22"/>
        <v>95.504000000000005</v>
      </c>
      <c r="T65" s="4"/>
      <c r="U65" s="4"/>
      <c r="V65" s="4"/>
      <c r="W65" s="4"/>
      <c r="X65" s="4"/>
    </row>
    <row r="66" spans="1:24" s="4" customFormat="1" x14ac:dyDescent="0.2">
      <c r="A66" s="5"/>
      <c r="B66" s="1"/>
      <c r="E66" s="5"/>
      <c r="P66" s="5"/>
      <c r="Q66" s="5"/>
      <c r="R66" s="5"/>
    </row>
    <row r="67" spans="1:24" s="4" customFormat="1" x14ac:dyDescent="0.2">
      <c r="N67" s="5"/>
      <c r="R67" s="5"/>
      <c r="S67" s="5"/>
    </row>
    <row r="68" spans="1:24" s="4" customFormat="1" x14ac:dyDescent="0.2">
      <c r="M68" s="47"/>
      <c r="N68" s="36"/>
      <c r="P68" s="42"/>
      <c r="Q68" s="42"/>
      <c r="R68" s="45"/>
      <c r="S68" s="45"/>
    </row>
    <row r="69" spans="1:24" s="4" customFormat="1" x14ac:dyDescent="0.2">
      <c r="M69" s="36"/>
      <c r="N69" s="36"/>
      <c r="P69" s="42"/>
      <c r="Q69" s="42"/>
      <c r="R69" s="45"/>
      <c r="S69" s="45"/>
    </row>
    <row r="70" spans="1:24" s="4" customFormat="1" x14ac:dyDescent="0.2">
      <c r="A70" s="42"/>
      <c r="B70" s="42"/>
      <c r="C70" s="42"/>
      <c r="F70" s="42"/>
      <c r="G70" s="42"/>
      <c r="M70" s="36"/>
      <c r="N70" s="36"/>
      <c r="O70" s="36"/>
      <c r="P70" s="42"/>
      <c r="Q70" s="42"/>
      <c r="R70" s="45"/>
      <c r="S70" s="45"/>
    </row>
    <row r="71" spans="1:24" s="4" customFormat="1" x14ac:dyDescent="0.2">
      <c r="A71" s="5"/>
      <c r="M71" s="36"/>
      <c r="N71" s="36"/>
      <c r="P71" s="42"/>
      <c r="Q71" s="42"/>
      <c r="R71" s="45"/>
      <c r="S71" s="45"/>
    </row>
    <row r="72" spans="1:24" s="4" customFormat="1" x14ac:dyDescent="0.2">
      <c r="M72" s="36"/>
      <c r="N72" s="36"/>
      <c r="P72" s="42"/>
      <c r="Q72" s="42"/>
      <c r="R72" s="45"/>
      <c r="S72" s="45"/>
    </row>
    <row r="73" spans="1:24" s="4" customFormat="1" x14ac:dyDescent="0.2">
      <c r="A73" s="42"/>
      <c r="M73" s="36"/>
      <c r="N73" s="36"/>
      <c r="P73" s="42"/>
      <c r="Q73" s="42"/>
      <c r="R73" s="45"/>
      <c r="S73" s="45"/>
    </row>
    <row r="74" spans="1:24" s="4" customFormat="1" x14ac:dyDescent="0.2">
      <c r="M74" s="36"/>
      <c r="N74" s="36"/>
      <c r="P74" s="42"/>
      <c r="Q74" s="42"/>
      <c r="R74" s="45"/>
      <c r="S74" s="45"/>
    </row>
    <row r="75" spans="1:24" s="4" customFormat="1" x14ac:dyDescent="0.2">
      <c r="A75" s="44"/>
      <c r="M75" s="44"/>
      <c r="N75" s="42"/>
      <c r="O75" s="39"/>
      <c r="P75" s="42"/>
      <c r="Q75" s="42"/>
      <c r="R75" s="45"/>
      <c r="S75" s="45"/>
      <c r="V75" s="5"/>
    </row>
    <row r="76" spans="1:24" s="40" customFormat="1" x14ac:dyDescent="0.2">
      <c r="A76" s="42"/>
      <c r="B76" s="4"/>
      <c r="C76" s="4"/>
      <c r="F76" s="4"/>
      <c r="G76" s="4"/>
      <c r="H76" s="42"/>
      <c r="I76" s="4"/>
      <c r="J76" s="42"/>
      <c r="K76" s="42"/>
      <c r="L76" s="42"/>
      <c r="M76" s="44"/>
      <c r="N76" s="42"/>
      <c r="O76" s="39"/>
      <c r="P76" s="42"/>
      <c r="Q76" s="42"/>
      <c r="R76" s="45"/>
      <c r="S76" s="45"/>
      <c r="U76" s="45"/>
      <c r="V76" s="46"/>
    </row>
    <row r="77" spans="1:24" s="30" customFormat="1" x14ac:dyDescent="0.2">
      <c r="A77" s="4"/>
      <c r="B77" s="4"/>
      <c r="C77" s="4"/>
      <c r="F77" s="4"/>
      <c r="G77" s="4"/>
      <c r="H77" s="42"/>
      <c r="I77" s="4"/>
      <c r="J77" s="42"/>
      <c r="K77" s="42"/>
      <c r="L77" s="42"/>
      <c r="M77" s="36"/>
      <c r="N77" s="36"/>
      <c r="O77" s="41"/>
      <c r="P77" s="42"/>
      <c r="Q77" s="42"/>
      <c r="R77" s="45"/>
      <c r="S77" s="45"/>
      <c r="T77" s="41"/>
      <c r="U77" s="41"/>
      <c r="V77" s="41"/>
      <c r="W77" s="4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Original_data</vt:lpstr>
      <vt:lpstr>Figures</vt:lpstr>
      <vt:lpstr>STD_fragmentation_example</vt:lpstr>
      <vt:lpstr>peaks_ovine_plasma</vt:lpstr>
      <vt:lpstr>TAGs_ovine_plasma</vt:lpstr>
      <vt:lpstr>835_group</vt:lpstr>
      <vt:lpstr>915_group</vt:lpstr>
      <vt:lpstr>917_group</vt:lpstr>
      <vt:lpstr>919_group</vt:lpstr>
      <vt:lpstr>Others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Olimpio</cp:lastModifiedBy>
  <dcterms:created xsi:type="dcterms:W3CDTF">2019-03-26T10:08:59Z</dcterms:created>
  <dcterms:modified xsi:type="dcterms:W3CDTF">2022-05-11T16:27:04Z</dcterms:modified>
</cp:coreProperties>
</file>