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E:\Manuscript\Publish\healthcare-1549011\"/>
    </mc:Choice>
  </mc:AlternateContent>
  <xr:revisionPtr revIDLastSave="0" documentId="8_{FA50A3E2-A8F9-4F7F-85A2-C3B0EE1B348C}" xr6:coauthVersionLast="36" xr6:coauthVersionMax="36" xr10:uidLastSave="{00000000-0000-0000-0000-000000000000}"/>
  <bookViews>
    <workbookView xWindow="0" yWindow="0" windowWidth="28800" windowHeight="12225"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9" i="1" l="1"/>
  <c r="C98" i="1"/>
  <c r="C97" i="1"/>
  <c r="C96" i="1"/>
  <c r="C95" i="1"/>
  <c r="C94" i="1"/>
  <c r="C93" i="1"/>
  <c r="C92" i="1"/>
  <c r="C91" i="1"/>
  <c r="C73" i="1"/>
  <c r="C74" i="1"/>
  <c r="C75" i="1"/>
  <c r="C76" i="1"/>
  <c r="C77" i="1"/>
  <c r="C78" i="1"/>
  <c r="C79" i="1"/>
  <c r="C80" i="1"/>
  <c r="C72" i="1"/>
  <c r="E345" i="1" l="1"/>
  <c r="B115" i="1"/>
  <c r="C115" i="1" s="1"/>
  <c r="G14" i="1"/>
  <c r="G13" i="1"/>
  <c r="G12" i="1"/>
  <c r="G11" i="1"/>
  <c r="G10" i="1"/>
  <c r="F345" i="1"/>
  <c r="G345" i="1" s="1"/>
  <c r="D345" i="1"/>
  <c r="F338" i="1"/>
  <c r="G338" i="1" s="1"/>
  <c r="D338" i="1"/>
  <c r="E338" i="1" s="1"/>
  <c r="F331" i="1"/>
  <c r="G331" i="1" s="1"/>
  <c r="D331" i="1"/>
  <c r="E331" i="1" s="1"/>
  <c r="F324" i="1"/>
  <c r="G324" i="1" s="1"/>
  <c r="D324" i="1"/>
  <c r="E324" i="1" s="1"/>
  <c r="F317" i="1"/>
  <c r="G317" i="1" s="1"/>
  <c r="D317" i="1"/>
  <c r="E317" i="1" s="1"/>
  <c r="F310" i="1"/>
  <c r="G310" i="1" s="1"/>
  <c r="D310" i="1"/>
  <c r="E310" i="1" s="1"/>
  <c r="F303" i="1"/>
  <c r="G303" i="1" s="1"/>
  <c r="D303" i="1"/>
  <c r="E303" i="1" s="1"/>
  <c r="F296" i="1"/>
  <c r="G296" i="1" s="1"/>
  <c r="D296" i="1"/>
  <c r="E296" i="1" s="1"/>
  <c r="F283" i="1"/>
  <c r="G283" i="1" s="1"/>
  <c r="D283" i="1"/>
  <c r="E283" i="1" s="1"/>
  <c r="F276" i="1"/>
  <c r="G276" i="1" s="1"/>
  <c r="D276" i="1"/>
  <c r="E276" i="1" s="1"/>
  <c r="F269" i="1"/>
  <c r="G269" i="1" s="1"/>
  <c r="D269" i="1"/>
  <c r="E269" i="1" s="1"/>
  <c r="F262" i="1"/>
  <c r="G262" i="1" s="1"/>
  <c r="D262" i="1"/>
  <c r="E262" i="1" s="1"/>
  <c r="F254" i="1"/>
  <c r="G254" i="1" s="1"/>
  <c r="D254" i="1"/>
  <c r="E254" i="1" s="1"/>
  <c r="F247" i="1"/>
  <c r="G251" i="1" s="1"/>
  <c r="D247" i="1"/>
  <c r="E247" i="1" s="1"/>
  <c r="F240" i="1"/>
  <c r="G240" i="1" s="1"/>
  <c r="D240" i="1"/>
  <c r="E240" i="1" s="1"/>
  <c r="B240" i="1"/>
  <c r="C240" i="1" s="1"/>
  <c r="F233" i="1"/>
  <c r="G233" i="1" s="1"/>
  <c r="D233" i="1"/>
  <c r="E233" i="1" s="1"/>
  <c r="F226" i="1"/>
  <c r="G226" i="1" s="1"/>
  <c r="D226" i="1"/>
  <c r="E226" i="1" s="1"/>
  <c r="F219" i="1"/>
  <c r="G219" i="1" s="1"/>
  <c r="D219" i="1"/>
  <c r="E219" i="1" s="1"/>
  <c r="B212" i="1"/>
  <c r="C212" i="1" s="1"/>
  <c r="F212" i="1"/>
  <c r="G212" i="1" s="1"/>
  <c r="D212" i="1"/>
  <c r="E212" i="1" s="1"/>
  <c r="F205" i="1"/>
  <c r="G205" i="1" s="1"/>
  <c r="D205" i="1"/>
  <c r="E205" i="1" s="1"/>
  <c r="F198" i="1"/>
  <c r="G198" i="1" s="1"/>
  <c r="D198" i="1"/>
  <c r="E198" i="1" s="1"/>
  <c r="F191" i="1"/>
  <c r="G191" i="1" s="1"/>
  <c r="D191" i="1"/>
  <c r="E191" i="1" s="1"/>
  <c r="F150" i="1"/>
  <c r="G150" i="1" s="1"/>
  <c r="D150" i="1"/>
  <c r="E150" i="1" s="1"/>
  <c r="F143" i="1"/>
  <c r="G143" i="1" s="1"/>
  <c r="D143" i="1"/>
  <c r="E143" i="1" s="1"/>
  <c r="F136" i="1"/>
  <c r="G136" i="1" s="1"/>
  <c r="D136" i="1"/>
  <c r="E136" i="1" s="1"/>
  <c r="F129" i="1"/>
  <c r="G129" i="1" s="1"/>
  <c r="D129" i="1"/>
  <c r="E129" i="1" s="1"/>
  <c r="F122" i="1"/>
  <c r="G122" i="1" s="1"/>
  <c r="D122" i="1"/>
  <c r="E122" i="1" s="1"/>
  <c r="F115" i="1"/>
  <c r="G115" i="1" s="1"/>
  <c r="D115" i="1"/>
  <c r="E115" i="1" s="1"/>
  <c r="B345" i="1"/>
  <c r="C345" i="1" s="1"/>
  <c r="B338" i="1"/>
  <c r="C338" i="1" s="1"/>
  <c r="B331" i="1"/>
  <c r="C331" i="1" s="1"/>
  <c r="B324" i="1"/>
  <c r="C324" i="1" s="1"/>
  <c r="B317" i="1"/>
  <c r="C317" i="1" s="1"/>
  <c r="B310" i="1"/>
  <c r="C310" i="1" s="1"/>
  <c r="B303" i="1"/>
  <c r="C303" i="1" s="1"/>
  <c r="B296" i="1"/>
  <c r="C296" i="1" s="1"/>
  <c r="B283" i="1"/>
  <c r="C283" i="1" s="1"/>
  <c r="B276" i="1"/>
  <c r="C276" i="1" s="1"/>
  <c r="B269" i="1"/>
  <c r="C269" i="1" s="1"/>
  <c r="B262" i="1"/>
  <c r="C262" i="1" s="1"/>
  <c r="B254" i="1"/>
  <c r="C254" i="1" s="1"/>
  <c r="B247" i="1"/>
  <c r="C247" i="1" s="1"/>
  <c r="B233" i="1"/>
  <c r="C233" i="1" s="1"/>
  <c r="B226" i="1"/>
  <c r="C226" i="1" s="1"/>
  <c r="B219" i="1"/>
  <c r="C219" i="1" s="1"/>
  <c r="B205" i="1"/>
  <c r="C205" i="1" s="1"/>
  <c r="B198" i="1"/>
  <c r="C198" i="1" s="1"/>
  <c r="B191" i="1"/>
  <c r="C191" i="1" s="1"/>
  <c r="B150" i="1"/>
  <c r="C150" i="1" s="1"/>
  <c r="B143" i="1"/>
  <c r="C143" i="1" s="1"/>
  <c r="B136" i="1"/>
  <c r="C136" i="1" s="1"/>
  <c r="B129" i="1"/>
  <c r="C129" i="1" s="1"/>
  <c r="B122" i="1"/>
  <c r="C122" i="1" s="1"/>
  <c r="G247" i="1" l="1"/>
  <c r="H394" i="1"/>
  <c r="I394" i="1" s="1"/>
  <c r="H393" i="1"/>
  <c r="I393" i="1" s="1"/>
  <c r="H392" i="1"/>
  <c r="I392" i="1" s="1"/>
  <c r="H391" i="1"/>
  <c r="I391" i="1" s="1"/>
  <c r="H390" i="1"/>
  <c r="I390" i="1" s="1"/>
  <c r="H389" i="1"/>
  <c r="I389" i="1" s="1"/>
  <c r="H388" i="1"/>
  <c r="I388" i="1" s="1"/>
  <c r="H387" i="1"/>
  <c r="I387" i="1" s="1"/>
  <c r="H384" i="1"/>
  <c r="I384" i="1" s="1"/>
  <c r="H383" i="1"/>
  <c r="I383" i="1" s="1"/>
  <c r="H380" i="1"/>
  <c r="I380" i="1" s="1"/>
  <c r="H379" i="1"/>
  <c r="I379" i="1" s="1"/>
  <c r="H378" i="1"/>
  <c r="I378" i="1" s="1"/>
  <c r="H377" i="1"/>
  <c r="I377" i="1" s="1"/>
  <c r="H376" i="1"/>
  <c r="I376" i="1" s="1"/>
  <c r="H375" i="1"/>
  <c r="I375" i="1" s="1"/>
  <c r="H374" i="1"/>
  <c r="I374" i="1" s="1"/>
  <c r="H373" i="1"/>
  <c r="I373" i="1" s="1"/>
  <c r="H372" i="1"/>
  <c r="I372" i="1" s="1"/>
  <c r="H371" i="1"/>
  <c r="I371" i="1" s="1"/>
  <c r="H370" i="1"/>
  <c r="I370" i="1" s="1"/>
  <c r="H369" i="1"/>
  <c r="I369" i="1" s="1"/>
  <c r="H368" i="1"/>
  <c r="I368" i="1" s="1"/>
  <c r="H367" i="1"/>
  <c r="I367" i="1" s="1"/>
  <c r="H366" i="1"/>
  <c r="I366" i="1" s="1"/>
  <c r="H363" i="1"/>
  <c r="I363" i="1" s="1"/>
  <c r="H362" i="1"/>
  <c r="I362" i="1" s="1"/>
  <c r="H361" i="1"/>
  <c r="I361" i="1" s="1"/>
  <c r="H360" i="1"/>
  <c r="I360" i="1" s="1"/>
  <c r="H359" i="1"/>
  <c r="I359" i="1" s="1"/>
  <c r="H358" i="1"/>
  <c r="I358" i="1" s="1"/>
  <c r="H355" i="1"/>
  <c r="I355" i="1" s="1"/>
  <c r="H354" i="1"/>
  <c r="I354" i="1" s="1"/>
  <c r="H353" i="1"/>
  <c r="I353" i="1" s="1"/>
  <c r="H352" i="1"/>
  <c r="I352" i="1" s="1"/>
  <c r="H351" i="1"/>
  <c r="I351" i="1" s="1"/>
  <c r="H348" i="1"/>
  <c r="I348" i="1" s="1"/>
  <c r="H347" i="1"/>
  <c r="I347" i="1" s="1"/>
  <c r="H344" i="1"/>
  <c r="I344" i="1" s="1"/>
  <c r="H343" i="1"/>
  <c r="I343" i="1" s="1"/>
  <c r="H342" i="1"/>
  <c r="I342" i="1" s="1"/>
  <c r="H341" i="1"/>
  <c r="I341" i="1" s="1"/>
  <c r="H340" i="1"/>
  <c r="H337" i="1"/>
  <c r="I337" i="1" s="1"/>
  <c r="H336" i="1"/>
  <c r="I336" i="1" s="1"/>
  <c r="H335" i="1"/>
  <c r="I335" i="1" s="1"/>
  <c r="H334" i="1"/>
  <c r="I334" i="1" s="1"/>
  <c r="H333" i="1"/>
  <c r="H330" i="1"/>
  <c r="I330" i="1" s="1"/>
  <c r="H329" i="1"/>
  <c r="I329" i="1" s="1"/>
  <c r="H328" i="1"/>
  <c r="I328" i="1" s="1"/>
  <c r="H327" i="1"/>
  <c r="I327" i="1" s="1"/>
  <c r="H326" i="1"/>
  <c r="H323" i="1"/>
  <c r="I323" i="1" s="1"/>
  <c r="H322" i="1"/>
  <c r="I322" i="1" s="1"/>
  <c r="H321" i="1"/>
  <c r="I321" i="1" s="1"/>
  <c r="H320" i="1"/>
  <c r="I320" i="1" s="1"/>
  <c r="H319" i="1"/>
  <c r="H316" i="1"/>
  <c r="I316" i="1" s="1"/>
  <c r="H315" i="1"/>
  <c r="I315" i="1" s="1"/>
  <c r="H314" i="1"/>
  <c r="I314" i="1" s="1"/>
  <c r="H313" i="1"/>
  <c r="I313" i="1" s="1"/>
  <c r="H312" i="1"/>
  <c r="H309" i="1"/>
  <c r="I309" i="1" s="1"/>
  <c r="H308" i="1"/>
  <c r="I308" i="1" s="1"/>
  <c r="H307" i="1"/>
  <c r="I307" i="1" s="1"/>
  <c r="H306" i="1"/>
  <c r="I306" i="1" s="1"/>
  <c r="H305" i="1"/>
  <c r="H302" i="1"/>
  <c r="I302" i="1" s="1"/>
  <c r="H301" i="1"/>
  <c r="I301" i="1" s="1"/>
  <c r="H300" i="1"/>
  <c r="I300" i="1" s="1"/>
  <c r="H299" i="1"/>
  <c r="I299" i="1" s="1"/>
  <c r="H298" i="1"/>
  <c r="H295" i="1"/>
  <c r="I295" i="1" s="1"/>
  <c r="H294" i="1"/>
  <c r="I294" i="1" s="1"/>
  <c r="H293" i="1"/>
  <c r="I293" i="1" s="1"/>
  <c r="H292" i="1"/>
  <c r="I292" i="1" s="1"/>
  <c r="H291" i="1"/>
  <c r="H287" i="1"/>
  <c r="I287" i="1" s="1"/>
  <c r="H286" i="1"/>
  <c r="I286" i="1" s="1"/>
  <c r="H285" i="1"/>
  <c r="I285" i="1" s="1"/>
  <c r="H282" i="1"/>
  <c r="I282" i="1" s="1"/>
  <c r="H281" i="1"/>
  <c r="I281" i="1" s="1"/>
  <c r="H280" i="1"/>
  <c r="I280" i="1" s="1"/>
  <c r="H279" i="1"/>
  <c r="I279" i="1" s="1"/>
  <c r="H278" i="1"/>
  <c r="H275" i="1"/>
  <c r="I275" i="1" s="1"/>
  <c r="H274" i="1"/>
  <c r="I274" i="1" s="1"/>
  <c r="H273" i="1"/>
  <c r="I273" i="1" s="1"/>
  <c r="H272" i="1"/>
  <c r="I272" i="1" s="1"/>
  <c r="H271" i="1"/>
  <c r="H268" i="1"/>
  <c r="I268" i="1" s="1"/>
  <c r="H267" i="1"/>
  <c r="I267" i="1" s="1"/>
  <c r="H266" i="1"/>
  <c r="I266" i="1" s="1"/>
  <c r="H265" i="1"/>
  <c r="I265" i="1" s="1"/>
  <c r="H264" i="1"/>
  <c r="H261" i="1"/>
  <c r="I261" i="1" s="1"/>
  <c r="H260" i="1"/>
  <c r="I260" i="1" s="1"/>
  <c r="H259" i="1"/>
  <c r="I259" i="1" s="1"/>
  <c r="H258" i="1"/>
  <c r="I258" i="1" s="1"/>
  <c r="H257" i="1"/>
  <c r="H253" i="1"/>
  <c r="I253" i="1" s="1"/>
  <c r="H252" i="1"/>
  <c r="I252" i="1" s="1"/>
  <c r="H251" i="1"/>
  <c r="I251" i="1" s="1"/>
  <c r="H250" i="1"/>
  <c r="I250" i="1" s="1"/>
  <c r="H249" i="1"/>
  <c r="H246" i="1"/>
  <c r="I246" i="1" s="1"/>
  <c r="H245" i="1"/>
  <c r="I245" i="1" s="1"/>
  <c r="H244" i="1"/>
  <c r="I244" i="1" s="1"/>
  <c r="H243" i="1"/>
  <c r="I243" i="1" s="1"/>
  <c r="H242" i="1"/>
  <c r="H239" i="1"/>
  <c r="I239" i="1" s="1"/>
  <c r="H238" i="1"/>
  <c r="I238" i="1" s="1"/>
  <c r="H237" i="1"/>
  <c r="I237" i="1" s="1"/>
  <c r="H236" i="1"/>
  <c r="I236" i="1" s="1"/>
  <c r="H235" i="1"/>
  <c r="H232" i="1"/>
  <c r="I232" i="1" s="1"/>
  <c r="H231" i="1"/>
  <c r="I231" i="1" s="1"/>
  <c r="H230" i="1"/>
  <c r="I230" i="1" s="1"/>
  <c r="H229" i="1"/>
  <c r="I229" i="1" s="1"/>
  <c r="H228" i="1"/>
  <c r="H225" i="1"/>
  <c r="I225" i="1" s="1"/>
  <c r="H224" i="1"/>
  <c r="I224" i="1" s="1"/>
  <c r="H223" i="1"/>
  <c r="I223" i="1" s="1"/>
  <c r="H222" i="1"/>
  <c r="I222" i="1" s="1"/>
  <c r="H221" i="1"/>
  <c r="H218" i="1"/>
  <c r="I218" i="1" s="1"/>
  <c r="H217" i="1"/>
  <c r="I217" i="1" s="1"/>
  <c r="H216" i="1"/>
  <c r="I216" i="1" s="1"/>
  <c r="H215" i="1"/>
  <c r="I215" i="1" s="1"/>
  <c r="H214" i="1"/>
  <c r="H211" i="1"/>
  <c r="I211" i="1" s="1"/>
  <c r="H210" i="1"/>
  <c r="I210" i="1" s="1"/>
  <c r="H209" i="1"/>
  <c r="I209" i="1" s="1"/>
  <c r="H208" i="1"/>
  <c r="I208" i="1" s="1"/>
  <c r="H207" i="1"/>
  <c r="H204" i="1"/>
  <c r="I204" i="1" s="1"/>
  <c r="H203" i="1"/>
  <c r="I203" i="1" s="1"/>
  <c r="H202" i="1"/>
  <c r="I202" i="1" s="1"/>
  <c r="H201" i="1"/>
  <c r="I201" i="1" s="1"/>
  <c r="H200" i="1"/>
  <c r="H197" i="1"/>
  <c r="I197" i="1" s="1"/>
  <c r="H196" i="1"/>
  <c r="I196" i="1" s="1"/>
  <c r="H195" i="1"/>
  <c r="I195" i="1" s="1"/>
  <c r="H194" i="1"/>
  <c r="I194" i="1" s="1"/>
  <c r="H193" i="1"/>
  <c r="H190" i="1"/>
  <c r="I190" i="1" s="1"/>
  <c r="H189" i="1"/>
  <c r="I189" i="1" s="1"/>
  <c r="H188" i="1"/>
  <c r="I188" i="1" s="1"/>
  <c r="H187" i="1"/>
  <c r="I187" i="1" s="1"/>
  <c r="H186" i="1"/>
  <c r="H182" i="1"/>
  <c r="I182" i="1" s="1"/>
  <c r="H181" i="1"/>
  <c r="I181" i="1" s="1"/>
  <c r="H180" i="1"/>
  <c r="I180" i="1" s="1"/>
  <c r="H179" i="1"/>
  <c r="I179" i="1" s="1"/>
  <c r="H178" i="1"/>
  <c r="I178" i="1" s="1"/>
  <c r="H175" i="1"/>
  <c r="I175" i="1" s="1"/>
  <c r="H174" i="1"/>
  <c r="I174" i="1" s="1"/>
  <c r="H165" i="1"/>
  <c r="I165" i="1" s="1"/>
  <c r="H164" i="1"/>
  <c r="I164" i="1" s="1"/>
  <c r="H163" i="1"/>
  <c r="I163" i="1" s="1"/>
  <c r="H162" i="1"/>
  <c r="I162" i="1" s="1"/>
  <c r="H161" i="1"/>
  <c r="I161" i="1" s="1"/>
  <c r="H160" i="1"/>
  <c r="I160" i="1" s="1"/>
  <c r="H159" i="1"/>
  <c r="I159" i="1" s="1"/>
  <c r="H158" i="1"/>
  <c r="I158" i="1" s="1"/>
  <c r="H157" i="1"/>
  <c r="I157" i="1" s="1"/>
  <c r="H156" i="1"/>
  <c r="I156" i="1" s="1"/>
  <c r="H155" i="1"/>
  <c r="I155" i="1" s="1"/>
  <c r="H154" i="1"/>
  <c r="I154" i="1" s="1"/>
  <c r="H153" i="1"/>
  <c r="I153" i="1" s="1"/>
  <c r="H152" i="1"/>
  <c r="I152" i="1" s="1"/>
  <c r="H149" i="1"/>
  <c r="I149" i="1" s="1"/>
  <c r="H148" i="1"/>
  <c r="I148" i="1" s="1"/>
  <c r="H147" i="1"/>
  <c r="I147" i="1" s="1"/>
  <c r="H146" i="1"/>
  <c r="I146" i="1" s="1"/>
  <c r="H145" i="1"/>
  <c r="H142" i="1"/>
  <c r="I142" i="1" s="1"/>
  <c r="H141" i="1"/>
  <c r="I141" i="1" s="1"/>
  <c r="H140" i="1"/>
  <c r="I140" i="1" s="1"/>
  <c r="H139" i="1"/>
  <c r="I139" i="1" s="1"/>
  <c r="H138" i="1"/>
  <c r="H135" i="1"/>
  <c r="I135" i="1" s="1"/>
  <c r="H134" i="1"/>
  <c r="I134" i="1" s="1"/>
  <c r="H133" i="1"/>
  <c r="I133" i="1" s="1"/>
  <c r="H132" i="1"/>
  <c r="I132" i="1" s="1"/>
  <c r="H131" i="1"/>
  <c r="H128" i="1"/>
  <c r="I128" i="1" s="1"/>
  <c r="H127" i="1"/>
  <c r="I127" i="1" s="1"/>
  <c r="H126" i="1"/>
  <c r="I126" i="1" s="1"/>
  <c r="H125" i="1"/>
  <c r="I125" i="1" s="1"/>
  <c r="H124" i="1"/>
  <c r="H121" i="1"/>
  <c r="I121" i="1" s="1"/>
  <c r="H120" i="1"/>
  <c r="I120" i="1" s="1"/>
  <c r="H119" i="1"/>
  <c r="I119" i="1" s="1"/>
  <c r="H118" i="1"/>
  <c r="I118" i="1" s="1"/>
  <c r="H117" i="1"/>
  <c r="H114" i="1"/>
  <c r="I114" i="1" s="1"/>
  <c r="H113" i="1"/>
  <c r="I113" i="1" s="1"/>
  <c r="H112" i="1"/>
  <c r="I112" i="1" s="1"/>
  <c r="H111" i="1"/>
  <c r="I111" i="1" s="1"/>
  <c r="H110" i="1"/>
  <c r="H106" i="1"/>
  <c r="I106" i="1" s="1"/>
  <c r="H105" i="1"/>
  <c r="I105" i="1" s="1"/>
  <c r="H104" i="1"/>
  <c r="I104" i="1" s="1"/>
  <c r="H103" i="1"/>
  <c r="I103" i="1" s="1"/>
  <c r="H102" i="1"/>
  <c r="I102" i="1" s="1"/>
  <c r="H99" i="1"/>
  <c r="I99" i="1" s="1"/>
  <c r="H98" i="1"/>
  <c r="I98" i="1" s="1"/>
  <c r="H97" i="1"/>
  <c r="I97" i="1" s="1"/>
  <c r="H96" i="1"/>
  <c r="I96" i="1" s="1"/>
  <c r="H95" i="1"/>
  <c r="I95" i="1" s="1"/>
  <c r="H94" i="1"/>
  <c r="I94" i="1" s="1"/>
  <c r="H93" i="1"/>
  <c r="I93" i="1" s="1"/>
  <c r="H92" i="1"/>
  <c r="I92" i="1" s="1"/>
  <c r="H91" i="1"/>
  <c r="I91" i="1" s="1"/>
  <c r="H88" i="1"/>
  <c r="I88" i="1" s="1"/>
  <c r="H87" i="1"/>
  <c r="I87" i="1" s="1"/>
  <c r="H86" i="1"/>
  <c r="I86" i="1" s="1"/>
  <c r="H85" i="1"/>
  <c r="I85" i="1" s="1"/>
  <c r="H84" i="1"/>
  <c r="I84" i="1" s="1"/>
  <c r="H83" i="1"/>
  <c r="I83" i="1" s="1"/>
  <c r="H80" i="1"/>
  <c r="I80" i="1" s="1"/>
  <c r="H79" i="1"/>
  <c r="I79" i="1" s="1"/>
  <c r="H78" i="1"/>
  <c r="I78" i="1" s="1"/>
  <c r="H77" i="1"/>
  <c r="I77" i="1" s="1"/>
  <c r="H76" i="1"/>
  <c r="I76" i="1" s="1"/>
  <c r="H75" i="1"/>
  <c r="I75" i="1" s="1"/>
  <c r="H74" i="1"/>
  <c r="I74" i="1" s="1"/>
  <c r="H73" i="1"/>
  <c r="I73" i="1" s="1"/>
  <c r="H72" i="1"/>
  <c r="I72" i="1" s="1"/>
  <c r="H69" i="1"/>
  <c r="I69" i="1" s="1"/>
  <c r="H68" i="1"/>
  <c r="I68" i="1" s="1"/>
  <c r="H67" i="1"/>
  <c r="I67" i="1" s="1"/>
  <c r="H66" i="1"/>
  <c r="I66" i="1" s="1"/>
  <c r="H65" i="1"/>
  <c r="I65" i="1" s="1"/>
  <c r="H64" i="1"/>
  <c r="I64" i="1" s="1"/>
  <c r="H61" i="1"/>
  <c r="I61" i="1" s="1"/>
  <c r="H60" i="1"/>
  <c r="I60" i="1" s="1"/>
  <c r="H57" i="1"/>
  <c r="I57" i="1" s="1"/>
  <c r="H56" i="1"/>
  <c r="I56" i="1" s="1"/>
  <c r="H55" i="1"/>
  <c r="I55" i="1" s="1"/>
  <c r="H54" i="1"/>
  <c r="I54" i="1" s="1"/>
  <c r="H53" i="1"/>
  <c r="I53" i="1" s="1"/>
  <c r="H52" i="1"/>
  <c r="I52" i="1" s="1"/>
  <c r="H49" i="1"/>
  <c r="I49" i="1" s="1"/>
  <c r="H48" i="1"/>
  <c r="I48" i="1" s="1"/>
  <c r="H47" i="1"/>
  <c r="I47" i="1" s="1"/>
  <c r="H46" i="1"/>
  <c r="I46" i="1" s="1"/>
  <c r="H45" i="1"/>
  <c r="I45" i="1" s="1"/>
  <c r="H44" i="1"/>
  <c r="I44" i="1" s="1"/>
  <c r="H43" i="1"/>
  <c r="I43" i="1" s="1"/>
  <c r="H42" i="1"/>
  <c r="I42" i="1" s="1"/>
  <c r="H41" i="1"/>
  <c r="I41" i="1" s="1"/>
  <c r="H40" i="1"/>
  <c r="I40" i="1" s="1"/>
  <c r="H39" i="1"/>
  <c r="I39" i="1" s="1"/>
  <c r="H38" i="1"/>
  <c r="I38" i="1" s="1"/>
  <c r="H37" i="1"/>
  <c r="I37" i="1" s="1"/>
  <c r="H36" i="1"/>
  <c r="I36" i="1" s="1"/>
  <c r="H33" i="1"/>
  <c r="I33" i="1" s="1"/>
  <c r="H32" i="1"/>
  <c r="I32" i="1" s="1"/>
  <c r="H31" i="1"/>
  <c r="I31" i="1" s="1"/>
  <c r="H30" i="1"/>
  <c r="I30" i="1" s="1"/>
  <c r="H29" i="1"/>
  <c r="I29" i="1" s="1"/>
  <c r="H28" i="1"/>
  <c r="I28" i="1" s="1"/>
  <c r="H27" i="1"/>
  <c r="I27" i="1" s="1"/>
  <c r="H26" i="1"/>
  <c r="I26" i="1" s="1"/>
  <c r="H23" i="1"/>
  <c r="I23" i="1" s="1"/>
  <c r="H22" i="1"/>
  <c r="I22" i="1" s="1"/>
  <c r="H21" i="1"/>
  <c r="I21" i="1" s="1"/>
  <c r="H20" i="1"/>
  <c r="I20" i="1" s="1"/>
  <c r="H19" i="1"/>
  <c r="I19" i="1" s="1"/>
  <c r="H18" i="1"/>
  <c r="I18" i="1" s="1"/>
  <c r="H17" i="1"/>
  <c r="I17" i="1" s="1"/>
  <c r="H14" i="1"/>
  <c r="I14" i="1" s="1"/>
  <c r="H13" i="1"/>
  <c r="I13" i="1" s="1"/>
  <c r="H12" i="1"/>
  <c r="I12" i="1" s="1"/>
  <c r="H11" i="1"/>
  <c r="I11" i="1" s="1"/>
  <c r="H10" i="1"/>
  <c r="I10" i="1" s="1"/>
  <c r="H7" i="1"/>
  <c r="I7" i="1" s="1"/>
  <c r="H6" i="1"/>
  <c r="I6" i="1" s="1"/>
  <c r="H5" i="1"/>
  <c r="I5" i="1" s="1"/>
  <c r="H4" i="1"/>
  <c r="I4" i="1" s="1"/>
  <c r="H3" i="1"/>
  <c r="I3" i="1" s="1"/>
  <c r="G394" i="1"/>
  <c r="G393" i="1"/>
  <c r="G392" i="1"/>
  <c r="G391" i="1"/>
  <c r="G390" i="1"/>
  <c r="G389" i="1"/>
  <c r="G388" i="1"/>
  <c r="G387" i="1"/>
  <c r="G384" i="1"/>
  <c r="G383" i="1"/>
  <c r="G380" i="1"/>
  <c r="G379" i="1"/>
  <c r="G378" i="1"/>
  <c r="G377" i="1"/>
  <c r="G376" i="1"/>
  <c r="G375" i="1"/>
  <c r="G374" i="1"/>
  <c r="G373" i="1"/>
  <c r="G372" i="1"/>
  <c r="G371" i="1"/>
  <c r="G370" i="1"/>
  <c r="G369" i="1"/>
  <c r="G368" i="1"/>
  <c r="G367" i="1"/>
  <c r="G366" i="1"/>
  <c r="G363" i="1"/>
  <c r="G362" i="1"/>
  <c r="G361" i="1"/>
  <c r="G360" i="1"/>
  <c r="G359" i="1"/>
  <c r="G358" i="1"/>
  <c r="G355" i="1"/>
  <c r="G354" i="1"/>
  <c r="G353" i="1"/>
  <c r="G352" i="1"/>
  <c r="G351" i="1"/>
  <c r="G348" i="1"/>
  <c r="G347" i="1"/>
  <c r="G344" i="1"/>
  <c r="G343" i="1"/>
  <c r="G342" i="1"/>
  <c r="G341" i="1"/>
  <c r="G340" i="1"/>
  <c r="G337" i="1"/>
  <c r="G336" i="1"/>
  <c r="G335" i="1"/>
  <c r="G334" i="1"/>
  <c r="G333" i="1"/>
  <c r="G330" i="1"/>
  <c r="G329" i="1"/>
  <c r="G328" i="1"/>
  <c r="G327" i="1"/>
  <c r="G326" i="1"/>
  <c r="G323" i="1"/>
  <c r="G322" i="1"/>
  <c r="G321" i="1"/>
  <c r="G320" i="1"/>
  <c r="G319" i="1"/>
  <c r="G316" i="1"/>
  <c r="G315" i="1"/>
  <c r="G314" i="1"/>
  <c r="G313" i="1"/>
  <c r="G312" i="1"/>
  <c r="G309" i="1"/>
  <c r="G308" i="1"/>
  <c r="G307" i="1"/>
  <c r="G306" i="1"/>
  <c r="G305" i="1"/>
  <c r="G302" i="1"/>
  <c r="G301" i="1"/>
  <c r="G300" i="1"/>
  <c r="G299" i="1"/>
  <c r="G298" i="1"/>
  <c r="G295" i="1"/>
  <c r="G294" i="1"/>
  <c r="G293" i="1"/>
  <c r="G292" i="1"/>
  <c r="G291" i="1"/>
  <c r="G287" i="1"/>
  <c r="G286" i="1"/>
  <c r="G285" i="1"/>
  <c r="G282" i="1"/>
  <c r="G281" i="1"/>
  <c r="G280" i="1"/>
  <c r="G279" i="1"/>
  <c r="G278" i="1"/>
  <c r="G275" i="1"/>
  <c r="G274" i="1"/>
  <c r="G273" i="1"/>
  <c r="G272" i="1"/>
  <c r="G271" i="1"/>
  <c r="G268" i="1"/>
  <c r="G267" i="1"/>
  <c r="G266" i="1"/>
  <c r="G265" i="1"/>
  <c r="G264" i="1"/>
  <c r="G261" i="1"/>
  <c r="G260" i="1"/>
  <c r="G259" i="1"/>
  <c r="G258" i="1"/>
  <c r="G257" i="1"/>
  <c r="G253" i="1"/>
  <c r="G252" i="1"/>
  <c r="G250" i="1"/>
  <c r="G249" i="1"/>
  <c r="G246" i="1"/>
  <c r="G245" i="1"/>
  <c r="G244" i="1"/>
  <c r="G243" i="1"/>
  <c r="G242" i="1"/>
  <c r="G239" i="1"/>
  <c r="G238" i="1"/>
  <c r="G237" i="1"/>
  <c r="G236" i="1"/>
  <c r="G235" i="1"/>
  <c r="G232" i="1"/>
  <c r="G231" i="1"/>
  <c r="G230" i="1"/>
  <c r="G229" i="1"/>
  <c r="G228" i="1"/>
  <c r="G225" i="1"/>
  <c r="G224" i="1"/>
  <c r="G223" i="1"/>
  <c r="G222" i="1"/>
  <c r="G221" i="1"/>
  <c r="G218" i="1"/>
  <c r="G217" i="1"/>
  <c r="G216" i="1"/>
  <c r="G215" i="1"/>
  <c r="G214" i="1"/>
  <c r="G211" i="1"/>
  <c r="G210" i="1"/>
  <c r="G209" i="1"/>
  <c r="G208" i="1"/>
  <c r="G207" i="1"/>
  <c r="G204" i="1"/>
  <c r="G203" i="1"/>
  <c r="G202" i="1"/>
  <c r="G201" i="1"/>
  <c r="G200" i="1"/>
  <c r="G197" i="1"/>
  <c r="G196" i="1"/>
  <c r="G195" i="1"/>
  <c r="G194" i="1"/>
  <c r="G193" i="1"/>
  <c r="G190" i="1"/>
  <c r="G189" i="1"/>
  <c r="G188" i="1"/>
  <c r="G187" i="1"/>
  <c r="G186" i="1"/>
  <c r="G182" i="1"/>
  <c r="G181" i="1"/>
  <c r="G180" i="1"/>
  <c r="G179" i="1"/>
  <c r="G178" i="1"/>
  <c r="G175" i="1"/>
  <c r="G174" i="1"/>
  <c r="G165" i="1"/>
  <c r="G164" i="1"/>
  <c r="G163" i="1"/>
  <c r="G162" i="1"/>
  <c r="G161" i="1"/>
  <c r="G160" i="1"/>
  <c r="G159" i="1"/>
  <c r="G158" i="1"/>
  <c r="G157" i="1"/>
  <c r="G156" i="1"/>
  <c r="G155" i="1"/>
  <c r="G154" i="1"/>
  <c r="G153" i="1"/>
  <c r="G152" i="1"/>
  <c r="G149" i="1"/>
  <c r="G148" i="1"/>
  <c r="G147" i="1"/>
  <c r="G146" i="1"/>
  <c r="G145" i="1"/>
  <c r="G142" i="1"/>
  <c r="G141" i="1"/>
  <c r="G140" i="1"/>
  <c r="G139" i="1"/>
  <c r="G138" i="1"/>
  <c r="G135" i="1"/>
  <c r="G134" i="1"/>
  <c r="G133" i="1"/>
  <c r="G132" i="1"/>
  <c r="G131" i="1"/>
  <c r="G128" i="1"/>
  <c r="G127" i="1"/>
  <c r="G126" i="1"/>
  <c r="G125" i="1"/>
  <c r="G124" i="1"/>
  <c r="G121" i="1"/>
  <c r="G120" i="1"/>
  <c r="G119" i="1"/>
  <c r="G118" i="1"/>
  <c r="G117" i="1"/>
  <c r="G114" i="1"/>
  <c r="G113" i="1"/>
  <c r="G112" i="1"/>
  <c r="G111" i="1"/>
  <c r="G110" i="1"/>
  <c r="G106" i="1"/>
  <c r="G105" i="1"/>
  <c r="G104" i="1"/>
  <c r="G103" i="1"/>
  <c r="G102" i="1"/>
  <c r="G99" i="1"/>
  <c r="G98" i="1"/>
  <c r="G97" i="1"/>
  <c r="G96" i="1"/>
  <c r="G95" i="1"/>
  <c r="G94" i="1"/>
  <c r="G93" i="1"/>
  <c r="G92" i="1"/>
  <c r="G91" i="1"/>
  <c r="G88" i="1"/>
  <c r="G87" i="1"/>
  <c r="G86" i="1"/>
  <c r="G85" i="1"/>
  <c r="G84" i="1"/>
  <c r="G83" i="1"/>
  <c r="G80" i="1"/>
  <c r="G79" i="1"/>
  <c r="G78" i="1"/>
  <c r="G77" i="1"/>
  <c r="G76" i="1"/>
  <c r="G75" i="1"/>
  <c r="G74" i="1"/>
  <c r="G73" i="1"/>
  <c r="G72" i="1"/>
  <c r="G69" i="1"/>
  <c r="G68" i="1"/>
  <c r="G67" i="1"/>
  <c r="G66" i="1"/>
  <c r="G65" i="1"/>
  <c r="G64" i="1"/>
  <c r="G57" i="1"/>
  <c r="G56" i="1"/>
  <c r="G55" i="1"/>
  <c r="G54" i="1"/>
  <c r="G53" i="1"/>
  <c r="G52" i="1"/>
  <c r="G49" i="1"/>
  <c r="G48" i="1"/>
  <c r="G47" i="1"/>
  <c r="G46" i="1"/>
  <c r="G45" i="1"/>
  <c r="G44" i="1"/>
  <c r="G43" i="1"/>
  <c r="G42" i="1"/>
  <c r="G41" i="1"/>
  <c r="G40" i="1"/>
  <c r="G39" i="1"/>
  <c r="G38" i="1"/>
  <c r="G37" i="1"/>
  <c r="G36" i="1"/>
  <c r="G33" i="1"/>
  <c r="G32" i="1"/>
  <c r="G31" i="1"/>
  <c r="G30" i="1"/>
  <c r="G29" i="1"/>
  <c r="G28" i="1"/>
  <c r="G27" i="1"/>
  <c r="G26" i="1"/>
  <c r="G23" i="1"/>
  <c r="G22" i="1"/>
  <c r="G21" i="1"/>
  <c r="G20" i="1"/>
  <c r="G19" i="1"/>
  <c r="G18" i="1"/>
  <c r="G17" i="1"/>
  <c r="G7" i="1"/>
  <c r="G6" i="1"/>
  <c r="G5" i="1"/>
  <c r="G4" i="1"/>
  <c r="G3" i="1"/>
  <c r="E391" i="1"/>
  <c r="C391" i="1"/>
  <c r="E394" i="1"/>
  <c r="E393" i="1"/>
  <c r="E392" i="1"/>
  <c r="E390" i="1"/>
  <c r="E389" i="1"/>
  <c r="E388" i="1"/>
  <c r="E387" i="1"/>
  <c r="E373" i="1"/>
  <c r="C373" i="1"/>
  <c r="E384" i="1"/>
  <c r="E383" i="1"/>
  <c r="E380" i="1"/>
  <c r="E379" i="1"/>
  <c r="E378" i="1"/>
  <c r="E377" i="1"/>
  <c r="E376" i="1"/>
  <c r="E375" i="1"/>
  <c r="E374" i="1"/>
  <c r="E372" i="1"/>
  <c r="E371" i="1"/>
  <c r="E370" i="1"/>
  <c r="E369" i="1"/>
  <c r="E368" i="1"/>
  <c r="E367" i="1"/>
  <c r="E366" i="1"/>
  <c r="E363" i="1"/>
  <c r="E362" i="1"/>
  <c r="E361" i="1"/>
  <c r="E360" i="1"/>
  <c r="E359" i="1"/>
  <c r="E358" i="1"/>
  <c r="E355" i="1"/>
  <c r="E354" i="1"/>
  <c r="E353" i="1"/>
  <c r="E352" i="1"/>
  <c r="E351" i="1"/>
  <c r="E348" i="1"/>
  <c r="E347" i="1"/>
  <c r="E344" i="1"/>
  <c r="E343" i="1"/>
  <c r="E342" i="1"/>
  <c r="E341" i="1"/>
  <c r="E340" i="1"/>
  <c r="E337" i="1"/>
  <c r="E336" i="1"/>
  <c r="E335" i="1"/>
  <c r="E334" i="1"/>
  <c r="E333" i="1"/>
  <c r="E330" i="1"/>
  <c r="E329" i="1"/>
  <c r="E328" i="1"/>
  <c r="E327" i="1"/>
  <c r="E326" i="1"/>
  <c r="E323" i="1"/>
  <c r="E322" i="1"/>
  <c r="E321" i="1"/>
  <c r="E320" i="1"/>
  <c r="E319" i="1"/>
  <c r="E316" i="1"/>
  <c r="E315" i="1"/>
  <c r="E314" i="1"/>
  <c r="E313" i="1"/>
  <c r="E312" i="1"/>
  <c r="E309" i="1"/>
  <c r="E308" i="1"/>
  <c r="E307" i="1"/>
  <c r="E306" i="1"/>
  <c r="E305" i="1"/>
  <c r="E302" i="1"/>
  <c r="E301" i="1"/>
  <c r="E300" i="1"/>
  <c r="E299" i="1"/>
  <c r="E298" i="1"/>
  <c r="E295" i="1"/>
  <c r="E294" i="1"/>
  <c r="E293" i="1"/>
  <c r="E292" i="1"/>
  <c r="E291" i="1"/>
  <c r="E287" i="1"/>
  <c r="E286" i="1"/>
  <c r="E285" i="1"/>
  <c r="E282" i="1"/>
  <c r="E281" i="1"/>
  <c r="E280" i="1"/>
  <c r="E279" i="1"/>
  <c r="E278" i="1"/>
  <c r="E275" i="1"/>
  <c r="E274" i="1"/>
  <c r="E273" i="1"/>
  <c r="E272" i="1"/>
  <c r="E271" i="1"/>
  <c r="E268" i="1"/>
  <c r="E267" i="1"/>
  <c r="E266" i="1"/>
  <c r="E265" i="1"/>
  <c r="E264" i="1"/>
  <c r="E261" i="1"/>
  <c r="E260" i="1"/>
  <c r="E259" i="1"/>
  <c r="E258" i="1"/>
  <c r="E257" i="1"/>
  <c r="E253" i="1"/>
  <c r="E252" i="1"/>
  <c r="E251" i="1"/>
  <c r="E250" i="1"/>
  <c r="E249" i="1"/>
  <c r="E246" i="1"/>
  <c r="E245" i="1"/>
  <c r="E244" i="1"/>
  <c r="E243" i="1"/>
  <c r="E242" i="1"/>
  <c r="E239" i="1"/>
  <c r="E238" i="1"/>
  <c r="E237" i="1"/>
  <c r="E236" i="1"/>
  <c r="E235" i="1"/>
  <c r="E232" i="1"/>
  <c r="E231" i="1"/>
  <c r="E230" i="1"/>
  <c r="E229" i="1"/>
  <c r="E228" i="1"/>
  <c r="E225" i="1"/>
  <c r="E224" i="1"/>
  <c r="E223" i="1"/>
  <c r="E222" i="1"/>
  <c r="E221" i="1"/>
  <c r="E218" i="1"/>
  <c r="E217" i="1"/>
  <c r="E216" i="1"/>
  <c r="E215" i="1"/>
  <c r="E214" i="1"/>
  <c r="E211" i="1"/>
  <c r="E210" i="1"/>
  <c r="E209" i="1"/>
  <c r="E208" i="1"/>
  <c r="E207" i="1"/>
  <c r="E204" i="1"/>
  <c r="E203" i="1"/>
  <c r="E202" i="1"/>
  <c r="E201" i="1"/>
  <c r="E200" i="1"/>
  <c r="E197" i="1"/>
  <c r="E196" i="1"/>
  <c r="E195" i="1"/>
  <c r="E194" i="1"/>
  <c r="E193" i="1"/>
  <c r="E190" i="1"/>
  <c r="E189" i="1"/>
  <c r="E188" i="1"/>
  <c r="E187" i="1"/>
  <c r="E186" i="1"/>
  <c r="E178" i="1"/>
  <c r="E182" i="1"/>
  <c r="E181" i="1"/>
  <c r="E180" i="1"/>
  <c r="E179" i="1"/>
  <c r="E175" i="1"/>
  <c r="E174" i="1"/>
  <c r="E165" i="1"/>
  <c r="E164" i="1"/>
  <c r="E163" i="1"/>
  <c r="E162" i="1"/>
  <c r="E161" i="1"/>
  <c r="E160" i="1"/>
  <c r="E159" i="1"/>
  <c r="E158" i="1"/>
  <c r="E157" i="1"/>
  <c r="E156" i="1"/>
  <c r="E155" i="1"/>
  <c r="E154" i="1"/>
  <c r="E153" i="1"/>
  <c r="E152" i="1"/>
  <c r="E149" i="1"/>
  <c r="E148" i="1"/>
  <c r="E147" i="1"/>
  <c r="E146" i="1"/>
  <c r="E145" i="1"/>
  <c r="E142" i="1"/>
  <c r="E141" i="1"/>
  <c r="E140" i="1"/>
  <c r="E139" i="1"/>
  <c r="E138" i="1"/>
  <c r="E135" i="1"/>
  <c r="E134" i="1"/>
  <c r="E133" i="1"/>
  <c r="E132" i="1"/>
  <c r="E131" i="1"/>
  <c r="E128" i="1"/>
  <c r="E127" i="1"/>
  <c r="E126" i="1"/>
  <c r="E125" i="1"/>
  <c r="E124" i="1"/>
  <c r="E121" i="1"/>
  <c r="E120" i="1"/>
  <c r="E119" i="1"/>
  <c r="E118" i="1"/>
  <c r="E117" i="1"/>
  <c r="E114" i="1"/>
  <c r="E113" i="1"/>
  <c r="E112" i="1"/>
  <c r="E111" i="1"/>
  <c r="E110" i="1"/>
  <c r="E106" i="1"/>
  <c r="E105" i="1"/>
  <c r="E104" i="1"/>
  <c r="E103" i="1"/>
  <c r="E102" i="1"/>
  <c r="E99" i="1"/>
  <c r="E98" i="1"/>
  <c r="E97" i="1"/>
  <c r="E96" i="1"/>
  <c r="E95" i="1"/>
  <c r="E94" i="1"/>
  <c r="E93" i="1"/>
  <c r="E92" i="1"/>
  <c r="E91" i="1"/>
  <c r="E88" i="1"/>
  <c r="E87" i="1"/>
  <c r="E86" i="1"/>
  <c r="E85" i="1"/>
  <c r="E84" i="1"/>
  <c r="E83" i="1"/>
  <c r="E80" i="1"/>
  <c r="E79" i="1"/>
  <c r="E78" i="1"/>
  <c r="E77" i="1"/>
  <c r="E76" i="1"/>
  <c r="E75" i="1"/>
  <c r="E74" i="1"/>
  <c r="E73" i="1"/>
  <c r="E72" i="1"/>
  <c r="E69" i="1"/>
  <c r="E68" i="1"/>
  <c r="E67" i="1"/>
  <c r="E66" i="1"/>
  <c r="E65" i="1"/>
  <c r="E64" i="1"/>
  <c r="E61" i="1"/>
  <c r="E60" i="1"/>
  <c r="E57" i="1"/>
  <c r="E56" i="1"/>
  <c r="E55" i="1"/>
  <c r="E54" i="1"/>
  <c r="E53" i="1"/>
  <c r="E52" i="1"/>
  <c r="E49" i="1"/>
  <c r="E48" i="1"/>
  <c r="E47" i="1"/>
  <c r="E46" i="1"/>
  <c r="E45" i="1"/>
  <c r="E44" i="1"/>
  <c r="E43" i="1"/>
  <c r="E42" i="1"/>
  <c r="E41" i="1"/>
  <c r="E40" i="1"/>
  <c r="E39" i="1"/>
  <c r="E38" i="1"/>
  <c r="E37" i="1"/>
  <c r="E36" i="1"/>
  <c r="E33" i="1"/>
  <c r="E32" i="1"/>
  <c r="E31" i="1"/>
  <c r="E30" i="1"/>
  <c r="E29" i="1"/>
  <c r="E28" i="1"/>
  <c r="E27" i="1"/>
  <c r="E26" i="1"/>
  <c r="E23" i="1"/>
  <c r="E22" i="1"/>
  <c r="E21" i="1"/>
  <c r="E20" i="1"/>
  <c r="E19" i="1"/>
  <c r="E18" i="1"/>
  <c r="E17" i="1"/>
  <c r="E14" i="1"/>
  <c r="E13" i="1"/>
  <c r="E12" i="1"/>
  <c r="E11" i="1"/>
  <c r="E10" i="1"/>
  <c r="E7" i="1"/>
  <c r="E6" i="1"/>
  <c r="E5" i="1"/>
  <c r="E4" i="1"/>
  <c r="E3" i="1"/>
  <c r="C394" i="1"/>
  <c r="C393" i="1"/>
  <c r="C392" i="1"/>
  <c r="C390" i="1"/>
  <c r="C389" i="1"/>
  <c r="C388" i="1"/>
  <c r="C387" i="1"/>
  <c r="C361" i="1"/>
  <c r="C384" i="1"/>
  <c r="C383" i="1"/>
  <c r="C380" i="1"/>
  <c r="C379" i="1"/>
  <c r="C378" i="1"/>
  <c r="C377" i="1"/>
  <c r="C376" i="1"/>
  <c r="C375" i="1"/>
  <c r="C374" i="1"/>
  <c r="C372" i="1"/>
  <c r="C371" i="1"/>
  <c r="C370" i="1"/>
  <c r="C369" i="1"/>
  <c r="C368" i="1"/>
  <c r="C367" i="1"/>
  <c r="C366" i="1"/>
  <c r="C363" i="1"/>
  <c r="C362" i="1"/>
  <c r="C360" i="1"/>
  <c r="C359" i="1"/>
  <c r="C358" i="1"/>
  <c r="C355" i="1"/>
  <c r="C354" i="1"/>
  <c r="C353" i="1"/>
  <c r="C352" i="1"/>
  <c r="C351" i="1"/>
  <c r="C348" i="1"/>
  <c r="C347" i="1"/>
  <c r="C344" i="1"/>
  <c r="C343" i="1"/>
  <c r="C342" i="1"/>
  <c r="C341" i="1"/>
  <c r="C340" i="1"/>
  <c r="C337" i="1"/>
  <c r="C336" i="1"/>
  <c r="C335" i="1"/>
  <c r="C334" i="1"/>
  <c r="C333" i="1"/>
  <c r="C330" i="1"/>
  <c r="C329" i="1"/>
  <c r="C328" i="1"/>
  <c r="C327" i="1"/>
  <c r="C326" i="1"/>
  <c r="C323" i="1"/>
  <c r="C322" i="1"/>
  <c r="C321" i="1"/>
  <c r="C320" i="1"/>
  <c r="C319" i="1"/>
  <c r="C316" i="1"/>
  <c r="C315" i="1"/>
  <c r="C314" i="1"/>
  <c r="C313" i="1"/>
  <c r="C312" i="1"/>
  <c r="C309" i="1"/>
  <c r="C308" i="1"/>
  <c r="C307" i="1"/>
  <c r="C306" i="1"/>
  <c r="C305" i="1"/>
  <c r="C302" i="1"/>
  <c r="C301" i="1"/>
  <c r="C300" i="1"/>
  <c r="C299" i="1"/>
  <c r="C298" i="1"/>
  <c r="C295" i="1"/>
  <c r="C294" i="1"/>
  <c r="C293" i="1"/>
  <c r="C292" i="1"/>
  <c r="C291" i="1"/>
  <c r="C287" i="1"/>
  <c r="C286" i="1"/>
  <c r="C285" i="1"/>
  <c r="C282" i="1"/>
  <c r="C281" i="1"/>
  <c r="C280" i="1"/>
  <c r="C279" i="1"/>
  <c r="C278" i="1"/>
  <c r="C275" i="1"/>
  <c r="C274" i="1"/>
  <c r="C273" i="1"/>
  <c r="C272" i="1"/>
  <c r="C271" i="1"/>
  <c r="C268" i="1"/>
  <c r="C267" i="1"/>
  <c r="C266" i="1"/>
  <c r="C265" i="1"/>
  <c r="C264" i="1"/>
  <c r="C261" i="1"/>
  <c r="C260" i="1"/>
  <c r="C259" i="1"/>
  <c r="C258" i="1"/>
  <c r="C257" i="1"/>
  <c r="C253" i="1"/>
  <c r="C252" i="1"/>
  <c r="C251" i="1"/>
  <c r="C250" i="1"/>
  <c r="C249" i="1"/>
  <c r="C246" i="1"/>
  <c r="C245" i="1"/>
  <c r="C244" i="1"/>
  <c r="C243" i="1"/>
  <c r="C242" i="1"/>
  <c r="C239" i="1"/>
  <c r="C238" i="1"/>
  <c r="C237" i="1"/>
  <c r="C236" i="1"/>
  <c r="C235" i="1"/>
  <c r="C232" i="1"/>
  <c r="C231" i="1"/>
  <c r="C230" i="1"/>
  <c r="C229" i="1"/>
  <c r="C228" i="1"/>
  <c r="C225" i="1"/>
  <c r="C224" i="1"/>
  <c r="C223" i="1"/>
  <c r="C222" i="1"/>
  <c r="C221" i="1"/>
  <c r="C218" i="1"/>
  <c r="C217" i="1"/>
  <c r="C216" i="1"/>
  <c r="C215" i="1"/>
  <c r="C214" i="1"/>
  <c r="C211" i="1"/>
  <c r="C210" i="1"/>
  <c r="C209" i="1"/>
  <c r="C208" i="1"/>
  <c r="C207" i="1"/>
  <c r="C204" i="1"/>
  <c r="C203" i="1"/>
  <c r="C202" i="1"/>
  <c r="C201" i="1"/>
  <c r="C200" i="1"/>
  <c r="C197" i="1"/>
  <c r="C196" i="1"/>
  <c r="C195" i="1"/>
  <c r="C194" i="1"/>
  <c r="C193" i="1"/>
  <c r="C190" i="1"/>
  <c r="C189" i="1"/>
  <c r="C188" i="1"/>
  <c r="C187" i="1"/>
  <c r="C186" i="1"/>
  <c r="C182" i="1"/>
  <c r="C181" i="1"/>
  <c r="C180" i="1"/>
  <c r="C179" i="1"/>
  <c r="C178" i="1"/>
  <c r="C175" i="1"/>
  <c r="C174" i="1"/>
  <c r="C165" i="1"/>
  <c r="C164" i="1"/>
  <c r="C163" i="1"/>
  <c r="C162" i="1"/>
  <c r="C161" i="1"/>
  <c r="C160" i="1"/>
  <c r="C159" i="1"/>
  <c r="C158" i="1"/>
  <c r="C157" i="1"/>
  <c r="C156" i="1"/>
  <c r="C155" i="1"/>
  <c r="C154" i="1"/>
  <c r="C153" i="1"/>
  <c r="C152" i="1"/>
  <c r="C149" i="1"/>
  <c r="C148" i="1"/>
  <c r="C147" i="1"/>
  <c r="C146" i="1"/>
  <c r="C145" i="1"/>
  <c r="C142" i="1"/>
  <c r="C141" i="1"/>
  <c r="C140" i="1"/>
  <c r="C139" i="1"/>
  <c r="C138" i="1"/>
  <c r="C135" i="1"/>
  <c r="C134" i="1"/>
  <c r="C133" i="1"/>
  <c r="C132" i="1"/>
  <c r="C131" i="1"/>
  <c r="C128" i="1"/>
  <c r="C127" i="1"/>
  <c r="C126" i="1"/>
  <c r="C125" i="1"/>
  <c r="C124" i="1"/>
  <c r="C121" i="1"/>
  <c r="C120" i="1"/>
  <c r="C119" i="1"/>
  <c r="C118" i="1"/>
  <c r="C117" i="1"/>
  <c r="C114" i="1"/>
  <c r="C113" i="1"/>
  <c r="C112" i="1"/>
  <c r="C111" i="1"/>
  <c r="C110" i="1"/>
  <c r="C106" i="1"/>
  <c r="C105" i="1"/>
  <c r="C104" i="1"/>
  <c r="C103" i="1"/>
  <c r="C102" i="1"/>
  <c r="C88" i="1"/>
  <c r="C87" i="1"/>
  <c r="C86" i="1"/>
  <c r="C85" i="1"/>
  <c r="C84" i="1"/>
  <c r="C83" i="1"/>
  <c r="C69" i="1"/>
  <c r="C68" i="1"/>
  <c r="C67" i="1"/>
  <c r="C66" i="1"/>
  <c r="C65" i="1"/>
  <c r="C64" i="1"/>
  <c r="C61" i="1"/>
  <c r="C60" i="1"/>
  <c r="C57" i="1"/>
  <c r="C56" i="1"/>
  <c r="C55" i="1"/>
  <c r="C54" i="1"/>
  <c r="C53" i="1"/>
  <c r="C52" i="1"/>
  <c r="C49" i="1"/>
  <c r="C48" i="1"/>
  <c r="C47" i="1"/>
  <c r="C46" i="1"/>
  <c r="C45" i="1"/>
  <c r="C44" i="1"/>
  <c r="C43" i="1"/>
  <c r="C42" i="1"/>
  <c r="C41" i="1"/>
  <c r="C40" i="1"/>
  <c r="C39" i="1"/>
  <c r="C38" i="1"/>
  <c r="C37" i="1"/>
  <c r="C36" i="1"/>
  <c r="C33" i="1"/>
  <c r="C32" i="1"/>
  <c r="C31" i="1"/>
  <c r="C30" i="1"/>
  <c r="C29" i="1"/>
  <c r="C28" i="1"/>
  <c r="C27" i="1"/>
  <c r="C26" i="1"/>
  <c r="C23" i="1"/>
  <c r="C22" i="1"/>
  <c r="C21" i="1"/>
  <c r="C20" i="1"/>
  <c r="C19" i="1"/>
  <c r="C18" i="1"/>
  <c r="C17" i="1"/>
  <c r="C14" i="1"/>
  <c r="C13" i="1"/>
  <c r="C12" i="1"/>
  <c r="C11" i="1"/>
  <c r="C10" i="1"/>
  <c r="C7" i="1"/>
  <c r="C6" i="1"/>
  <c r="C5" i="1"/>
  <c r="C4" i="1"/>
  <c r="C3" i="1"/>
  <c r="I131" i="1" l="1"/>
  <c r="I186" i="1"/>
  <c r="I191" i="1"/>
  <c r="I214" i="1"/>
  <c r="H219" i="1"/>
  <c r="I219" i="1" s="1"/>
  <c r="I242" i="1"/>
  <c r="H247" i="1"/>
  <c r="I247" i="1" s="1"/>
  <c r="I271" i="1"/>
  <c r="I312" i="1"/>
  <c r="I340" i="1"/>
  <c r="I198" i="1"/>
  <c r="H254" i="1"/>
  <c r="I254" i="1" s="1"/>
  <c r="I291" i="1"/>
  <c r="I117" i="1"/>
  <c r="H122" i="1"/>
  <c r="I122" i="1" s="1"/>
  <c r="I200" i="1"/>
  <c r="H205" i="1"/>
  <c r="I205" i="1" s="1"/>
  <c r="I228" i="1"/>
  <c r="H233" i="1"/>
  <c r="I233" i="1" s="1"/>
  <c r="I124" i="1"/>
  <c r="I129" i="1"/>
  <c r="I207" i="1"/>
  <c r="I235" i="1"/>
  <c r="H240" i="1"/>
  <c r="I240" i="1" s="1"/>
  <c r="I264" i="1"/>
  <c r="I305" i="1"/>
  <c r="I333" i="1"/>
  <c r="I338" i="1"/>
  <c r="H115" i="1"/>
  <c r="I115" i="1" s="1"/>
  <c r="H143" i="1"/>
  <c r="I143" i="1" s="1"/>
  <c r="H198" i="1"/>
  <c r="H226" i="1"/>
  <c r="I226" i="1" s="1"/>
  <c r="H283" i="1"/>
  <c r="I283" i="1" s="1"/>
  <c r="H324" i="1"/>
  <c r="I324" i="1" s="1"/>
  <c r="H129" i="1"/>
  <c r="H212" i="1"/>
  <c r="I212" i="1" s="1"/>
  <c r="H269" i="1"/>
  <c r="I269" i="1" s="1"/>
  <c r="H310" i="1"/>
  <c r="I310" i="1" s="1"/>
  <c r="H338" i="1"/>
  <c r="I193" i="1"/>
  <c r="I221" i="1"/>
  <c r="I249" i="1"/>
  <c r="I278" i="1"/>
  <c r="I319" i="1"/>
  <c r="H296" i="1"/>
  <c r="I296" i="1" s="1"/>
  <c r="H150" i="1"/>
  <c r="I150" i="1" s="1"/>
  <c r="H262" i="1"/>
  <c r="I262" i="1" s="1"/>
  <c r="H303" i="1"/>
  <c r="I303" i="1" s="1"/>
  <c r="H331" i="1"/>
  <c r="I331" i="1" s="1"/>
  <c r="H136" i="1"/>
  <c r="I136" i="1" s="1"/>
  <c r="H191" i="1"/>
  <c r="H276" i="1"/>
  <c r="I276" i="1" s="1"/>
  <c r="H317" i="1"/>
  <c r="I317" i="1" s="1"/>
  <c r="H345" i="1"/>
  <c r="I345" i="1" s="1"/>
  <c r="I110" i="1"/>
  <c r="I138" i="1"/>
  <c r="I145" i="1"/>
  <c r="I257" i="1"/>
  <c r="I298" i="1"/>
  <c r="I326" i="1"/>
</calcChain>
</file>

<file path=xl/sharedStrings.xml><?xml version="1.0" encoding="utf-8"?>
<sst xmlns="http://schemas.openxmlformats.org/spreadsheetml/2006/main" count="373" uniqueCount="174">
  <si>
    <t>30 (2, 180)</t>
    <phoneticPr fontId="1" type="noConversion"/>
  </si>
  <si>
    <t>90 (6, 2000)</t>
    <phoneticPr fontId="1" type="noConversion"/>
  </si>
  <si>
    <t>30 (3, 365)</t>
    <phoneticPr fontId="1" type="noConversion"/>
  </si>
  <si>
    <t>90 (5, 7300)</t>
    <phoneticPr fontId="1" type="noConversion"/>
  </si>
  <si>
    <t>30 (3, 180)</t>
    <phoneticPr fontId="1" type="noConversion"/>
  </si>
  <si>
    <t>90 (6, 9999)</t>
    <phoneticPr fontId="1" type="noConversion"/>
  </si>
  <si>
    <t>30 (2, 365)</t>
    <phoneticPr fontId="1" type="noConversion"/>
  </si>
  <si>
    <t>90 (5, 9999)</t>
    <phoneticPr fontId="1" type="noConversion"/>
  </si>
  <si>
    <t>KM hospital</t>
    <phoneticPr fontId="1" type="noConversion"/>
  </si>
  <si>
    <t>Convalescent hospital</t>
    <phoneticPr fontId="1" type="noConversion"/>
  </si>
  <si>
    <t>Public health center</t>
    <phoneticPr fontId="1" type="noConversion"/>
  </si>
  <si>
    <t>Total</t>
    <phoneticPr fontId="1" type="noConversion"/>
  </si>
  <si>
    <t>none</t>
  </si>
  <si>
    <t>less than 25%</t>
  </si>
  <si>
    <t>25% or more, less than 50%</t>
  </si>
  <si>
    <t>50% or more, less than 75%</t>
  </si>
  <si>
    <t>75% or more</t>
  </si>
  <si>
    <t>5 or less</t>
    <phoneticPr fontId="1" type="noConversion"/>
  </si>
  <si>
    <t>6 to 10</t>
    <phoneticPr fontId="1" type="noConversion"/>
  </si>
  <si>
    <t>11 to 15</t>
    <phoneticPr fontId="1" type="noConversion"/>
  </si>
  <si>
    <t>16 to 20</t>
    <phoneticPr fontId="1" type="noConversion"/>
  </si>
  <si>
    <t>21 or more</t>
    <phoneticPr fontId="1" type="noConversion"/>
  </si>
  <si>
    <t>Mixed dementia</t>
    <phoneticPr fontId="1" type="noConversion"/>
  </si>
  <si>
    <t>Others</t>
    <phoneticPr fontId="1" type="noConversion"/>
  </si>
  <si>
    <t>AD</t>
    <phoneticPr fontId="1" type="noConversion"/>
  </si>
  <si>
    <t>VaD</t>
    <phoneticPr fontId="1" type="noConversion"/>
  </si>
  <si>
    <t>LBD</t>
    <phoneticPr fontId="1" type="noConversion"/>
  </si>
  <si>
    <t>PDD</t>
    <phoneticPr fontId="1" type="noConversion"/>
  </si>
  <si>
    <t>FTD</t>
    <phoneticPr fontId="1" type="noConversion"/>
  </si>
  <si>
    <t>Assessment: dementia</t>
    <phoneticPr fontId="1" type="noConversion"/>
  </si>
  <si>
    <t>Assessment: non-dementia condition</t>
    <phoneticPr fontId="1" type="noConversion"/>
  </si>
  <si>
    <t>Treatment: cognitive impairment</t>
    <phoneticPr fontId="1" type="noConversion"/>
  </si>
  <si>
    <t>Treatment: behavioral disturbance</t>
    <phoneticPr fontId="1" type="noConversion"/>
  </si>
  <si>
    <t>Treatment: psychological symptom</t>
    <phoneticPr fontId="1" type="noConversion"/>
  </si>
  <si>
    <t>Treatment: non-dementia condition</t>
    <phoneticPr fontId="1" type="noConversion"/>
  </si>
  <si>
    <t>Treatment: general condition improvement</t>
    <phoneticPr fontId="1" type="noConversion"/>
  </si>
  <si>
    <t>Acupuncture</t>
    <phoneticPr fontId="1" type="noConversion"/>
  </si>
  <si>
    <t>Ear acupuncture</t>
    <phoneticPr fontId="1" type="noConversion"/>
  </si>
  <si>
    <t>Electroacupuncture</t>
    <phoneticPr fontId="1" type="noConversion"/>
  </si>
  <si>
    <t>Moxibustion</t>
    <phoneticPr fontId="1" type="noConversion"/>
  </si>
  <si>
    <t>Cupping</t>
    <phoneticPr fontId="1" type="noConversion"/>
  </si>
  <si>
    <t>Tuina</t>
    <phoneticPr fontId="1" type="noConversion"/>
  </si>
  <si>
    <t>Physical therapy</t>
    <phoneticPr fontId="1" type="noConversion"/>
  </si>
  <si>
    <t>Aromatherapy</t>
    <phoneticPr fontId="1" type="noConversion"/>
  </si>
  <si>
    <t>Request from patient or caregiver</t>
    <phoneticPr fontId="1" type="noConversion"/>
  </si>
  <si>
    <t>none</t>
    <phoneticPr fontId="1" type="noConversion"/>
  </si>
  <si>
    <t>Yes</t>
    <phoneticPr fontId="1" type="noConversion"/>
  </si>
  <si>
    <t>No</t>
    <phoneticPr fontId="1" type="noConversion"/>
  </si>
  <si>
    <t>less than KRW 5,000</t>
    <phoneticPr fontId="1" type="noConversion"/>
  </si>
  <si>
    <t>KRW 5,000 to less than KRW 10,000</t>
    <phoneticPr fontId="1" type="noConversion"/>
  </si>
  <si>
    <t>KRW 10,000 to less than KRW 20,000</t>
    <phoneticPr fontId="1" type="noConversion"/>
  </si>
  <si>
    <t>KRW 20,000 to less than KRW 50,000</t>
    <phoneticPr fontId="1" type="noConversion"/>
  </si>
  <si>
    <t>KRW 50,000 to less than KRW 100,000</t>
    <phoneticPr fontId="1" type="noConversion"/>
  </si>
  <si>
    <t>over KRW 10,000</t>
    <phoneticPr fontId="1" type="noConversion"/>
  </si>
  <si>
    <t>Strongly disagree</t>
    <phoneticPr fontId="1" type="noConversion"/>
  </si>
  <si>
    <t>Generally disagree</t>
    <phoneticPr fontId="1" type="noConversion"/>
  </si>
  <si>
    <t>Neutral</t>
    <phoneticPr fontId="1" type="noConversion"/>
  </si>
  <si>
    <t>Generally agree</t>
    <phoneticPr fontId="1" type="noConversion"/>
  </si>
  <si>
    <t>Strongly agree</t>
    <phoneticPr fontId="1" type="noConversion"/>
  </si>
  <si>
    <t>Because the patient or caregiver prefers integrative care</t>
    <phoneticPr fontId="1" type="noConversion"/>
  </si>
  <si>
    <t>Because integrative care increases patient reliability and compliance</t>
    <phoneticPr fontId="1" type="noConversion"/>
  </si>
  <si>
    <t>Because it is empirically supported that integative care is excellent in BPSD management</t>
    <phoneticPr fontId="1" type="noConversion"/>
  </si>
  <si>
    <t>Because there is evidence supporting that integative care is excellent in BPSD management</t>
    <phoneticPr fontId="1" type="noConversion"/>
  </si>
  <si>
    <t>Very little</t>
    <phoneticPr fontId="1" type="noConversion"/>
  </si>
  <si>
    <t>Slightly less</t>
    <phoneticPr fontId="1" type="noConversion"/>
  </si>
  <si>
    <t>Slightly much</t>
    <phoneticPr fontId="1" type="noConversion"/>
  </si>
  <si>
    <t>Very much</t>
    <phoneticPr fontId="1" type="noConversion"/>
  </si>
  <si>
    <t>I don't know</t>
    <phoneticPr fontId="1" type="noConversion"/>
  </si>
  <si>
    <t>Male</t>
    <phoneticPr fontId="1" type="noConversion"/>
  </si>
  <si>
    <t>Female</t>
    <phoneticPr fontId="1" type="noConversion"/>
  </si>
  <si>
    <t>HM (insured)</t>
    <phoneticPr fontId="1" type="noConversion"/>
  </si>
  <si>
    <t>HM (non-insured extact)</t>
    <phoneticPr fontId="1" type="noConversion"/>
  </si>
  <si>
    <t>HM (non-insured decoction)</t>
    <phoneticPr fontId="1" type="noConversion"/>
  </si>
  <si>
    <t>External HM</t>
    <phoneticPr fontId="1" type="noConversion"/>
  </si>
  <si>
    <t>ratio</t>
    <phoneticPr fontId="1" type="noConversion"/>
  </si>
  <si>
    <t>2. Among the dementia patients you treat, what is the proportion of inpatients?</t>
    <phoneticPr fontId="1" type="noConversion"/>
  </si>
  <si>
    <t>3. What are the main types of dementia patients you treat? (up to 2)</t>
    <phoneticPr fontId="1" type="noConversion"/>
  </si>
  <si>
    <t>5. What is your main treatment for dementia patients during the past year? (up to 3)</t>
    <phoneticPr fontId="1" type="noConversion"/>
  </si>
  <si>
    <t>1. What is the average number of dementia patients per month during the past year?</t>
    <phoneticPr fontId="1" type="noConversion"/>
  </si>
  <si>
    <t>6. What is the average cost of treatment (out-of-pocket) for your dementia patients during the past year?</t>
    <phoneticPr fontId="1" type="noConversion"/>
  </si>
  <si>
    <t>7. Does your institution provide integrative care?</t>
    <phoneticPr fontId="1" type="noConversion"/>
  </si>
  <si>
    <t>7.2 What was the reason for the referral during the past year? (up to 3)</t>
    <phoneticPr fontId="1" type="noConversion"/>
  </si>
  <si>
    <t>7.3 What is the average monthly number of dementia patients referred to WM departments during the past year?</t>
    <phoneticPr fontId="1" type="noConversion"/>
  </si>
  <si>
    <t>7-1. What is the average monthly number of dementia patients referred from WM departments during the past year?</t>
    <phoneticPr fontId="1" type="noConversion"/>
  </si>
  <si>
    <t>7.4 What was the reason for the referral during the past year? (up to 3)</t>
    <phoneticPr fontId="1" type="noConversion"/>
  </si>
  <si>
    <t>7.5 Among the dementia patients you treat, what percentage of dementia patients receive integrative care?</t>
    <phoneticPr fontId="1" type="noConversion"/>
  </si>
  <si>
    <t>8. How much do you agree with each item regarding BPSD management?</t>
    <phoneticPr fontId="1" type="noConversion"/>
  </si>
  <si>
    <t>8.1 KM treatment is effective for the management of BPSD.</t>
    <phoneticPr fontId="1" type="noConversion"/>
  </si>
  <si>
    <t>8.2 KM treatment is safe for the management of BPSD.</t>
    <phoneticPr fontId="1" type="noConversion"/>
  </si>
  <si>
    <t>8.3 WM treatment is effective for the management of BPSD.</t>
    <phoneticPr fontId="1" type="noConversion"/>
  </si>
  <si>
    <t>8.4 WM treatment is effective for the management of BPSD.</t>
    <phoneticPr fontId="1" type="noConversion"/>
  </si>
  <si>
    <t>8.5 Integrative care is effective for the management of BPSD.</t>
    <phoneticPr fontId="1" type="noConversion"/>
  </si>
  <si>
    <t>8.6 Integrative care is safe for the management of BPSD.</t>
    <phoneticPr fontId="1" type="noConversion"/>
  </si>
  <si>
    <t>9. For the management of BPSD, which KM treatment do you think is the most effective? (up to 3)</t>
    <phoneticPr fontId="1" type="noConversion"/>
  </si>
  <si>
    <t>11. For BPSD management, how many days do you think KM treatment can be performed? (i.e., the maximum number of days that can be attempted even if the KM treatment response is insufficient)</t>
    <phoneticPr fontId="1" type="noConversion"/>
  </si>
  <si>
    <t>10. For BPSD management, what do you think is the minimum number of days for KM treatment? (i.e., the minimum number of days required to obtain the KM treatment response)</t>
    <phoneticPr fontId="1" type="noConversion"/>
  </si>
  <si>
    <t>13. Why do you think integrative care is necessary for the management of BPSD? (up to 2)</t>
    <phoneticPr fontId="1" type="noConversion"/>
  </si>
  <si>
    <t>14. How would you rate your knowledge of BPSD on the following?</t>
    <phoneticPr fontId="1" type="noConversion"/>
  </si>
  <si>
    <t>14.1 Definition of BPSD</t>
    <phoneticPr fontId="1" type="noConversion"/>
  </si>
  <si>
    <t>14.2 Assessment method of BPSD</t>
    <phoneticPr fontId="1" type="noConversion"/>
  </si>
  <si>
    <t>14.3 Differences in BPSD by type of dementia</t>
    <phoneticPr fontId="1" type="noConversion"/>
  </si>
  <si>
    <t>14.4 Differences in BPSD by severity of dementia</t>
    <phoneticPr fontId="1" type="noConversion"/>
  </si>
  <si>
    <t>14.5 Effectiveness of WM treatment on BPSD</t>
    <phoneticPr fontId="1" type="noConversion"/>
  </si>
  <si>
    <t>14.6 Safety of WM treatment on BPSD</t>
    <phoneticPr fontId="1" type="noConversion"/>
  </si>
  <si>
    <t>14.7 Effectiveness of KM treatment on BPSD</t>
    <phoneticPr fontId="1" type="noConversion"/>
  </si>
  <si>
    <t>14.8 Safety of KM treatment on BPSD</t>
    <phoneticPr fontId="1" type="noConversion"/>
  </si>
  <si>
    <t>14.9 Effectiveness of integrative care treatment on BPSD</t>
    <phoneticPr fontId="1" type="noConversion"/>
  </si>
  <si>
    <t>14.10 Safety of integrative care treatment on BPSD</t>
    <phoneticPr fontId="1" type="noConversion"/>
  </si>
  <si>
    <t>15. Regarding BPSD management, how much do you think the knowledge of KM treatment or integrative care of dementia-related non-KMD personnel working at your institution?</t>
    <phoneticPr fontId="1" type="noConversion"/>
  </si>
  <si>
    <t>15.1 Effectiveness of KM treatment on BPSD</t>
    <phoneticPr fontId="1" type="noConversion"/>
  </si>
  <si>
    <t>15.2 Safety of KM treatment on BPSD</t>
    <phoneticPr fontId="1" type="noConversion"/>
  </si>
  <si>
    <t>15.3 Effectiveness of integrative care treatment on BPSD</t>
    <phoneticPr fontId="1" type="noConversion"/>
  </si>
  <si>
    <t>16. Do you think that a manual that can exchange evidence-based KM information on BPSD management is necessary to facilitate collaboration with dementia-related non-KMD personnel working in your medical institution?</t>
    <phoneticPr fontId="1" type="noConversion"/>
  </si>
  <si>
    <t>17. How much do you agree with the inclusion of each item in the manual?</t>
    <phoneticPr fontId="1" type="noConversion"/>
  </si>
  <si>
    <t>17.1 Knowledge of BPSD (definition, types, assessment)</t>
    <phoneticPr fontId="1" type="noConversion"/>
  </si>
  <si>
    <t>17.2 Evidence of WM treatment on BPSD</t>
    <phoneticPr fontId="1" type="noConversion"/>
  </si>
  <si>
    <t>17.3 Evidence of KM treatment on BPSD</t>
    <phoneticPr fontId="1" type="noConversion"/>
  </si>
  <si>
    <t>17.4 Evidence of integrative care on BPSD</t>
    <phoneticPr fontId="1" type="noConversion"/>
  </si>
  <si>
    <t>17.5 Criteria for referring KM treatment</t>
    <phoneticPr fontId="1" type="noConversion"/>
  </si>
  <si>
    <t>17.6 Standardized refer form for KM treatment</t>
    <phoneticPr fontId="1" type="noConversion"/>
  </si>
  <si>
    <t>17.7 Standardized reply form of KM treatment</t>
    <phoneticPr fontId="1" type="noConversion"/>
  </si>
  <si>
    <t>17.8 Scenario of integrative medicine for BPSD</t>
    <phoneticPr fontId="1" type="noConversion"/>
  </si>
  <si>
    <t>18. Sex</t>
    <phoneticPr fontId="1" type="noConversion"/>
  </si>
  <si>
    <t>19. Age</t>
    <phoneticPr fontId="1" type="noConversion"/>
  </si>
  <si>
    <t>&lt; 30</t>
  </si>
  <si>
    <r>
      <t>≥</t>
    </r>
    <r>
      <rPr>
        <sz val="11"/>
        <color theme="1"/>
        <rFont val="Calibri"/>
        <family val="3"/>
        <charset val="129"/>
        <scheme val="minor"/>
      </rPr>
      <t xml:space="preserve"> 30 to &lt; 40</t>
    </r>
  </si>
  <si>
    <r>
      <t>≥</t>
    </r>
    <r>
      <rPr>
        <sz val="11"/>
        <color theme="1"/>
        <rFont val="Calibri"/>
        <family val="3"/>
        <charset val="129"/>
        <scheme val="minor"/>
      </rPr>
      <t xml:space="preserve"> 40 to &lt; 49</t>
    </r>
  </si>
  <si>
    <r>
      <t xml:space="preserve">≥ </t>
    </r>
    <r>
      <rPr>
        <sz val="11"/>
        <color theme="1"/>
        <rFont val="Calibri"/>
        <family val="3"/>
        <charset val="129"/>
        <scheme val="minor"/>
      </rPr>
      <t>50 to &lt; 59</t>
    </r>
  </si>
  <si>
    <r>
      <t>≥</t>
    </r>
    <r>
      <rPr>
        <sz val="11"/>
        <color theme="1"/>
        <rFont val="Calibri"/>
        <family val="3"/>
        <charset val="129"/>
        <scheme val="minor"/>
      </rPr>
      <t xml:space="preserve"> 60</t>
    </r>
  </si>
  <si>
    <t>&lt; 5</t>
  </si>
  <si>
    <r>
      <t>≥</t>
    </r>
    <r>
      <rPr>
        <sz val="11"/>
        <color theme="1"/>
        <rFont val="Calibri"/>
        <family val="3"/>
        <charset val="129"/>
        <scheme val="minor"/>
      </rPr>
      <t xml:space="preserve"> 5 to &lt; 10</t>
    </r>
  </si>
  <si>
    <r>
      <t>≥</t>
    </r>
    <r>
      <rPr>
        <sz val="11"/>
        <color theme="1"/>
        <rFont val="Calibri"/>
        <family val="3"/>
        <charset val="129"/>
        <scheme val="minor"/>
      </rPr>
      <t>10 to &lt; 15</t>
    </r>
  </si>
  <si>
    <r>
      <t>≥</t>
    </r>
    <r>
      <rPr>
        <sz val="11"/>
        <color theme="1"/>
        <rFont val="Calibri"/>
        <family val="3"/>
        <charset val="129"/>
        <scheme val="minor"/>
      </rPr>
      <t>15 to &lt; 20</t>
    </r>
  </si>
  <si>
    <r>
      <t>≥</t>
    </r>
    <r>
      <rPr>
        <sz val="11"/>
        <color theme="1"/>
        <rFont val="Calibri"/>
        <family val="3"/>
        <charset val="129"/>
        <scheme val="minor"/>
      </rPr>
      <t xml:space="preserve"> 20 to &lt; 30</t>
    </r>
  </si>
  <si>
    <r>
      <t xml:space="preserve">≥ </t>
    </r>
    <r>
      <rPr>
        <sz val="11"/>
        <color theme="1"/>
        <rFont val="Calibri"/>
        <family val="3"/>
        <charset val="129"/>
        <scheme val="minor"/>
      </rPr>
      <t>30</t>
    </r>
  </si>
  <si>
    <t>20. Clinical experience (years)</t>
    <phoneticPr fontId="1" type="noConversion"/>
  </si>
  <si>
    <t>21. Work area</t>
    <phoneticPr fontId="1" type="noConversion"/>
  </si>
  <si>
    <t>22. Type of KM doctor license</t>
    <phoneticPr fontId="1" type="noConversion"/>
  </si>
  <si>
    <t>General practitioner</t>
    <phoneticPr fontId="1" type="noConversion"/>
  </si>
  <si>
    <t>Specialist</t>
    <phoneticPr fontId="1" type="noConversion"/>
  </si>
  <si>
    <t>23. Types of KM specialist</t>
    <phoneticPr fontId="1" type="noConversion"/>
  </si>
  <si>
    <t>Gangwon-do</t>
  </si>
  <si>
    <t>Gyeonggi-do</t>
  </si>
  <si>
    <t>Gyeongsangnam-do</t>
  </si>
  <si>
    <t>Gyeongsangbuk-do</t>
  </si>
  <si>
    <t>Gwangju</t>
  </si>
  <si>
    <t>Daejeon</t>
  </si>
  <si>
    <t>Busan</t>
  </si>
  <si>
    <t>Seoul</t>
  </si>
  <si>
    <t>Jeollanam-do</t>
  </si>
  <si>
    <t>Chungcheongnam-do</t>
  </si>
  <si>
    <t>Daegu</t>
    <phoneticPr fontId="1" type="noConversion"/>
  </si>
  <si>
    <t>Incheon</t>
    <phoneticPr fontId="1" type="noConversion"/>
  </si>
  <si>
    <t>Jeollabuk -do</t>
    <phoneticPr fontId="1" type="noConversion"/>
  </si>
  <si>
    <t>Jeju Island</t>
    <phoneticPr fontId="1" type="noConversion"/>
  </si>
  <si>
    <t>Chungcheongbuk-do</t>
    <phoneticPr fontId="1" type="noConversion"/>
  </si>
  <si>
    <t>Sasang constitution</t>
    <phoneticPr fontId="1" type="noConversion"/>
  </si>
  <si>
    <t>Internal medicine</t>
    <phoneticPr fontId="1" type="noConversion"/>
  </si>
  <si>
    <t>Pediatrics</t>
    <phoneticPr fontId="1" type="noConversion"/>
  </si>
  <si>
    <t>Neuropsychiatry</t>
    <phoneticPr fontId="1" type="noConversion"/>
  </si>
  <si>
    <t>Rehabilitation medicine</t>
    <phoneticPr fontId="1" type="noConversion"/>
  </si>
  <si>
    <t>Obstetrics ＆ Gynecology</t>
    <phoneticPr fontId="1" type="noConversion"/>
  </si>
  <si>
    <t>Acupuncture &amp; moxibustion</t>
    <phoneticPr fontId="1" type="noConversion"/>
  </si>
  <si>
    <t>Ophthalmology &amp; Otorhinolaryngology &amp; Dermatology</t>
    <phoneticPr fontId="1" type="noConversion"/>
  </si>
  <si>
    <t>Pharmacopuncture</t>
    <phoneticPr fontId="1" type="noConversion"/>
  </si>
  <si>
    <t>4. What is your main purpose of treatment for dementia patients during the past year? (up to 3)</t>
    <phoneticPr fontId="1" type="noConversion"/>
  </si>
  <si>
    <t>12. Do you think integrative care consisting of KM and WM is necessary for BPSD management?</t>
    <phoneticPr fontId="1" type="noConversion"/>
  </si>
  <si>
    <t>15.4 Safety of integrative care treatment on BPSD</t>
    <phoneticPr fontId="1" type="noConversion"/>
  </si>
  <si>
    <t>p-value</t>
    <phoneticPr fontId="5" type="noConversion"/>
  </si>
  <si>
    <t>statistics method</t>
    <phoneticPr fontId="5" type="noConversion"/>
  </si>
  <si>
    <t>&lt;.0001</t>
    <phoneticPr fontId="5" type="noConversion"/>
  </si>
  <si>
    <t>by Chi-squre test</t>
    <phoneticPr fontId="5" type="noConversion"/>
  </si>
  <si>
    <t>by ANOVA</t>
    <phoneticPr fontId="5" type="noConversion"/>
  </si>
  <si>
    <t>As a question with multiple responses allowed, no p-value was calculated.</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</si>
</sst>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6">
    <font>
      <sz val="11"/>
      <color theme="1"/>
      <name val="Calibri"/>
      <family val="2"/>
      <charset val="129"/>
      <scheme val="minor"/>
    </font>
    <font>
      <sz val="8"/>
      <name val="Calibri"/>
      <family val="2"/>
      <charset val="129"/>
      <scheme val="minor"/>
    </font>
    <font>
      <b/>
      <sz val="11"/>
      <color theme="1"/>
      <name val="Calibri"/>
      <family val="3"/>
      <charset val="129"/>
      <scheme val="minor"/>
    </font>
    <font>
      <sz val="11"/>
      <color theme="1"/>
      <name val="Calibri"/>
      <family val="3"/>
      <charset val="129"/>
      <scheme val="minor"/>
    </font>
    <font>
      <sz val="11"/>
      <color rgb="FF000000"/>
      <name val="Calibri"/>
      <family val="3"/>
      <charset val="129"/>
      <scheme val="minor"/>
    </font>
    <font>
      <sz val="8"/>
      <name val="Calibri"/>
      <family val="3"/>
      <charset val="129"/>
      <scheme val="minor"/>
    </font>
  </fonts>
  <fills count="6">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s>
  <borders count="1">
    <border>
      <left/>
      <right/>
      <top/>
      <bottom/>
      <diagonal/>
    </border>
  </borders>
  <cellStyleXfs count="1">
    <xf numFmtId="0" fontId="0" fillId="0" borderId="0">
      <alignment vertical="center"/>
    </xf>
  </cellStyleXfs>
  <cellXfs count="20">
    <xf numFmtId="0" fontId="0" fillId="0" borderId="0" xfId="0">
      <alignment vertical="center"/>
    </xf>
    <xf numFmtId="0" fontId="2" fillId="0" borderId="0" xfId="0" applyFont="1">
      <alignment vertical="center"/>
    </xf>
    <xf numFmtId="0" fontId="2" fillId="2" borderId="0" xfId="0" applyFont="1" applyFill="1">
      <alignment vertical="center"/>
    </xf>
    <xf numFmtId="0" fontId="0" fillId="2" borderId="0" xfId="0" applyFill="1">
      <alignment vertical="center"/>
    </xf>
    <xf numFmtId="0" fontId="2" fillId="3" borderId="0" xfId="0" applyFont="1" applyFill="1">
      <alignment vertical="center"/>
    </xf>
    <xf numFmtId="0" fontId="0" fillId="3" borderId="0" xfId="0" applyFill="1">
      <alignment vertical="center"/>
    </xf>
    <xf numFmtId="0" fontId="2" fillId="4" borderId="0" xfId="0" applyFont="1" applyFill="1">
      <alignment vertical="center"/>
    </xf>
    <xf numFmtId="0" fontId="0" fillId="4" borderId="0" xfId="0" applyFill="1">
      <alignment vertical="center"/>
    </xf>
    <xf numFmtId="0" fontId="0" fillId="0" borderId="0" xfId="0" applyFill="1">
      <alignment vertical="center"/>
    </xf>
    <xf numFmtId="49" fontId="0" fillId="0" borderId="0" xfId="0" applyNumberFormat="1">
      <alignment vertical="center"/>
    </xf>
    <xf numFmtId="49" fontId="2" fillId="0" borderId="0" xfId="0" applyNumberFormat="1" applyFont="1">
      <alignment vertical="center"/>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0" fillId="5" borderId="0" xfId="0" applyFill="1" applyAlignment="1">
      <alignment horizontal="left" vertical="center"/>
    </xf>
    <xf numFmtId="0" fontId="0" fillId="5" borderId="0" xfId="0" applyFill="1">
      <alignment vertical="center"/>
    </xf>
    <xf numFmtId="0" fontId="2" fillId="5" borderId="0" xfId="0" applyFont="1" applyFill="1" applyAlignment="1">
      <alignment horizontal="left" vertical="center"/>
    </xf>
    <xf numFmtId="0" fontId="2" fillId="5" borderId="0" xfId="0" applyFont="1" applyFill="1">
      <alignment vertical="center"/>
    </xf>
    <xf numFmtId="164" fontId="2" fillId="5" borderId="0" xfId="0" applyNumberFormat="1" applyFont="1" applyFill="1" applyAlignment="1">
      <alignment horizontal="left" vertical="center"/>
    </xf>
    <xf numFmtId="164" fontId="0" fillId="5" borderId="0" xfId="0" applyNumberFormat="1" applyFill="1" applyAlignment="1">
      <alignment horizontal="left" vertical="center"/>
    </xf>
    <xf numFmtId="0" fontId="3" fillId="5" borderId="0" xfId="0" applyFont="1" applyFill="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94"/>
  <sheetViews>
    <sheetView tabSelected="1" workbookViewId="0">
      <pane ySplit="1" topLeftCell="A2" activePane="bottomLeft" state="frozen"/>
      <selection pane="bottomLeft" activeCell="H7" sqref="H7"/>
    </sheetView>
  </sheetViews>
  <sheetFormatPr defaultRowHeight="15"/>
  <cols>
    <col min="1" max="1" width="17.85546875" style="9" customWidth="1"/>
    <col min="2" max="2" width="9" style="3"/>
    <col min="4" max="4" width="9" style="5"/>
    <col min="6" max="6" width="9" style="7"/>
    <col min="8" max="9" width="9" style="1"/>
    <col min="10" max="10" width="12.140625" style="13" bestFit="1" customWidth="1"/>
    <col min="11" max="11" width="24.42578125" style="14" bestFit="1" customWidth="1"/>
  </cols>
  <sheetData>
    <row r="1" spans="1:11">
      <c r="B1" s="2" t="s">
        <v>8</v>
      </c>
      <c r="C1" s="1" t="s">
        <v>74</v>
      </c>
      <c r="D1" s="4" t="s">
        <v>9</v>
      </c>
      <c r="E1" s="1" t="s">
        <v>74</v>
      </c>
      <c r="F1" s="6" t="s">
        <v>10</v>
      </c>
      <c r="G1" s="1" t="s">
        <v>74</v>
      </c>
      <c r="H1" s="1" t="s">
        <v>11</v>
      </c>
      <c r="I1" s="1" t="s">
        <v>74</v>
      </c>
      <c r="J1" s="15" t="s">
        <v>168</v>
      </c>
      <c r="K1" s="16" t="s">
        <v>169</v>
      </c>
    </row>
    <row r="2" spans="1:11">
      <c r="A2" s="10" t="s">
        <v>78</v>
      </c>
    </row>
    <row r="3" spans="1:11">
      <c r="A3" s="9" t="s">
        <v>17</v>
      </c>
      <c r="B3" s="3">
        <v>53</v>
      </c>
      <c r="C3">
        <f>B3/63*100</f>
        <v>84.126984126984127</v>
      </c>
      <c r="D3" s="5">
        <v>10</v>
      </c>
      <c r="E3">
        <f>D3/61*100</f>
        <v>16.393442622950818</v>
      </c>
      <c r="F3" s="7">
        <v>9</v>
      </c>
      <c r="G3">
        <f>F3/13*100</f>
        <v>69.230769230769226</v>
      </c>
      <c r="H3" s="1">
        <f>SUM(B3,D3,F3)</f>
        <v>72</v>
      </c>
      <c r="I3" s="1">
        <f>H3/137*100</f>
        <v>52.554744525547449</v>
      </c>
      <c r="J3" s="15" t="s">
        <v>170</v>
      </c>
      <c r="K3" s="16" t="s">
        <v>171</v>
      </c>
    </row>
    <row r="4" spans="1:11">
      <c r="A4" s="9" t="s">
        <v>18</v>
      </c>
      <c r="B4" s="3">
        <v>7</v>
      </c>
      <c r="C4">
        <f>B4/63*100</f>
        <v>11.111111111111111</v>
      </c>
      <c r="D4" s="5">
        <v>14</v>
      </c>
      <c r="E4">
        <f>D4/61*100</f>
        <v>22.950819672131146</v>
      </c>
      <c r="F4" s="7">
        <v>4</v>
      </c>
      <c r="G4">
        <f t="shared" ref="G4:G7" si="0">F4/13*100</f>
        <v>30.76923076923077</v>
      </c>
      <c r="H4" s="1">
        <f>SUM(B4,D4,F4)</f>
        <v>25</v>
      </c>
      <c r="I4" s="1">
        <f t="shared" ref="I4:I7" si="1">H4/137*100</f>
        <v>18.248175182481752</v>
      </c>
    </row>
    <row r="5" spans="1:11">
      <c r="A5" s="9" t="s">
        <v>19</v>
      </c>
      <c r="B5" s="3">
        <v>1</v>
      </c>
      <c r="C5">
        <f>B5/63*100</f>
        <v>1.5873015873015872</v>
      </c>
      <c r="D5" s="5">
        <v>5</v>
      </c>
      <c r="E5">
        <f>D5/61*100</f>
        <v>8.1967213114754092</v>
      </c>
      <c r="F5" s="7">
        <v>0</v>
      </c>
      <c r="G5">
        <f t="shared" si="0"/>
        <v>0</v>
      </c>
      <c r="H5" s="1">
        <f>SUM(B5,D5,F5)</f>
        <v>6</v>
      </c>
      <c r="I5" s="1">
        <f t="shared" si="1"/>
        <v>4.3795620437956204</v>
      </c>
    </row>
    <row r="6" spans="1:11">
      <c r="A6" s="9" t="s">
        <v>20</v>
      </c>
      <c r="B6" s="3">
        <v>1</v>
      </c>
      <c r="C6">
        <f>B6/63*100</f>
        <v>1.5873015873015872</v>
      </c>
      <c r="D6" s="5">
        <v>5</v>
      </c>
      <c r="E6">
        <f>D6/61*100</f>
        <v>8.1967213114754092</v>
      </c>
      <c r="F6" s="7">
        <v>0</v>
      </c>
      <c r="G6">
        <f t="shared" si="0"/>
        <v>0</v>
      </c>
      <c r="H6" s="1">
        <f>SUM(B6,D6,F6)</f>
        <v>6</v>
      </c>
      <c r="I6" s="1">
        <f t="shared" si="1"/>
        <v>4.3795620437956204</v>
      </c>
    </row>
    <row r="7" spans="1:11">
      <c r="A7" s="9" t="s">
        <v>21</v>
      </c>
      <c r="B7" s="3">
        <v>1</v>
      </c>
      <c r="C7">
        <f>B7/63*100</f>
        <v>1.5873015873015872</v>
      </c>
      <c r="D7" s="5">
        <v>27</v>
      </c>
      <c r="E7">
        <f>D7/61*100</f>
        <v>44.26229508196721</v>
      </c>
      <c r="F7" s="7">
        <v>0</v>
      </c>
      <c r="G7">
        <f t="shared" si="0"/>
        <v>0</v>
      </c>
      <c r="H7" s="1">
        <f>SUM(B7,D7,F7)</f>
        <v>28</v>
      </c>
      <c r="I7" s="1">
        <f t="shared" si="1"/>
        <v>20.437956204379564</v>
      </c>
    </row>
    <row r="9" spans="1:11">
      <c r="A9" s="10" t="s">
        <v>75</v>
      </c>
    </row>
    <row r="10" spans="1:11">
      <c r="A10" s="9" t="s">
        <v>12</v>
      </c>
      <c r="B10" s="3">
        <v>22</v>
      </c>
      <c r="C10">
        <f>B10/63*100</f>
        <v>34.920634920634917</v>
      </c>
      <c r="D10" s="5">
        <v>1</v>
      </c>
      <c r="E10">
        <f>D10/61*100</f>
        <v>1.639344262295082</v>
      </c>
      <c r="F10" s="7">
        <v>13</v>
      </c>
      <c r="G10">
        <f t="shared" ref="G10:G14" si="2">F10/13*100</f>
        <v>100</v>
      </c>
      <c r="H10" s="1">
        <f>SUM(B10,D10,F10)</f>
        <v>36</v>
      </c>
      <c r="I10" s="1">
        <f>H10/124*100</f>
        <v>29.032258064516132</v>
      </c>
      <c r="J10" s="15" t="s">
        <v>170</v>
      </c>
    </row>
    <row r="11" spans="1:11">
      <c r="A11" s="9" t="s">
        <v>13</v>
      </c>
      <c r="B11" s="3">
        <v>33</v>
      </c>
      <c r="C11">
        <f>B11/63*100</f>
        <v>52.380952380952387</v>
      </c>
      <c r="D11" s="5">
        <v>8</v>
      </c>
      <c r="E11">
        <f>D11/61*100</f>
        <v>13.114754098360656</v>
      </c>
      <c r="F11" s="7">
        <v>0</v>
      </c>
      <c r="G11">
        <f t="shared" si="2"/>
        <v>0</v>
      </c>
      <c r="H11" s="1">
        <f>SUM(B11,D11,F11)</f>
        <v>41</v>
      </c>
      <c r="I11" s="1">
        <f>H11/124*100</f>
        <v>33.064516129032256</v>
      </c>
    </row>
    <row r="12" spans="1:11">
      <c r="A12" s="9" t="s">
        <v>14</v>
      </c>
      <c r="B12" s="3">
        <v>1</v>
      </c>
      <c r="C12">
        <f>B12/63*100</f>
        <v>1.5873015873015872</v>
      </c>
      <c r="D12" s="5">
        <v>13</v>
      </c>
      <c r="E12">
        <f>D12/61*100</f>
        <v>21.311475409836063</v>
      </c>
      <c r="F12" s="7">
        <v>0</v>
      </c>
      <c r="G12">
        <f t="shared" si="2"/>
        <v>0</v>
      </c>
      <c r="H12" s="1">
        <f>SUM(B12,D12,F12)</f>
        <v>14</v>
      </c>
      <c r="I12" s="1">
        <f>H12/124*100</f>
        <v>11.29032258064516</v>
      </c>
    </row>
    <row r="13" spans="1:11">
      <c r="A13" s="9" t="s">
        <v>15</v>
      </c>
      <c r="B13" s="3">
        <v>4</v>
      </c>
      <c r="C13">
        <f>B13/63*100</f>
        <v>6.3492063492063489</v>
      </c>
      <c r="D13" s="5">
        <v>10</v>
      </c>
      <c r="E13">
        <f>D13/61*100</f>
        <v>16.393442622950818</v>
      </c>
      <c r="F13" s="7">
        <v>0</v>
      </c>
      <c r="G13">
        <f t="shared" si="2"/>
        <v>0</v>
      </c>
      <c r="H13" s="1">
        <f>SUM(B13,D13,F13)</f>
        <v>14</v>
      </c>
      <c r="I13" s="1">
        <f>H13/124*100</f>
        <v>11.29032258064516</v>
      </c>
    </row>
    <row r="14" spans="1:11">
      <c r="A14" s="9" t="s">
        <v>16</v>
      </c>
      <c r="B14" s="3">
        <v>3</v>
      </c>
      <c r="C14">
        <f>B14/63*100</f>
        <v>4.7619047619047619</v>
      </c>
      <c r="D14" s="5">
        <v>29</v>
      </c>
      <c r="E14">
        <f>D14/61*100</f>
        <v>47.540983606557376</v>
      </c>
      <c r="F14" s="7">
        <v>0</v>
      </c>
      <c r="G14">
        <f t="shared" si="2"/>
        <v>0</v>
      </c>
      <c r="H14" s="1">
        <f>SUM(B14,D14,F14)</f>
        <v>32</v>
      </c>
      <c r="I14" s="1">
        <f>H14/124*100</f>
        <v>25.806451612903224</v>
      </c>
    </row>
    <row r="16" spans="1:11">
      <c r="A16" s="10" t="s">
        <v>76</v>
      </c>
    </row>
    <row r="17" spans="1:10">
      <c r="A17" s="9" t="s">
        <v>24</v>
      </c>
      <c r="B17" s="3">
        <v>42</v>
      </c>
      <c r="C17">
        <f t="shared" ref="C17:C23" si="3">B17/63*100</f>
        <v>66.666666666666657</v>
      </c>
      <c r="D17" s="5">
        <v>55</v>
      </c>
      <c r="E17">
        <f t="shared" ref="E17:E23" si="4">D17/61*100</f>
        <v>90.163934426229503</v>
      </c>
      <c r="F17" s="7">
        <v>11</v>
      </c>
      <c r="G17">
        <f t="shared" ref="G17:G23" si="5">F17/13*100</f>
        <v>84.615384615384613</v>
      </c>
      <c r="H17" s="1">
        <f t="shared" ref="H17:H23" si="6">SUM(B17,D17,F17)</f>
        <v>108</v>
      </c>
      <c r="I17" s="1">
        <f t="shared" ref="I17:I23" si="7">H17/137*100</f>
        <v>78.832116788321173</v>
      </c>
      <c r="J17" s="19" t="s">
        <v>173</v>
      </c>
    </row>
    <row r="18" spans="1:10">
      <c r="A18" s="9" t="s">
        <v>25</v>
      </c>
      <c r="B18" s="3">
        <v>32</v>
      </c>
      <c r="C18">
        <f t="shared" si="3"/>
        <v>50.793650793650791</v>
      </c>
      <c r="D18" s="5">
        <v>24</v>
      </c>
      <c r="E18">
        <f t="shared" si="4"/>
        <v>39.344262295081968</v>
      </c>
      <c r="F18" s="7">
        <v>7</v>
      </c>
      <c r="G18">
        <f t="shared" si="5"/>
        <v>53.846153846153847</v>
      </c>
      <c r="H18" s="1">
        <f t="shared" si="6"/>
        <v>63</v>
      </c>
      <c r="I18" s="1">
        <f t="shared" si="7"/>
        <v>45.985401459854018</v>
      </c>
    </row>
    <row r="19" spans="1:10">
      <c r="A19" s="9" t="s">
        <v>26</v>
      </c>
      <c r="B19" s="3">
        <v>2</v>
      </c>
      <c r="C19">
        <f t="shared" si="3"/>
        <v>3.1746031746031744</v>
      </c>
      <c r="D19" s="5">
        <v>0</v>
      </c>
      <c r="E19">
        <f t="shared" si="4"/>
        <v>0</v>
      </c>
      <c r="F19" s="7">
        <v>0</v>
      </c>
      <c r="G19">
        <f t="shared" si="5"/>
        <v>0</v>
      </c>
      <c r="H19" s="1">
        <f t="shared" si="6"/>
        <v>2</v>
      </c>
      <c r="I19" s="1">
        <f t="shared" si="7"/>
        <v>1.4598540145985401</v>
      </c>
    </row>
    <row r="20" spans="1:10">
      <c r="A20" s="9" t="s">
        <v>27</v>
      </c>
      <c r="B20" s="3">
        <v>18</v>
      </c>
      <c r="C20">
        <f t="shared" si="3"/>
        <v>28.571428571428569</v>
      </c>
      <c r="D20" s="5">
        <v>28</v>
      </c>
      <c r="E20">
        <f t="shared" si="4"/>
        <v>45.901639344262293</v>
      </c>
      <c r="F20" s="7">
        <v>2</v>
      </c>
      <c r="G20">
        <f t="shared" si="5"/>
        <v>15.384615384615385</v>
      </c>
      <c r="H20" s="1">
        <f t="shared" si="6"/>
        <v>48</v>
      </c>
      <c r="I20" s="1">
        <f t="shared" si="7"/>
        <v>35.036496350364963</v>
      </c>
    </row>
    <row r="21" spans="1:10">
      <c r="A21" s="9" t="s">
        <v>28</v>
      </c>
      <c r="B21" s="3">
        <v>2</v>
      </c>
      <c r="C21">
        <f t="shared" si="3"/>
        <v>3.1746031746031744</v>
      </c>
      <c r="D21" s="5">
        <v>1</v>
      </c>
      <c r="E21">
        <f t="shared" si="4"/>
        <v>1.639344262295082</v>
      </c>
      <c r="F21" s="7">
        <v>0</v>
      </c>
      <c r="G21">
        <f t="shared" si="5"/>
        <v>0</v>
      </c>
      <c r="H21" s="1">
        <f t="shared" si="6"/>
        <v>3</v>
      </c>
      <c r="I21" s="1">
        <f t="shared" si="7"/>
        <v>2.1897810218978102</v>
      </c>
    </row>
    <row r="22" spans="1:10">
      <c r="A22" s="9" t="s">
        <v>22</v>
      </c>
      <c r="B22" s="3">
        <v>4</v>
      </c>
      <c r="C22">
        <f t="shared" si="3"/>
        <v>6.3492063492063489</v>
      </c>
      <c r="D22" s="5">
        <v>9</v>
      </c>
      <c r="E22">
        <f t="shared" si="4"/>
        <v>14.754098360655737</v>
      </c>
      <c r="F22" s="7">
        <v>0</v>
      </c>
      <c r="G22">
        <f t="shared" si="5"/>
        <v>0</v>
      </c>
      <c r="H22" s="1">
        <f t="shared" si="6"/>
        <v>13</v>
      </c>
      <c r="I22" s="1">
        <f t="shared" si="7"/>
        <v>9.4890510948905096</v>
      </c>
    </row>
    <row r="23" spans="1:10">
      <c r="A23" s="9" t="s">
        <v>23</v>
      </c>
      <c r="B23" s="3">
        <v>4</v>
      </c>
      <c r="C23">
        <f t="shared" si="3"/>
        <v>6.3492063492063489</v>
      </c>
      <c r="D23" s="5">
        <v>1</v>
      </c>
      <c r="E23">
        <f t="shared" si="4"/>
        <v>1.639344262295082</v>
      </c>
      <c r="F23" s="7">
        <v>2</v>
      </c>
      <c r="G23">
        <f t="shared" si="5"/>
        <v>15.384615384615385</v>
      </c>
      <c r="H23" s="1">
        <f t="shared" si="6"/>
        <v>7</v>
      </c>
      <c r="I23" s="1">
        <f t="shared" si="7"/>
        <v>5.1094890510948909</v>
      </c>
    </row>
    <row r="25" spans="1:10">
      <c r="A25" s="10" t="s">
        <v>165</v>
      </c>
    </row>
    <row r="26" spans="1:10">
      <c r="A26" s="9" t="s">
        <v>29</v>
      </c>
      <c r="B26" s="3">
        <v>17</v>
      </c>
      <c r="C26">
        <f t="shared" ref="C26:C33" si="8">B26/63*100</f>
        <v>26.984126984126984</v>
      </c>
      <c r="D26" s="5">
        <v>5</v>
      </c>
      <c r="E26">
        <f t="shared" ref="E26:E33" si="9">D26/61*100</f>
        <v>8.1967213114754092</v>
      </c>
      <c r="F26" s="7">
        <v>5</v>
      </c>
      <c r="G26">
        <f t="shared" ref="G26:G33" si="10">F26/13*100</f>
        <v>38.461538461538467</v>
      </c>
      <c r="H26" s="1">
        <f t="shared" ref="H26:H33" si="11">SUM(B26,D26,F26)</f>
        <v>27</v>
      </c>
      <c r="I26" s="1">
        <f t="shared" ref="I26:I33" si="12">H26/137*100</f>
        <v>19.708029197080293</v>
      </c>
      <c r="J26" s="19" t="s">
        <v>173</v>
      </c>
    </row>
    <row r="27" spans="1:10">
      <c r="A27" s="9" t="s">
        <v>30</v>
      </c>
      <c r="B27" s="3">
        <v>15</v>
      </c>
      <c r="C27">
        <f t="shared" si="8"/>
        <v>23.809523809523807</v>
      </c>
      <c r="D27" s="5">
        <v>14</v>
      </c>
      <c r="E27">
        <f t="shared" si="9"/>
        <v>22.950819672131146</v>
      </c>
      <c r="F27" s="7">
        <v>1</v>
      </c>
      <c r="G27">
        <f t="shared" si="10"/>
        <v>7.6923076923076925</v>
      </c>
      <c r="H27" s="1">
        <f t="shared" si="11"/>
        <v>30</v>
      </c>
      <c r="I27" s="1">
        <f t="shared" si="12"/>
        <v>21.897810218978105</v>
      </c>
    </row>
    <row r="28" spans="1:10">
      <c r="A28" s="9" t="s">
        <v>31</v>
      </c>
      <c r="B28" s="3">
        <v>38</v>
      </c>
      <c r="C28">
        <f t="shared" si="8"/>
        <v>60.317460317460316</v>
      </c>
      <c r="D28" s="5">
        <v>26</v>
      </c>
      <c r="E28">
        <f t="shared" si="9"/>
        <v>42.622950819672127</v>
      </c>
      <c r="F28" s="7">
        <v>7</v>
      </c>
      <c r="G28">
        <f t="shared" si="10"/>
        <v>53.846153846153847</v>
      </c>
      <c r="H28" s="1">
        <f t="shared" si="11"/>
        <v>71</v>
      </c>
      <c r="I28" s="1">
        <f t="shared" si="12"/>
        <v>51.824817518248182</v>
      </c>
    </row>
    <row r="29" spans="1:10">
      <c r="A29" s="9" t="s">
        <v>32</v>
      </c>
      <c r="B29" s="3">
        <v>18</v>
      </c>
      <c r="C29">
        <f t="shared" si="8"/>
        <v>28.571428571428569</v>
      </c>
      <c r="D29" s="5">
        <v>14</v>
      </c>
      <c r="E29">
        <f t="shared" si="9"/>
        <v>22.950819672131146</v>
      </c>
      <c r="F29" s="7">
        <v>4</v>
      </c>
      <c r="G29">
        <f t="shared" si="10"/>
        <v>30.76923076923077</v>
      </c>
      <c r="H29" s="1">
        <f t="shared" si="11"/>
        <v>36</v>
      </c>
      <c r="I29" s="1">
        <f t="shared" si="12"/>
        <v>26.277372262773724</v>
      </c>
    </row>
    <row r="30" spans="1:10">
      <c r="A30" s="9" t="s">
        <v>33</v>
      </c>
      <c r="B30" s="3">
        <v>24</v>
      </c>
      <c r="C30">
        <f t="shared" si="8"/>
        <v>38.095238095238095</v>
      </c>
      <c r="D30" s="5">
        <v>23</v>
      </c>
      <c r="E30">
        <f t="shared" si="9"/>
        <v>37.704918032786885</v>
      </c>
      <c r="F30" s="7">
        <v>4</v>
      </c>
      <c r="G30">
        <f t="shared" si="10"/>
        <v>30.76923076923077</v>
      </c>
      <c r="H30" s="1">
        <f t="shared" si="11"/>
        <v>51</v>
      </c>
      <c r="I30" s="1">
        <f t="shared" si="12"/>
        <v>37.226277372262771</v>
      </c>
    </row>
    <row r="31" spans="1:10">
      <c r="A31" s="9" t="s">
        <v>34</v>
      </c>
      <c r="B31" s="3">
        <v>18</v>
      </c>
      <c r="C31">
        <f t="shared" si="8"/>
        <v>28.571428571428569</v>
      </c>
      <c r="D31" s="5">
        <v>29</v>
      </c>
      <c r="E31">
        <f t="shared" si="9"/>
        <v>47.540983606557376</v>
      </c>
      <c r="F31" s="7">
        <v>2</v>
      </c>
      <c r="G31">
        <f t="shared" si="10"/>
        <v>15.384615384615385</v>
      </c>
      <c r="H31" s="1">
        <f t="shared" si="11"/>
        <v>49</v>
      </c>
      <c r="I31" s="1">
        <f t="shared" si="12"/>
        <v>35.766423357664237</v>
      </c>
    </row>
    <row r="32" spans="1:10">
      <c r="A32" s="9" t="s">
        <v>35</v>
      </c>
      <c r="B32" s="3">
        <v>28</v>
      </c>
      <c r="C32">
        <f t="shared" si="8"/>
        <v>44.444444444444443</v>
      </c>
      <c r="D32" s="5">
        <v>34</v>
      </c>
      <c r="E32">
        <f t="shared" si="9"/>
        <v>55.737704918032783</v>
      </c>
      <c r="F32" s="7">
        <v>7</v>
      </c>
      <c r="G32">
        <f t="shared" si="10"/>
        <v>53.846153846153847</v>
      </c>
      <c r="H32" s="1">
        <f t="shared" si="11"/>
        <v>69</v>
      </c>
      <c r="I32" s="1">
        <f t="shared" si="12"/>
        <v>50.364963503649641</v>
      </c>
    </row>
    <row r="33" spans="1:10">
      <c r="A33" s="9" t="s">
        <v>23</v>
      </c>
      <c r="B33" s="3">
        <v>0</v>
      </c>
      <c r="C33">
        <f t="shared" si="8"/>
        <v>0</v>
      </c>
      <c r="D33" s="5">
        <v>2</v>
      </c>
      <c r="E33">
        <f t="shared" si="9"/>
        <v>3.278688524590164</v>
      </c>
      <c r="F33" s="7">
        <v>0</v>
      </c>
      <c r="G33">
        <f t="shared" si="10"/>
        <v>0</v>
      </c>
      <c r="H33" s="1">
        <f t="shared" si="11"/>
        <v>2</v>
      </c>
      <c r="I33" s="1">
        <f t="shared" si="12"/>
        <v>1.4598540145985401</v>
      </c>
    </row>
    <row r="35" spans="1:10">
      <c r="A35" s="10" t="s">
        <v>77</v>
      </c>
    </row>
    <row r="36" spans="1:10">
      <c r="A36" s="9" t="s">
        <v>36</v>
      </c>
      <c r="B36" s="3">
        <v>59</v>
      </c>
      <c r="C36">
        <f t="shared" ref="C36:C49" si="13">B36/63*100</f>
        <v>93.650793650793645</v>
      </c>
      <c r="D36" s="5">
        <v>59</v>
      </c>
      <c r="E36">
        <f t="shared" ref="E36:E49" si="14">D36/61*100</f>
        <v>96.721311475409834</v>
      </c>
      <c r="F36" s="7">
        <v>12</v>
      </c>
      <c r="G36">
        <f t="shared" ref="G36:G49" si="15">F36/13*100</f>
        <v>92.307692307692307</v>
      </c>
      <c r="H36" s="1">
        <f t="shared" ref="H36:H49" si="16">SUM(B36,D36,F36)</f>
        <v>130</v>
      </c>
      <c r="I36" s="1">
        <f t="shared" ref="I36:I49" si="17">H36/137*100</f>
        <v>94.890510948905103</v>
      </c>
      <c r="J36" s="19" t="s">
        <v>173</v>
      </c>
    </row>
    <row r="37" spans="1:10">
      <c r="A37" s="9" t="s">
        <v>37</v>
      </c>
      <c r="B37" s="3">
        <v>3</v>
      </c>
      <c r="C37">
        <f t="shared" si="13"/>
        <v>4.7619047619047619</v>
      </c>
      <c r="D37" s="5">
        <v>3</v>
      </c>
      <c r="E37">
        <f t="shared" si="14"/>
        <v>4.918032786885246</v>
      </c>
      <c r="F37" s="7">
        <v>1</v>
      </c>
      <c r="G37">
        <f t="shared" si="15"/>
        <v>7.6923076923076925</v>
      </c>
      <c r="H37" s="1">
        <f t="shared" si="16"/>
        <v>7</v>
      </c>
      <c r="I37" s="1">
        <f t="shared" si="17"/>
        <v>5.1094890510948909</v>
      </c>
    </row>
    <row r="38" spans="1:10">
      <c r="A38" s="9" t="s">
        <v>164</v>
      </c>
      <c r="B38" s="3">
        <v>14</v>
      </c>
      <c r="C38">
        <f t="shared" si="13"/>
        <v>22.222222222222221</v>
      </c>
      <c r="D38" s="5">
        <v>3</v>
      </c>
      <c r="E38">
        <f t="shared" si="14"/>
        <v>4.918032786885246</v>
      </c>
      <c r="F38" s="7">
        <v>0</v>
      </c>
      <c r="G38">
        <f t="shared" si="15"/>
        <v>0</v>
      </c>
      <c r="H38" s="1">
        <f t="shared" si="16"/>
        <v>17</v>
      </c>
      <c r="I38" s="1">
        <f t="shared" si="17"/>
        <v>12.408759124087592</v>
      </c>
    </row>
    <row r="39" spans="1:10">
      <c r="A39" s="9" t="s">
        <v>38</v>
      </c>
      <c r="B39" s="3">
        <v>6</v>
      </c>
      <c r="C39">
        <f t="shared" si="13"/>
        <v>9.5238095238095237</v>
      </c>
      <c r="D39" s="5">
        <v>5</v>
      </c>
      <c r="E39">
        <f t="shared" si="14"/>
        <v>8.1967213114754092</v>
      </c>
      <c r="F39" s="7">
        <v>2</v>
      </c>
      <c r="G39">
        <f t="shared" si="15"/>
        <v>15.384615384615385</v>
      </c>
      <c r="H39" s="1">
        <f t="shared" si="16"/>
        <v>13</v>
      </c>
      <c r="I39" s="1">
        <f t="shared" si="17"/>
        <v>9.4890510948905096</v>
      </c>
    </row>
    <row r="40" spans="1:10">
      <c r="A40" s="9" t="s">
        <v>39</v>
      </c>
      <c r="B40" s="3">
        <v>17</v>
      </c>
      <c r="C40">
        <f t="shared" si="13"/>
        <v>26.984126984126984</v>
      </c>
      <c r="D40" s="5">
        <v>35</v>
      </c>
      <c r="E40">
        <f t="shared" si="14"/>
        <v>57.377049180327866</v>
      </c>
      <c r="F40" s="7">
        <v>0</v>
      </c>
      <c r="G40">
        <f t="shared" si="15"/>
        <v>0</v>
      </c>
      <c r="H40" s="1">
        <f t="shared" si="16"/>
        <v>52</v>
      </c>
      <c r="I40" s="1">
        <f t="shared" si="17"/>
        <v>37.956204379562038</v>
      </c>
    </row>
    <row r="41" spans="1:10">
      <c r="A41" s="9" t="s">
        <v>70</v>
      </c>
      <c r="B41" s="3">
        <v>13</v>
      </c>
      <c r="C41">
        <f t="shared" si="13"/>
        <v>20.634920634920633</v>
      </c>
      <c r="D41" s="5">
        <v>6</v>
      </c>
      <c r="E41">
        <f t="shared" si="14"/>
        <v>9.8360655737704921</v>
      </c>
      <c r="F41" s="7">
        <v>7</v>
      </c>
      <c r="G41">
        <f t="shared" si="15"/>
        <v>53.846153846153847</v>
      </c>
      <c r="H41" s="1">
        <f t="shared" si="16"/>
        <v>26</v>
      </c>
      <c r="I41" s="1">
        <f t="shared" si="17"/>
        <v>18.978102189781019</v>
      </c>
    </row>
    <row r="42" spans="1:10">
      <c r="A42" s="9" t="s">
        <v>71</v>
      </c>
      <c r="B42" s="3">
        <v>5</v>
      </c>
      <c r="C42">
        <f t="shared" si="13"/>
        <v>7.9365079365079358</v>
      </c>
      <c r="D42" s="5">
        <v>3</v>
      </c>
      <c r="E42">
        <f t="shared" si="14"/>
        <v>4.918032786885246</v>
      </c>
      <c r="F42" s="7">
        <v>1</v>
      </c>
      <c r="G42">
        <f t="shared" si="15"/>
        <v>7.6923076923076925</v>
      </c>
      <c r="H42" s="1">
        <f t="shared" si="16"/>
        <v>9</v>
      </c>
      <c r="I42" s="1">
        <f t="shared" si="17"/>
        <v>6.5693430656934311</v>
      </c>
    </row>
    <row r="43" spans="1:10">
      <c r="A43" s="9" t="s">
        <v>72</v>
      </c>
      <c r="B43" s="3">
        <v>39</v>
      </c>
      <c r="C43">
        <f t="shared" si="13"/>
        <v>61.904761904761905</v>
      </c>
      <c r="D43" s="5">
        <v>12</v>
      </c>
      <c r="E43">
        <f t="shared" si="14"/>
        <v>19.672131147540984</v>
      </c>
      <c r="F43" s="7">
        <v>2</v>
      </c>
      <c r="G43">
        <f t="shared" si="15"/>
        <v>15.384615384615385</v>
      </c>
      <c r="H43" s="1">
        <f t="shared" si="16"/>
        <v>53</v>
      </c>
      <c r="I43" s="1">
        <f t="shared" si="17"/>
        <v>38.686131386861319</v>
      </c>
    </row>
    <row r="44" spans="1:10">
      <c r="A44" s="9" t="s">
        <v>40</v>
      </c>
      <c r="B44" s="3">
        <v>3</v>
      </c>
      <c r="C44">
        <f t="shared" si="13"/>
        <v>4.7619047619047619</v>
      </c>
      <c r="D44" s="5">
        <v>24</v>
      </c>
      <c r="E44">
        <f t="shared" si="14"/>
        <v>39.344262295081968</v>
      </c>
      <c r="F44" s="7">
        <v>0</v>
      </c>
      <c r="G44">
        <f t="shared" si="15"/>
        <v>0</v>
      </c>
      <c r="H44" s="1">
        <f t="shared" si="16"/>
        <v>27</v>
      </c>
      <c r="I44" s="1">
        <f t="shared" si="17"/>
        <v>19.708029197080293</v>
      </c>
    </row>
    <row r="45" spans="1:10">
      <c r="A45" s="9" t="s">
        <v>41</v>
      </c>
      <c r="B45" s="3">
        <v>1</v>
      </c>
      <c r="C45">
        <f t="shared" si="13"/>
        <v>1.5873015873015872</v>
      </c>
      <c r="D45" s="5">
        <v>2</v>
      </c>
      <c r="E45">
        <f t="shared" si="14"/>
        <v>3.278688524590164</v>
      </c>
      <c r="F45" s="7">
        <v>0</v>
      </c>
      <c r="G45">
        <f t="shared" si="15"/>
        <v>0</v>
      </c>
      <c r="H45" s="1">
        <f t="shared" si="16"/>
        <v>3</v>
      </c>
      <c r="I45" s="1">
        <f t="shared" si="17"/>
        <v>2.1897810218978102</v>
      </c>
    </row>
    <row r="46" spans="1:10">
      <c r="A46" s="9" t="s">
        <v>42</v>
      </c>
      <c r="B46" s="3">
        <v>3</v>
      </c>
      <c r="C46">
        <f t="shared" si="13"/>
        <v>4.7619047619047619</v>
      </c>
      <c r="D46" s="5">
        <v>6</v>
      </c>
      <c r="E46">
        <f t="shared" si="14"/>
        <v>9.8360655737704921</v>
      </c>
      <c r="F46" s="7">
        <v>1</v>
      </c>
      <c r="G46">
        <f t="shared" si="15"/>
        <v>7.6923076923076925</v>
      </c>
      <c r="H46" s="1">
        <f t="shared" si="16"/>
        <v>10</v>
      </c>
      <c r="I46" s="1">
        <f t="shared" si="17"/>
        <v>7.2992700729926998</v>
      </c>
    </row>
    <row r="47" spans="1:10">
      <c r="A47" s="9" t="s">
        <v>43</v>
      </c>
      <c r="B47" s="3">
        <v>1</v>
      </c>
      <c r="C47">
        <f t="shared" si="13"/>
        <v>1.5873015873015872</v>
      </c>
      <c r="D47" s="5">
        <v>0</v>
      </c>
      <c r="E47">
        <f t="shared" si="14"/>
        <v>0</v>
      </c>
      <c r="F47" s="7">
        <v>0</v>
      </c>
      <c r="G47">
        <f t="shared" si="15"/>
        <v>0</v>
      </c>
      <c r="H47" s="1">
        <f t="shared" si="16"/>
        <v>1</v>
      </c>
      <c r="I47" s="1">
        <f t="shared" si="17"/>
        <v>0.72992700729927007</v>
      </c>
    </row>
    <row r="48" spans="1:10">
      <c r="A48" s="9" t="s">
        <v>73</v>
      </c>
      <c r="B48" s="3">
        <v>0</v>
      </c>
      <c r="C48">
        <f t="shared" si="13"/>
        <v>0</v>
      </c>
      <c r="D48" s="5">
        <v>0</v>
      </c>
      <c r="E48">
        <f t="shared" si="14"/>
        <v>0</v>
      </c>
      <c r="F48" s="7">
        <v>0</v>
      </c>
      <c r="G48">
        <f t="shared" si="15"/>
        <v>0</v>
      </c>
      <c r="H48" s="1">
        <f t="shared" si="16"/>
        <v>0</v>
      </c>
      <c r="I48" s="1">
        <f t="shared" si="17"/>
        <v>0</v>
      </c>
    </row>
    <row r="49" spans="1:10">
      <c r="A49" s="9" t="s">
        <v>23</v>
      </c>
      <c r="B49" s="3">
        <v>0</v>
      </c>
      <c r="C49">
        <f t="shared" si="13"/>
        <v>0</v>
      </c>
      <c r="D49" s="5">
        <v>0</v>
      </c>
      <c r="E49">
        <f t="shared" si="14"/>
        <v>0</v>
      </c>
      <c r="F49" s="7">
        <v>0</v>
      </c>
      <c r="G49">
        <f t="shared" si="15"/>
        <v>0</v>
      </c>
      <c r="H49" s="1">
        <f t="shared" si="16"/>
        <v>0</v>
      </c>
      <c r="I49" s="1">
        <f t="shared" si="17"/>
        <v>0</v>
      </c>
    </row>
    <row r="51" spans="1:10">
      <c r="A51" s="10" t="s">
        <v>79</v>
      </c>
    </row>
    <row r="52" spans="1:10">
      <c r="A52" s="9" t="s">
        <v>48</v>
      </c>
      <c r="B52" s="3">
        <v>5</v>
      </c>
      <c r="C52">
        <f t="shared" ref="C52:C57" si="18">B52/63*100</f>
        <v>7.9365079365079358</v>
      </c>
      <c r="D52" s="5">
        <v>27</v>
      </c>
      <c r="E52">
        <f t="shared" ref="E52:E57" si="19">D52/61*100</f>
        <v>44.26229508196721</v>
      </c>
      <c r="F52" s="7">
        <v>7</v>
      </c>
      <c r="G52">
        <f t="shared" ref="G52:G57" si="20">F52/13*100</f>
        <v>53.846153846153847</v>
      </c>
      <c r="H52" s="1">
        <f t="shared" ref="H52:H57" si="21">SUM(B52,D52,F52)</f>
        <v>39</v>
      </c>
      <c r="I52" s="1">
        <f t="shared" ref="I52:I57" si="22">H52/137*100</f>
        <v>28.467153284671532</v>
      </c>
      <c r="J52" s="15" t="s">
        <v>170</v>
      </c>
    </row>
    <row r="53" spans="1:10">
      <c r="A53" s="9" t="s">
        <v>49</v>
      </c>
      <c r="B53" s="3">
        <v>12</v>
      </c>
      <c r="C53">
        <f t="shared" si="18"/>
        <v>19.047619047619047</v>
      </c>
      <c r="D53" s="5">
        <v>10</v>
      </c>
      <c r="E53">
        <f t="shared" si="19"/>
        <v>16.393442622950818</v>
      </c>
      <c r="F53" s="7">
        <v>5</v>
      </c>
      <c r="G53">
        <f t="shared" si="20"/>
        <v>38.461538461538467</v>
      </c>
      <c r="H53" s="1">
        <f t="shared" si="21"/>
        <v>27</v>
      </c>
      <c r="I53" s="1">
        <f t="shared" si="22"/>
        <v>19.708029197080293</v>
      </c>
    </row>
    <row r="54" spans="1:10">
      <c r="A54" s="9" t="s">
        <v>50</v>
      </c>
      <c r="B54" s="3">
        <v>27</v>
      </c>
      <c r="C54">
        <f t="shared" si="18"/>
        <v>42.857142857142854</v>
      </c>
      <c r="D54" s="5">
        <v>16</v>
      </c>
      <c r="E54">
        <f t="shared" si="19"/>
        <v>26.229508196721312</v>
      </c>
      <c r="F54" s="7">
        <v>1</v>
      </c>
      <c r="G54">
        <f t="shared" si="20"/>
        <v>7.6923076923076925</v>
      </c>
      <c r="H54" s="1">
        <f t="shared" si="21"/>
        <v>44</v>
      </c>
      <c r="I54" s="1">
        <f t="shared" si="22"/>
        <v>32.116788321167881</v>
      </c>
    </row>
    <row r="55" spans="1:10">
      <c r="A55" s="9" t="s">
        <v>51</v>
      </c>
      <c r="B55" s="3">
        <v>15</v>
      </c>
      <c r="C55">
        <f t="shared" si="18"/>
        <v>23.809523809523807</v>
      </c>
      <c r="D55" s="5">
        <v>8</v>
      </c>
      <c r="E55">
        <f t="shared" si="19"/>
        <v>13.114754098360656</v>
      </c>
      <c r="F55" s="7">
        <v>0</v>
      </c>
      <c r="G55">
        <f t="shared" si="20"/>
        <v>0</v>
      </c>
      <c r="H55" s="1">
        <f t="shared" si="21"/>
        <v>23</v>
      </c>
      <c r="I55" s="1">
        <f t="shared" si="22"/>
        <v>16.788321167883211</v>
      </c>
    </row>
    <row r="56" spans="1:10">
      <c r="A56" s="9" t="s">
        <v>52</v>
      </c>
      <c r="B56" s="3">
        <v>3</v>
      </c>
      <c r="C56">
        <f t="shared" si="18"/>
        <v>4.7619047619047619</v>
      </c>
      <c r="D56" s="5">
        <v>0</v>
      </c>
      <c r="E56">
        <f t="shared" si="19"/>
        <v>0</v>
      </c>
      <c r="F56" s="7">
        <v>0</v>
      </c>
      <c r="G56">
        <f t="shared" si="20"/>
        <v>0</v>
      </c>
      <c r="H56" s="1">
        <f t="shared" si="21"/>
        <v>3</v>
      </c>
      <c r="I56" s="1">
        <f t="shared" si="22"/>
        <v>2.1897810218978102</v>
      </c>
    </row>
    <row r="57" spans="1:10">
      <c r="A57" s="9" t="s">
        <v>53</v>
      </c>
      <c r="B57" s="3">
        <v>1</v>
      </c>
      <c r="C57">
        <f t="shared" si="18"/>
        <v>1.5873015873015872</v>
      </c>
      <c r="D57" s="5">
        <v>0</v>
      </c>
      <c r="E57">
        <f t="shared" si="19"/>
        <v>0</v>
      </c>
      <c r="F57" s="7">
        <v>0</v>
      </c>
      <c r="G57">
        <f t="shared" si="20"/>
        <v>0</v>
      </c>
      <c r="H57" s="1">
        <f t="shared" si="21"/>
        <v>1</v>
      </c>
      <c r="I57" s="1">
        <f t="shared" si="22"/>
        <v>0.72992700729927007</v>
      </c>
    </row>
    <row r="59" spans="1:10">
      <c r="A59" s="10" t="s">
        <v>80</v>
      </c>
    </row>
    <row r="60" spans="1:10">
      <c r="A60" s="9" t="s">
        <v>46</v>
      </c>
      <c r="B60" s="3">
        <v>49</v>
      </c>
      <c r="C60">
        <f t="shared" ref="C60:C61" si="23">B60/63*100</f>
        <v>77.777777777777786</v>
      </c>
      <c r="D60" s="5">
        <v>59</v>
      </c>
      <c r="E60">
        <f t="shared" ref="E60:E61" si="24">D60/61*100</f>
        <v>96.721311475409834</v>
      </c>
      <c r="F60" s="7">
        <v>13</v>
      </c>
      <c r="H60" s="1">
        <f t="shared" ref="H60:H61" si="25">SUM(B60,D60,F60)</f>
        <v>121</v>
      </c>
      <c r="I60" s="1">
        <f t="shared" ref="I60:I61" si="26">H60/137*100</f>
        <v>88.321167883211686</v>
      </c>
      <c r="J60" s="17">
        <v>1.763E-3</v>
      </c>
    </row>
    <row r="61" spans="1:10">
      <c r="A61" s="9" t="s">
        <v>47</v>
      </c>
      <c r="B61" s="3">
        <v>14</v>
      </c>
      <c r="C61">
        <f t="shared" si="23"/>
        <v>22.222222222222221</v>
      </c>
      <c r="D61" s="5">
        <v>2</v>
      </c>
      <c r="E61">
        <f t="shared" si="24"/>
        <v>3.278688524590164</v>
      </c>
      <c r="F61" s="7">
        <v>0</v>
      </c>
      <c r="H61" s="1">
        <f t="shared" si="25"/>
        <v>16</v>
      </c>
      <c r="I61" s="1">
        <f t="shared" si="26"/>
        <v>11.678832116788321</v>
      </c>
    </row>
    <row r="63" spans="1:10">
      <c r="A63" s="10" t="s">
        <v>83</v>
      </c>
    </row>
    <row r="64" spans="1:10">
      <c r="A64" s="9" t="s">
        <v>45</v>
      </c>
      <c r="B64" s="3">
        <v>20</v>
      </c>
      <c r="C64">
        <f>B64/49*100</f>
        <v>40.816326530612244</v>
      </c>
      <c r="D64" s="5">
        <v>3</v>
      </c>
      <c r="E64">
        <f>D64/59*100</f>
        <v>5.0847457627118651</v>
      </c>
      <c r="F64" s="7">
        <v>8</v>
      </c>
      <c r="G64">
        <f t="shared" ref="G64:G69" si="27">F64/13*100</f>
        <v>61.53846153846154</v>
      </c>
      <c r="H64" s="1">
        <f t="shared" ref="H64:H69" si="28">SUM(B64,D64,F64)</f>
        <v>31</v>
      </c>
      <c r="I64" s="1">
        <f>H64/121*100</f>
        <v>25.619834710743799</v>
      </c>
      <c r="J64" s="15" t="s">
        <v>170</v>
      </c>
    </row>
    <row r="65" spans="1:10">
      <c r="A65" s="9" t="s">
        <v>17</v>
      </c>
      <c r="B65" s="3">
        <v>24</v>
      </c>
      <c r="C65">
        <f t="shared" ref="C65:C69" si="29">B65/49*100</f>
        <v>48.979591836734691</v>
      </c>
      <c r="D65" s="5">
        <v>14</v>
      </c>
      <c r="E65">
        <f t="shared" ref="E65:E69" si="30">D65/59*100</f>
        <v>23.728813559322035</v>
      </c>
      <c r="F65" s="7">
        <v>5</v>
      </c>
      <c r="G65">
        <f t="shared" si="27"/>
        <v>38.461538461538467</v>
      </c>
      <c r="H65" s="1">
        <f t="shared" si="28"/>
        <v>43</v>
      </c>
      <c r="I65" s="1">
        <f t="shared" ref="I65:I69" si="31">H65/121*100</f>
        <v>35.537190082644628</v>
      </c>
    </row>
    <row r="66" spans="1:10">
      <c r="A66" s="9" t="s">
        <v>18</v>
      </c>
      <c r="B66" s="3">
        <v>2</v>
      </c>
      <c r="C66">
        <f t="shared" si="29"/>
        <v>4.0816326530612246</v>
      </c>
      <c r="D66" s="5">
        <v>10</v>
      </c>
      <c r="E66">
        <f t="shared" si="30"/>
        <v>16.949152542372879</v>
      </c>
      <c r="F66" s="7">
        <v>0</v>
      </c>
      <c r="G66">
        <f t="shared" si="27"/>
        <v>0</v>
      </c>
      <c r="H66" s="1">
        <f t="shared" si="28"/>
        <v>12</v>
      </c>
      <c r="I66" s="1">
        <f t="shared" si="31"/>
        <v>9.9173553719008272</v>
      </c>
    </row>
    <row r="67" spans="1:10">
      <c r="A67" s="9" t="s">
        <v>19</v>
      </c>
      <c r="B67" s="3">
        <v>1</v>
      </c>
      <c r="C67">
        <f t="shared" si="29"/>
        <v>2.0408163265306123</v>
      </c>
      <c r="D67" s="5">
        <v>5</v>
      </c>
      <c r="E67">
        <f t="shared" si="30"/>
        <v>8.4745762711864394</v>
      </c>
      <c r="F67" s="7">
        <v>0</v>
      </c>
      <c r="G67">
        <f t="shared" si="27"/>
        <v>0</v>
      </c>
      <c r="H67" s="1">
        <f t="shared" si="28"/>
        <v>6</v>
      </c>
      <c r="I67" s="1">
        <f t="shared" si="31"/>
        <v>4.9586776859504136</v>
      </c>
    </row>
    <row r="68" spans="1:10">
      <c r="A68" s="9" t="s">
        <v>20</v>
      </c>
      <c r="B68" s="3">
        <v>1</v>
      </c>
      <c r="C68">
        <f t="shared" si="29"/>
        <v>2.0408163265306123</v>
      </c>
      <c r="D68" s="5">
        <v>3</v>
      </c>
      <c r="E68">
        <f t="shared" si="30"/>
        <v>5.0847457627118651</v>
      </c>
      <c r="F68" s="7">
        <v>0</v>
      </c>
      <c r="G68">
        <f t="shared" si="27"/>
        <v>0</v>
      </c>
      <c r="H68" s="1">
        <f t="shared" si="28"/>
        <v>4</v>
      </c>
      <c r="I68" s="1">
        <f t="shared" si="31"/>
        <v>3.3057851239669422</v>
      </c>
    </row>
    <row r="69" spans="1:10">
      <c r="A69" s="9" t="s">
        <v>21</v>
      </c>
      <c r="B69" s="3">
        <v>1</v>
      </c>
      <c r="C69">
        <f t="shared" si="29"/>
        <v>2.0408163265306123</v>
      </c>
      <c r="D69" s="5">
        <v>24</v>
      </c>
      <c r="E69">
        <f t="shared" si="30"/>
        <v>40.677966101694921</v>
      </c>
      <c r="F69" s="7">
        <v>0</v>
      </c>
      <c r="G69">
        <f t="shared" si="27"/>
        <v>0</v>
      </c>
      <c r="H69" s="1">
        <f t="shared" si="28"/>
        <v>25</v>
      </c>
      <c r="I69" s="1">
        <f t="shared" si="31"/>
        <v>20.66115702479339</v>
      </c>
    </row>
    <row r="71" spans="1:10">
      <c r="A71" s="10" t="s">
        <v>81</v>
      </c>
    </row>
    <row r="72" spans="1:10">
      <c r="A72" s="9" t="s">
        <v>29</v>
      </c>
      <c r="B72" s="3">
        <v>9</v>
      </c>
      <c r="C72">
        <f>B72/29*100</f>
        <v>31.03448275862069</v>
      </c>
      <c r="D72" s="5">
        <v>3</v>
      </c>
      <c r="E72">
        <f>D72/56*100</f>
        <v>5.3571428571428568</v>
      </c>
      <c r="F72" s="7">
        <v>1</v>
      </c>
      <c r="G72">
        <f>F72/5*100</f>
        <v>20</v>
      </c>
      <c r="H72" s="1">
        <f t="shared" ref="H72:H80" si="32">SUM(B72,D72,F72)</f>
        <v>13</v>
      </c>
      <c r="I72" s="1">
        <f>H72/90*100</f>
        <v>14.444444444444443</v>
      </c>
      <c r="J72" s="19" t="s">
        <v>173</v>
      </c>
    </row>
    <row r="73" spans="1:10">
      <c r="A73" s="9" t="s">
        <v>30</v>
      </c>
      <c r="B73" s="3">
        <v>6</v>
      </c>
      <c r="C73">
        <f t="shared" ref="C73:C80" si="33">B73/29*100</f>
        <v>20.689655172413794</v>
      </c>
      <c r="D73" s="5">
        <v>13</v>
      </c>
      <c r="E73">
        <f t="shared" ref="E73:E80" si="34">D73/56*100</f>
        <v>23.214285714285715</v>
      </c>
      <c r="F73" s="7">
        <v>1</v>
      </c>
      <c r="G73">
        <f t="shared" ref="G73:G80" si="35">F73/5*100</f>
        <v>20</v>
      </c>
      <c r="H73" s="1">
        <f t="shared" si="32"/>
        <v>20</v>
      </c>
      <c r="I73" s="1">
        <f t="shared" ref="I73:I80" si="36">H73/90*100</f>
        <v>22.222222222222221</v>
      </c>
    </row>
    <row r="74" spans="1:10">
      <c r="A74" s="9" t="s">
        <v>31</v>
      </c>
      <c r="B74" s="3">
        <v>14</v>
      </c>
      <c r="C74">
        <f t="shared" si="33"/>
        <v>48.275862068965516</v>
      </c>
      <c r="D74" s="5">
        <v>21</v>
      </c>
      <c r="E74">
        <f t="shared" si="34"/>
        <v>37.5</v>
      </c>
      <c r="F74" s="7">
        <v>2</v>
      </c>
      <c r="G74">
        <f t="shared" si="35"/>
        <v>40</v>
      </c>
      <c r="H74" s="1">
        <f t="shared" si="32"/>
        <v>37</v>
      </c>
      <c r="I74" s="1">
        <f t="shared" si="36"/>
        <v>41.111111111111107</v>
      </c>
    </row>
    <row r="75" spans="1:10">
      <c r="A75" s="9" t="s">
        <v>32</v>
      </c>
      <c r="B75" s="3">
        <v>4</v>
      </c>
      <c r="C75">
        <f t="shared" si="33"/>
        <v>13.793103448275861</v>
      </c>
      <c r="D75" s="5">
        <v>11</v>
      </c>
      <c r="E75">
        <f t="shared" si="34"/>
        <v>19.642857142857142</v>
      </c>
      <c r="F75" s="7">
        <v>0</v>
      </c>
      <c r="G75">
        <f t="shared" si="35"/>
        <v>0</v>
      </c>
      <c r="H75" s="1">
        <f t="shared" si="32"/>
        <v>15</v>
      </c>
      <c r="I75" s="1">
        <f t="shared" si="36"/>
        <v>16.666666666666664</v>
      </c>
    </row>
    <row r="76" spans="1:10">
      <c r="A76" s="9" t="s">
        <v>33</v>
      </c>
      <c r="B76" s="3">
        <v>8</v>
      </c>
      <c r="C76">
        <f t="shared" si="33"/>
        <v>27.586206896551722</v>
      </c>
      <c r="D76" s="5">
        <v>10</v>
      </c>
      <c r="E76">
        <f t="shared" si="34"/>
        <v>17.857142857142858</v>
      </c>
      <c r="F76" s="7">
        <v>2</v>
      </c>
      <c r="G76">
        <f t="shared" si="35"/>
        <v>40</v>
      </c>
      <c r="H76" s="1">
        <f t="shared" si="32"/>
        <v>20</v>
      </c>
      <c r="I76" s="1">
        <f t="shared" si="36"/>
        <v>22.222222222222221</v>
      </c>
    </row>
    <row r="77" spans="1:10">
      <c r="A77" s="9" t="s">
        <v>34</v>
      </c>
      <c r="B77" s="3">
        <v>9</v>
      </c>
      <c r="C77">
        <f t="shared" si="33"/>
        <v>31.03448275862069</v>
      </c>
      <c r="D77" s="5">
        <v>24</v>
      </c>
      <c r="E77">
        <f t="shared" si="34"/>
        <v>42.857142857142854</v>
      </c>
      <c r="F77" s="7">
        <v>1</v>
      </c>
      <c r="G77">
        <f t="shared" si="35"/>
        <v>20</v>
      </c>
      <c r="H77" s="1">
        <f t="shared" si="32"/>
        <v>34</v>
      </c>
      <c r="I77" s="1">
        <f t="shared" si="36"/>
        <v>37.777777777777779</v>
      </c>
    </row>
    <row r="78" spans="1:10">
      <c r="A78" s="9" t="s">
        <v>35</v>
      </c>
      <c r="B78" s="3">
        <v>12</v>
      </c>
      <c r="C78">
        <f t="shared" si="33"/>
        <v>41.379310344827587</v>
      </c>
      <c r="D78" s="5">
        <v>39</v>
      </c>
      <c r="E78">
        <f t="shared" si="34"/>
        <v>69.642857142857139</v>
      </c>
      <c r="F78" s="7">
        <v>2</v>
      </c>
      <c r="G78">
        <f t="shared" si="35"/>
        <v>40</v>
      </c>
      <c r="H78" s="1">
        <f t="shared" si="32"/>
        <v>53</v>
      </c>
      <c r="I78" s="1">
        <f t="shared" si="36"/>
        <v>58.888888888888893</v>
      </c>
    </row>
    <row r="79" spans="1:10">
      <c r="A79" s="9" t="s">
        <v>44</v>
      </c>
      <c r="B79" s="3">
        <v>6</v>
      </c>
      <c r="C79">
        <f t="shared" si="33"/>
        <v>20.689655172413794</v>
      </c>
      <c r="D79" s="5">
        <v>21</v>
      </c>
      <c r="E79">
        <f t="shared" si="34"/>
        <v>37.5</v>
      </c>
      <c r="F79" s="7">
        <v>1</v>
      </c>
      <c r="G79">
        <f t="shared" si="35"/>
        <v>20</v>
      </c>
      <c r="H79" s="1">
        <f t="shared" si="32"/>
        <v>28</v>
      </c>
      <c r="I79" s="1">
        <f t="shared" si="36"/>
        <v>31.111111111111111</v>
      </c>
    </row>
    <row r="80" spans="1:10">
      <c r="A80" s="9" t="s">
        <v>23</v>
      </c>
      <c r="B80" s="3">
        <v>0</v>
      </c>
      <c r="C80">
        <f t="shared" si="33"/>
        <v>0</v>
      </c>
      <c r="D80" s="5">
        <v>0</v>
      </c>
      <c r="E80">
        <f t="shared" si="34"/>
        <v>0</v>
      </c>
      <c r="F80" s="7">
        <v>0</v>
      </c>
      <c r="G80">
        <f t="shared" si="35"/>
        <v>0</v>
      </c>
      <c r="H80" s="1">
        <f t="shared" si="32"/>
        <v>0</v>
      </c>
      <c r="I80" s="1">
        <f t="shared" si="36"/>
        <v>0</v>
      </c>
    </row>
    <row r="82" spans="1:10">
      <c r="A82" s="10" t="s">
        <v>82</v>
      </c>
    </row>
    <row r="83" spans="1:10">
      <c r="A83" s="9" t="s">
        <v>45</v>
      </c>
      <c r="B83" s="3">
        <v>9</v>
      </c>
      <c r="C83">
        <f t="shared" ref="C83:C88" si="37">B83/49*100</f>
        <v>18.367346938775512</v>
      </c>
      <c r="D83" s="5">
        <v>27</v>
      </c>
      <c r="E83">
        <f t="shared" ref="E83:E88" si="38">D83/59*100</f>
        <v>45.762711864406782</v>
      </c>
      <c r="F83" s="7">
        <v>7</v>
      </c>
      <c r="G83">
        <f t="shared" ref="G83:G88" si="39">F83/13*100</f>
        <v>53.846153846153847</v>
      </c>
      <c r="H83" s="1">
        <f t="shared" ref="H83:H88" si="40">SUM(B83,D83,F83)</f>
        <v>43</v>
      </c>
      <c r="I83" s="1">
        <f t="shared" ref="I83:I88" si="41">H83/121*100</f>
        <v>35.537190082644628</v>
      </c>
      <c r="J83" s="17">
        <v>1.3770000000000001E-4</v>
      </c>
    </row>
    <row r="84" spans="1:10">
      <c r="A84" s="9" t="s">
        <v>17</v>
      </c>
      <c r="B84" s="3">
        <v>35</v>
      </c>
      <c r="C84">
        <f t="shared" si="37"/>
        <v>71.428571428571431</v>
      </c>
      <c r="D84" s="5">
        <v>12</v>
      </c>
      <c r="E84">
        <f t="shared" si="38"/>
        <v>20.33898305084746</v>
      </c>
      <c r="F84" s="7">
        <v>6</v>
      </c>
      <c r="G84">
        <f t="shared" si="39"/>
        <v>46.153846153846153</v>
      </c>
      <c r="H84" s="1">
        <f t="shared" si="40"/>
        <v>53</v>
      </c>
      <c r="I84" s="1">
        <f t="shared" si="41"/>
        <v>43.801652892561982</v>
      </c>
    </row>
    <row r="85" spans="1:10">
      <c r="A85" s="9" t="s">
        <v>18</v>
      </c>
      <c r="B85" s="3">
        <v>2</v>
      </c>
      <c r="C85">
        <f t="shared" si="37"/>
        <v>4.0816326530612246</v>
      </c>
      <c r="D85" s="5">
        <v>5</v>
      </c>
      <c r="E85">
        <f t="shared" si="38"/>
        <v>8.4745762711864394</v>
      </c>
      <c r="F85" s="7">
        <v>0</v>
      </c>
      <c r="G85">
        <f t="shared" si="39"/>
        <v>0</v>
      </c>
      <c r="H85" s="1">
        <f t="shared" si="40"/>
        <v>7</v>
      </c>
      <c r="I85" s="1">
        <f t="shared" si="41"/>
        <v>5.785123966942149</v>
      </c>
    </row>
    <row r="86" spans="1:10">
      <c r="A86" s="9" t="s">
        <v>19</v>
      </c>
      <c r="B86" s="3">
        <v>1</v>
      </c>
      <c r="C86">
        <f t="shared" si="37"/>
        <v>2.0408163265306123</v>
      </c>
      <c r="D86" s="5">
        <v>6</v>
      </c>
      <c r="E86">
        <f t="shared" si="38"/>
        <v>10.16949152542373</v>
      </c>
      <c r="F86" s="7">
        <v>0</v>
      </c>
      <c r="G86">
        <f t="shared" si="39"/>
        <v>0</v>
      </c>
      <c r="H86" s="1">
        <f t="shared" si="40"/>
        <v>7</v>
      </c>
      <c r="I86" s="1">
        <f t="shared" si="41"/>
        <v>5.785123966942149</v>
      </c>
    </row>
    <row r="87" spans="1:10">
      <c r="A87" s="9" t="s">
        <v>20</v>
      </c>
      <c r="B87" s="3">
        <v>1</v>
      </c>
      <c r="C87">
        <f t="shared" si="37"/>
        <v>2.0408163265306123</v>
      </c>
      <c r="D87" s="5">
        <v>1</v>
      </c>
      <c r="E87">
        <f t="shared" si="38"/>
        <v>1.6949152542372881</v>
      </c>
      <c r="F87" s="7">
        <v>0</v>
      </c>
      <c r="G87">
        <f t="shared" si="39"/>
        <v>0</v>
      </c>
      <c r="H87" s="1">
        <f t="shared" si="40"/>
        <v>2</v>
      </c>
      <c r="I87" s="1">
        <f t="shared" si="41"/>
        <v>1.6528925619834711</v>
      </c>
    </row>
    <row r="88" spans="1:10">
      <c r="A88" s="9" t="s">
        <v>21</v>
      </c>
      <c r="B88" s="3">
        <v>1</v>
      </c>
      <c r="C88">
        <f t="shared" si="37"/>
        <v>2.0408163265306123</v>
      </c>
      <c r="D88" s="5">
        <v>8</v>
      </c>
      <c r="E88">
        <f t="shared" si="38"/>
        <v>13.559322033898304</v>
      </c>
      <c r="F88" s="7">
        <v>0</v>
      </c>
      <c r="G88">
        <f t="shared" si="39"/>
        <v>0</v>
      </c>
      <c r="H88" s="1">
        <f t="shared" si="40"/>
        <v>9</v>
      </c>
      <c r="I88" s="1">
        <f t="shared" si="41"/>
        <v>7.4380165289256199</v>
      </c>
    </row>
    <row r="90" spans="1:10">
      <c r="A90" s="10" t="s">
        <v>84</v>
      </c>
    </row>
    <row r="91" spans="1:10">
      <c r="A91" s="9" t="s">
        <v>29</v>
      </c>
      <c r="B91" s="3">
        <v>22</v>
      </c>
      <c r="C91">
        <f>B91/40*100</f>
        <v>55.000000000000007</v>
      </c>
      <c r="D91" s="5">
        <v>16</v>
      </c>
      <c r="E91">
        <f>D91/32*100</f>
        <v>50</v>
      </c>
      <c r="F91" s="7">
        <v>5</v>
      </c>
      <c r="G91">
        <f>F91/6*100</f>
        <v>83.333333333333343</v>
      </c>
      <c r="H91" s="1">
        <f t="shared" ref="H91:H99" si="42">SUM(B91,D91,F91)</f>
        <v>43</v>
      </c>
      <c r="I91" s="1">
        <f>H91/78*100</f>
        <v>55.128205128205131</v>
      </c>
      <c r="J91" s="19" t="s">
        <v>173</v>
      </c>
    </row>
    <row r="92" spans="1:10">
      <c r="A92" s="9" t="s">
        <v>30</v>
      </c>
      <c r="B92" s="3">
        <v>16</v>
      </c>
      <c r="C92">
        <f t="shared" ref="C92:C99" si="43">B92/40*100</f>
        <v>40</v>
      </c>
      <c r="D92" s="5">
        <v>15</v>
      </c>
      <c r="E92">
        <f t="shared" ref="E92:E99" si="44">D92/32*100</f>
        <v>46.875</v>
      </c>
      <c r="F92" s="7">
        <v>1</v>
      </c>
      <c r="G92">
        <f t="shared" ref="G92:G99" si="45">F92/6*100</f>
        <v>16.666666666666664</v>
      </c>
      <c r="H92" s="1">
        <f t="shared" si="42"/>
        <v>32</v>
      </c>
      <c r="I92" s="1">
        <f t="shared" ref="I92:I99" si="46">H92/78*100</f>
        <v>41.025641025641022</v>
      </c>
    </row>
    <row r="93" spans="1:10">
      <c r="A93" s="9" t="s">
        <v>31</v>
      </c>
      <c r="B93" s="3">
        <v>14</v>
      </c>
      <c r="C93">
        <f t="shared" si="43"/>
        <v>35</v>
      </c>
      <c r="D93" s="5">
        <v>10</v>
      </c>
      <c r="E93">
        <f t="shared" si="44"/>
        <v>31.25</v>
      </c>
      <c r="F93" s="7">
        <v>2</v>
      </c>
      <c r="G93">
        <f t="shared" si="45"/>
        <v>33.333333333333329</v>
      </c>
      <c r="H93" s="1">
        <f t="shared" si="42"/>
        <v>26</v>
      </c>
      <c r="I93" s="1">
        <f t="shared" si="46"/>
        <v>33.333333333333329</v>
      </c>
    </row>
    <row r="94" spans="1:10">
      <c r="A94" s="9" t="s">
        <v>32</v>
      </c>
      <c r="B94" s="3">
        <v>11</v>
      </c>
      <c r="C94">
        <f t="shared" si="43"/>
        <v>27.500000000000004</v>
      </c>
      <c r="D94" s="5">
        <v>8</v>
      </c>
      <c r="E94">
        <f t="shared" si="44"/>
        <v>25</v>
      </c>
      <c r="F94" s="7">
        <v>1</v>
      </c>
      <c r="G94">
        <f t="shared" si="45"/>
        <v>16.666666666666664</v>
      </c>
      <c r="H94" s="1">
        <f t="shared" si="42"/>
        <v>20</v>
      </c>
      <c r="I94" s="1">
        <f t="shared" si="46"/>
        <v>25.641025641025639</v>
      </c>
    </row>
    <row r="95" spans="1:10">
      <c r="A95" s="9" t="s">
        <v>33</v>
      </c>
      <c r="B95" s="3">
        <v>12</v>
      </c>
      <c r="C95">
        <f t="shared" si="43"/>
        <v>30</v>
      </c>
      <c r="D95" s="5">
        <v>8</v>
      </c>
      <c r="E95">
        <f t="shared" si="44"/>
        <v>25</v>
      </c>
      <c r="F95" s="7">
        <v>0</v>
      </c>
      <c r="G95">
        <f t="shared" si="45"/>
        <v>0</v>
      </c>
      <c r="H95" s="1">
        <f t="shared" si="42"/>
        <v>20</v>
      </c>
      <c r="I95" s="1">
        <f t="shared" si="46"/>
        <v>25.641025641025639</v>
      </c>
    </row>
    <row r="96" spans="1:10">
      <c r="A96" s="9" t="s">
        <v>34</v>
      </c>
      <c r="B96" s="3">
        <v>17</v>
      </c>
      <c r="C96">
        <f t="shared" si="43"/>
        <v>42.5</v>
      </c>
      <c r="D96" s="5">
        <v>11</v>
      </c>
      <c r="E96">
        <f t="shared" si="44"/>
        <v>34.375</v>
      </c>
      <c r="F96" s="7">
        <v>0</v>
      </c>
      <c r="G96">
        <f t="shared" si="45"/>
        <v>0</v>
      </c>
      <c r="H96" s="1">
        <f t="shared" si="42"/>
        <v>28</v>
      </c>
      <c r="I96" s="1">
        <f t="shared" si="46"/>
        <v>35.897435897435898</v>
      </c>
    </row>
    <row r="97" spans="1:10">
      <c r="A97" s="9" t="s">
        <v>35</v>
      </c>
      <c r="B97" s="3">
        <v>2</v>
      </c>
      <c r="C97">
        <f t="shared" si="43"/>
        <v>5</v>
      </c>
      <c r="D97" s="5">
        <v>3</v>
      </c>
      <c r="E97">
        <f t="shared" si="44"/>
        <v>9.375</v>
      </c>
      <c r="F97" s="7">
        <v>0</v>
      </c>
      <c r="G97">
        <f t="shared" si="45"/>
        <v>0</v>
      </c>
      <c r="H97" s="1">
        <f t="shared" si="42"/>
        <v>5</v>
      </c>
      <c r="I97" s="1">
        <f t="shared" si="46"/>
        <v>6.4102564102564097</v>
      </c>
    </row>
    <row r="98" spans="1:10">
      <c r="A98" s="9" t="s">
        <v>44</v>
      </c>
      <c r="B98" s="3">
        <v>6</v>
      </c>
      <c r="C98">
        <f t="shared" si="43"/>
        <v>15</v>
      </c>
      <c r="D98" s="5">
        <v>4</v>
      </c>
      <c r="E98">
        <f t="shared" si="44"/>
        <v>12.5</v>
      </c>
      <c r="F98" s="7">
        <v>0</v>
      </c>
      <c r="G98">
        <f t="shared" si="45"/>
        <v>0</v>
      </c>
      <c r="H98" s="1">
        <f t="shared" si="42"/>
        <v>10</v>
      </c>
      <c r="I98" s="1">
        <f t="shared" si="46"/>
        <v>12.820512820512819</v>
      </c>
    </row>
    <row r="99" spans="1:10">
      <c r="A99" s="9" t="s">
        <v>23</v>
      </c>
      <c r="B99" s="3">
        <v>0</v>
      </c>
      <c r="C99">
        <f t="shared" si="43"/>
        <v>0</v>
      </c>
      <c r="D99" s="5">
        <v>0</v>
      </c>
      <c r="E99">
        <f t="shared" si="44"/>
        <v>0</v>
      </c>
      <c r="F99" s="7">
        <v>0</v>
      </c>
      <c r="G99">
        <f t="shared" si="45"/>
        <v>0</v>
      </c>
      <c r="H99" s="1">
        <f t="shared" si="42"/>
        <v>0</v>
      </c>
      <c r="I99" s="1">
        <f t="shared" si="46"/>
        <v>0</v>
      </c>
    </row>
    <row r="101" spans="1:10">
      <c r="A101" s="10" t="s">
        <v>85</v>
      </c>
    </row>
    <row r="102" spans="1:10">
      <c r="A102" s="9" t="s">
        <v>12</v>
      </c>
      <c r="B102" s="3">
        <v>5</v>
      </c>
      <c r="C102">
        <f t="shared" ref="C102:C106" si="47">B102/49*100</f>
        <v>10.204081632653061</v>
      </c>
      <c r="D102" s="5">
        <v>1</v>
      </c>
      <c r="E102">
        <f t="shared" ref="E102:E106" si="48">D102/59*100</f>
        <v>1.6949152542372881</v>
      </c>
      <c r="F102" s="7">
        <v>3</v>
      </c>
      <c r="G102">
        <f>F102/13*100</f>
        <v>23.076923076923077</v>
      </c>
      <c r="H102" s="1">
        <f t="shared" ref="H102:H106" si="49">SUM(B102,D102,F102)</f>
        <v>9</v>
      </c>
      <c r="I102" s="1">
        <f t="shared" ref="I102:I106" si="50">H102/121*100</f>
        <v>7.4380165289256199</v>
      </c>
      <c r="J102" s="15" t="s">
        <v>170</v>
      </c>
    </row>
    <row r="103" spans="1:10">
      <c r="A103" s="9" t="s">
        <v>13</v>
      </c>
      <c r="B103" s="3">
        <v>2</v>
      </c>
      <c r="C103">
        <f t="shared" si="47"/>
        <v>4.0816326530612246</v>
      </c>
      <c r="D103" s="5">
        <v>14</v>
      </c>
      <c r="E103">
        <f t="shared" si="48"/>
        <v>23.728813559322035</v>
      </c>
      <c r="F103" s="7">
        <v>6</v>
      </c>
      <c r="G103">
        <f t="shared" ref="G103:G106" si="51">F103/13*100</f>
        <v>46.153846153846153</v>
      </c>
      <c r="H103" s="1">
        <f t="shared" si="49"/>
        <v>22</v>
      </c>
      <c r="I103" s="1">
        <f t="shared" si="50"/>
        <v>18.181818181818183</v>
      </c>
    </row>
    <row r="104" spans="1:10">
      <c r="A104" s="9" t="s">
        <v>14</v>
      </c>
      <c r="B104" s="3">
        <v>33</v>
      </c>
      <c r="C104">
        <f t="shared" si="47"/>
        <v>67.346938775510196</v>
      </c>
      <c r="D104" s="5">
        <v>5</v>
      </c>
      <c r="E104">
        <f t="shared" si="48"/>
        <v>8.4745762711864394</v>
      </c>
      <c r="F104" s="7">
        <v>1</v>
      </c>
      <c r="G104">
        <f t="shared" si="51"/>
        <v>7.6923076923076925</v>
      </c>
      <c r="H104" s="1">
        <f t="shared" si="49"/>
        <v>39</v>
      </c>
      <c r="I104" s="1">
        <f t="shared" si="50"/>
        <v>32.231404958677686</v>
      </c>
    </row>
    <row r="105" spans="1:10">
      <c r="A105" s="9" t="s">
        <v>15</v>
      </c>
      <c r="B105" s="3">
        <v>12</v>
      </c>
      <c r="C105">
        <f t="shared" si="47"/>
        <v>24.489795918367346</v>
      </c>
      <c r="D105" s="5">
        <v>7</v>
      </c>
      <c r="E105">
        <f t="shared" si="48"/>
        <v>11.864406779661017</v>
      </c>
      <c r="F105" s="7">
        <v>2</v>
      </c>
      <c r="G105">
        <f t="shared" si="51"/>
        <v>15.384615384615385</v>
      </c>
      <c r="H105" s="1">
        <f t="shared" si="49"/>
        <v>21</v>
      </c>
      <c r="I105" s="1">
        <f t="shared" si="50"/>
        <v>17.355371900826448</v>
      </c>
    </row>
    <row r="106" spans="1:10">
      <c r="A106" s="9" t="s">
        <v>16</v>
      </c>
      <c r="B106" s="3">
        <v>6</v>
      </c>
      <c r="C106">
        <f t="shared" si="47"/>
        <v>12.244897959183673</v>
      </c>
      <c r="D106" s="5">
        <v>32</v>
      </c>
      <c r="E106">
        <f t="shared" si="48"/>
        <v>54.237288135593218</v>
      </c>
      <c r="F106" s="7">
        <v>1</v>
      </c>
      <c r="G106">
        <f t="shared" si="51"/>
        <v>7.6923076923076925</v>
      </c>
      <c r="H106" s="1">
        <f t="shared" si="49"/>
        <v>39</v>
      </c>
      <c r="I106" s="1">
        <f t="shared" si="50"/>
        <v>32.231404958677686</v>
      </c>
    </row>
    <row r="108" spans="1:10">
      <c r="A108" s="10" t="s">
        <v>86</v>
      </c>
    </row>
    <row r="109" spans="1:10">
      <c r="A109" s="10" t="s">
        <v>87</v>
      </c>
    </row>
    <row r="110" spans="1:10">
      <c r="A110" s="9" t="s">
        <v>54</v>
      </c>
      <c r="B110" s="3">
        <v>0</v>
      </c>
      <c r="C110">
        <f>B110/63*100</f>
        <v>0</v>
      </c>
      <c r="D110" s="5">
        <v>0</v>
      </c>
      <c r="E110">
        <f>D110/61*100</f>
        <v>0</v>
      </c>
      <c r="F110" s="7">
        <v>0</v>
      </c>
      <c r="G110">
        <f t="shared" ref="G110:G114" si="52">F110/13*100</f>
        <v>0</v>
      </c>
      <c r="H110" s="1">
        <f t="shared" ref="H110:H114" si="53">SUM(B110,D110,F110)</f>
        <v>0</v>
      </c>
      <c r="I110" s="1">
        <f t="shared" ref="I110:I114" si="54">H110/137*100</f>
        <v>0</v>
      </c>
      <c r="J110" s="18">
        <v>0.10299999999999999</v>
      </c>
    </row>
    <row r="111" spans="1:10">
      <c r="A111" s="9" t="s">
        <v>55</v>
      </c>
      <c r="B111" s="3">
        <v>1</v>
      </c>
      <c r="C111">
        <f t="shared" ref="C111:C114" si="55">B111/63*100</f>
        <v>1.5873015873015872</v>
      </c>
      <c r="D111" s="5">
        <v>2</v>
      </c>
      <c r="E111">
        <f t="shared" ref="E111:E114" si="56">D111/61*100</f>
        <v>3.278688524590164</v>
      </c>
      <c r="F111" s="7">
        <v>0</v>
      </c>
      <c r="G111">
        <f t="shared" si="52"/>
        <v>0</v>
      </c>
      <c r="H111" s="1">
        <f t="shared" si="53"/>
        <v>3</v>
      </c>
      <c r="I111" s="1">
        <f t="shared" si="54"/>
        <v>2.1897810218978102</v>
      </c>
    </row>
    <row r="112" spans="1:10">
      <c r="A112" s="9" t="s">
        <v>56</v>
      </c>
      <c r="B112" s="3">
        <v>20</v>
      </c>
      <c r="C112">
        <f t="shared" si="55"/>
        <v>31.746031746031743</v>
      </c>
      <c r="D112" s="5">
        <v>19</v>
      </c>
      <c r="E112">
        <f t="shared" si="56"/>
        <v>31.147540983606557</v>
      </c>
      <c r="F112" s="7">
        <v>1</v>
      </c>
      <c r="G112">
        <f t="shared" si="52"/>
        <v>7.6923076923076925</v>
      </c>
      <c r="H112" s="1">
        <f t="shared" si="53"/>
        <v>40</v>
      </c>
      <c r="I112" s="1">
        <f t="shared" si="54"/>
        <v>29.197080291970799</v>
      </c>
    </row>
    <row r="113" spans="1:10">
      <c r="A113" s="9" t="s">
        <v>57</v>
      </c>
      <c r="B113" s="3">
        <v>34</v>
      </c>
      <c r="C113">
        <f t="shared" si="55"/>
        <v>53.968253968253968</v>
      </c>
      <c r="D113" s="5">
        <v>35</v>
      </c>
      <c r="E113">
        <f t="shared" si="56"/>
        <v>57.377049180327866</v>
      </c>
      <c r="F113" s="7">
        <v>7</v>
      </c>
      <c r="G113">
        <f t="shared" si="52"/>
        <v>53.846153846153847</v>
      </c>
      <c r="H113" s="1">
        <f t="shared" si="53"/>
        <v>76</v>
      </c>
      <c r="I113" s="1">
        <f t="shared" si="54"/>
        <v>55.474452554744524</v>
      </c>
    </row>
    <row r="114" spans="1:10">
      <c r="A114" s="9" t="s">
        <v>58</v>
      </c>
      <c r="B114" s="3">
        <v>8</v>
      </c>
      <c r="C114">
        <f t="shared" si="55"/>
        <v>12.698412698412698</v>
      </c>
      <c r="D114" s="5">
        <v>5</v>
      </c>
      <c r="E114">
        <f t="shared" si="56"/>
        <v>8.1967213114754092</v>
      </c>
      <c r="F114" s="7">
        <v>5</v>
      </c>
      <c r="G114">
        <f t="shared" si="52"/>
        <v>38.461538461538467</v>
      </c>
      <c r="H114" s="1">
        <f t="shared" si="53"/>
        <v>18</v>
      </c>
      <c r="I114" s="1">
        <f t="shared" si="54"/>
        <v>13.138686131386862</v>
      </c>
    </row>
    <row r="115" spans="1:10">
      <c r="B115" s="3">
        <f>(1*B110+2*B111+3*B112+4*B113+5*B114)/SUM(B110:B114)</f>
        <v>3.7777777777777777</v>
      </c>
      <c r="C115">
        <f>SQRT(((B110*(1-B115)^2)+(B111*(2-B115)^2)+(B112*(3-B115)^2)+(B113*(4-B115)^2)+(B114*(5-B115)^2))/63)</f>
        <v>0.67716600024449336</v>
      </c>
      <c r="D115" s="5">
        <f>(1*D110+2*D111+3*D112+4*D113+5*D114)/SUM(D110:D114)</f>
        <v>3.7049180327868854</v>
      </c>
      <c r="E115">
        <f>SQRT(((D110*(1-D115)^2)+(D111*(2-D115)^2)+(D112*(3-D115)^2)+(D113*(4-D115)^2)+(D114*(5-D115)^2))/61)</f>
        <v>0.66145052465023002</v>
      </c>
      <c r="F115" s="7">
        <f>(1*F110+2*F111+3*F112+4*F113+5*F114)/SUM(F110:F114)</f>
        <v>4.3076923076923075</v>
      </c>
      <c r="G115">
        <f>SQRT(((F110*(1-F115)^2)+(F111*(2-F115)^2)+(F112*(3-F115)^2)+(F113*(4-F115)^2)+(F114*(5-F115)^2))/13)</f>
        <v>0.60569291338552389</v>
      </c>
      <c r="H115" s="8">
        <f>(1*H110+2*H111+3*H112+4*H113+5*H114)/SUM(H110:H114)</f>
        <v>3.7956204379562042</v>
      </c>
      <c r="I115">
        <f>SQRT(((H110*(1-H115)^2)+(H111*(2-H115)^2)+(H112*(3-H115)^2)+(H113*(4-H115)^2)+(H114*(5-H115)^2))/137)</f>
        <v>0.68496561937682343</v>
      </c>
    </row>
    <row r="116" spans="1:10">
      <c r="A116" s="10" t="s">
        <v>88</v>
      </c>
    </row>
    <row r="117" spans="1:10">
      <c r="A117" s="9" t="s">
        <v>54</v>
      </c>
      <c r="B117" s="3">
        <v>0</v>
      </c>
      <c r="C117">
        <f t="shared" ref="C117:C121" si="57">B117/63*100</f>
        <v>0</v>
      </c>
      <c r="D117" s="5">
        <v>0</v>
      </c>
      <c r="E117">
        <f>D117/61*100</f>
        <v>0</v>
      </c>
      <c r="F117" s="7">
        <v>0</v>
      </c>
      <c r="G117">
        <f t="shared" ref="G117:G121" si="58">F117/13*100</f>
        <v>0</v>
      </c>
      <c r="H117" s="1">
        <f t="shared" ref="H117:H121" si="59">SUM(B117,D117,F117)</f>
        <v>0</v>
      </c>
      <c r="I117" s="1">
        <f t="shared" ref="I117:I121" si="60">H117/137*100</f>
        <v>0</v>
      </c>
      <c r="J117" s="13">
        <v>0.27489999999999998</v>
      </c>
    </row>
    <row r="118" spans="1:10">
      <c r="A118" s="9" t="s">
        <v>55</v>
      </c>
      <c r="B118" s="3">
        <v>2</v>
      </c>
      <c r="C118">
        <f t="shared" si="57"/>
        <v>3.1746031746031744</v>
      </c>
      <c r="D118" s="5">
        <v>0</v>
      </c>
      <c r="E118">
        <f t="shared" ref="E118:E121" si="61">D118/61*100</f>
        <v>0</v>
      </c>
      <c r="F118" s="7">
        <v>0</v>
      </c>
      <c r="G118">
        <f t="shared" si="58"/>
        <v>0</v>
      </c>
      <c r="H118" s="1">
        <f t="shared" si="59"/>
        <v>2</v>
      </c>
      <c r="I118" s="1">
        <f t="shared" si="60"/>
        <v>1.4598540145985401</v>
      </c>
    </row>
    <row r="119" spans="1:10">
      <c r="A119" s="9" t="s">
        <v>56</v>
      </c>
      <c r="B119" s="3">
        <v>12</v>
      </c>
      <c r="C119">
        <f t="shared" si="57"/>
        <v>19.047619047619047</v>
      </c>
      <c r="D119" s="5">
        <v>10</v>
      </c>
      <c r="E119">
        <f t="shared" si="61"/>
        <v>16.393442622950818</v>
      </c>
      <c r="F119" s="7">
        <v>1</v>
      </c>
      <c r="G119">
        <f t="shared" si="58"/>
        <v>7.6923076923076925</v>
      </c>
      <c r="H119" s="1">
        <f t="shared" si="59"/>
        <v>23</v>
      </c>
      <c r="I119" s="1">
        <f t="shared" si="60"/>
        <v>16.788321167883211</v>
      </c>
    </row>
    <row r="120" spans="1:10">
      <c r="A120" s="9" t="s">
        <v>57</v>
      </c>
      <c r="B120" s="3">
        <v>30</v>
      </c>
      <c r="C120">
        <f t="shared" si="57"/>
        <v>47.619047619047613</v>
      </c>
      <c r="D120" s="5">
        <v>36</v>
      </c>
      <c r="E120">
        <f t="shared" si="61"/>
        <v>59.016393442622949</v>
      </c>
      <c r="F120" s="7">
        <v>5</v>
      </c>
      <c r="G120">
        <f t="shared" si="58"/>
        <v>38.461538461538467</v>
      </c>
      <c r="H120" s="1">
        <f t="shared" si="59"/>
        <v>71</v>
      </c>
      <c r="I120" s="1">
        <f t="shared" si="60"/>
        <v>51.824817518248182</v>
      </c>
    </row>
    <row r="121" spans="1:10">
      <c r="A121" s="9" t="s">
        <v>58</v>
      </c>
      <c r="B121" s="3">
        <v>19</v>
      </c>
      <c r="C121">
        <f t="shared" si="57"/>
        <v>30.158730158730158</v>
      </c>
      <c r="D121" s="5">
        <v>15</v>
      </c>
      <c r="E121">
        <f t="shared" si="61"/>
        <v>24.590163934426229</v>
      </c>
      <c r="F121" s="7">
        <v>7</v>
      </c>
      <c r="G121">
        <f t="shared" si="58"/>
        <v>53.846153846153847</v>
      </c>
      <c r="H121" s="1">
        <f t="shared" si="59"/>
        <v>41</v>
      </c>
      <c r="I121" s="1">
        <f t="shared" si="60"/>
        <v>29.927007299270077</v>
      </c>
    </row>
    <row r="122" spans="1:10">
      <c r="B122" s="3">
        <f>(1*B117+2*B118+3*B119+4*B120+5*B121)/SUM(B117:B121)</f>
        <v>4.0476190476190474</v>
      </c>
      <c r="C122">
        <f>SQRT(((B117*(1-B122)^2)+(B118*(2-B122)^2)+(B119*(3-B122)^2)+(B120*(4-B122)^2)+(B121*(5-B122)^2))/63)</f>
        <v>0.785353452498602</v>
      </c>
      <c r="D122" s="5">
        <f>(1*D117+2*D118+3*D119+4*D120+5*D121)/SUM(D117:D121)</f>
        <v>4.081967213114754</v>
      </c>
      <c r="E122">
        <f>SQRT(((D117*(1-D122)^2)+(D118*(2-D122)^2)+(D119*(3-D122)^2)+(D120*(4-D122)^2)+(D121*(5-D122)^2))/61)</f>
        <v>0.63491530265695362</v>
      </c>
      <c r="F122" s="7">
        <f>(1*F117+2*F118+3*F119+4*F120+5*F121)/SUM(F117:F121)</f>
        <v>4.4615384615384617</v>
      </c>
      <c r="G122">
        <f>SQRT(((F117*(1-F122)^2)+(F118*(2-F122)^2)+(F119*(3-F122)^2)+(F120*(4-F122)^2)+(F121*(5-F122)^2))/13)</f>
        <v>0.63432394240271706</v>
      </c>
      <c r="H122" s="8">
        <f>(1*H117+2*H118+3*H119+4*H120+5*H121)/SUM(H117:H121)</f>
        <v>4.1021897810218979</v>
      </c>
      <c r="I122">
        <f>SQRT(((H117*(1-H122)^2)+(H118*(2-H122)^2)+(H119*(3-H122)^2)+(H120*(4-H122)^2)+(H121*(5-H122)^2))/137)</f>
        <v>0.71770794471718857</v>
      </c>
    </row>
    <row r="123" spans="1:10">
      <c r="A123" s="10" t="s">
        <v>89</v>
      </c>
    </row>
    <row r="124" spans="1:10">
      <c r="A124" s="9" t="s">
        <v>54</v>
      </c>
      <c r="B124" s="3">
        <v>1</v>
      </c>
      <c r="C124">
        <f t="shared" ref="C124:C128" si="62">B124/63*100</f>
        <v>1.5873015873015872</v>
      </c>
      <c r="D124" s="5">
        <v>0</v>
      </c>
      <c r="E124">
        <f>D124/61*100</f>
        <v>0</v>
      </c>
      <c r="F124" s="7">
        <v>1</v>
      </c>
      <c r="G124">
        <f t="shared" ref="G124:G128" si="63">F124/13*100</f>
        <v>7.6923076923076925</v>
      </c>
      <c r="H124" s="1">
        <f t="shared" ref="H124:H128" si="64">SUM(B124,D124,F124)</f>
        <v>2</v>
      </c>
      <c r="I124" s="1">
        <f t="shared" ref="I124:I128" si="65">H124/137*100</f>
        <v>1.4598540145985401</v>
      </c>
      <c r="J124" s="13">
        <v>0.44350000000000001</v>
      </c>
    </row>
    <row r="125" spans="1:10">
      <c r="A125" s="9" t="s">
        <v>55</v>
      </c>
      <c r="B125" s="3">
        <v>3</v>
      </c>
      <c r="C125">
        <f t="shared" si="62"/>
        <v>4.7619047619047619</v>
      </c>
      <c r="D125" s="5">
        <v>2</v>
      </c>
      <c r="E125">
        <f t="shared" ref="E125:E128" si="66">D125/61*100</f>
        <v>3.278688524590164</v>
      </c>
      <c r="F125" s="7">
        <v>1</v>
      </c>
      <c r="G125">
        <f t="shared" si="63"/>
        <v>7.6923076923076925</v>
      </c>
      <c r="H125" s="1">
        <f t="shared" si="64"/>
        <v>6</v>
      </c>
      <c r="I125" s="1">
        <f t="shared" si="65"/>
        <v>4.3795620437956204</v>
      </c>
    </row>
    <row r="126" spans="1:10">
      <c r="A126" s="9" t="s">
        <v>56</v>
      </c>
      <c r="B126" s="3">
        <v>27</v>
      </c>
      <c r="C126">
        <f t="shared" si="62"/>
        <v>42.857142857142854</v>
      </c>
      <c r="D126" s="5">
        <v>27</v>
      </c>
      <c r="E126">
        <f t="shared" si="66"/>
        <v>44.26229508196721</v>
      </c>
      <c r="F126" s="7">
        <v>3</v>
      </c>
      <c r="G126">
        <f t="shared" si="63"/>
        <v>23.076923076923077</v>
      </c>
      <c r="H126" s="1">
        <f t="shared" si="64"/>
        <v>57</v>
      </c>
      <c r="I126" s="1">
        <f t="shared" si="65"/>
        <v>41.605839416058394</v>
      </c>
    </row>
    <row r="127" spans="1:10">
      <c r="A127" s="9" t="s">
        <v>57</v>
      </c>
      <c r="B127" s="3">
        <v>27</v>
      </c>
      <c r="C127">
        <f t="shared" si="62"/>
        <v>42.857142857142854</v>
      </c>
      <c r="D127" s="5">
        <v>29</v>
      </c>
      <c r="E127">
        <f t="shared" si="66"/>
        <v>47.540983606557376</v>
      </c>
      <c r="F127" s="7">
        <v>6</v>
      </c>
      <c r="G127">
        <f t="shared" si="63"/>
        <v>46.153846153846153</v>
      </c>
      <c r="H127" s="1">
        <f t="shared" si="64"/>
        <v>62</v>
      </c>
      <c r="I127" s="1">
        <f t="shared" si="65"/>
        <v>45.255474452554743</v>
      </c>
    </row>
    <row r="128" spans="1:10">
      <c r="A128" s="9" t="s">
        <v>58</v>
      </c>
      <c r="B128" s="3">
        <v>5</v>
      </c>
      <c r="C128">
        <f t="shared" si="62"/>
        <v>7.9365079365079358</v>
      </c>
      <c r="D128" s="5">
        <v>3</v>
      </c>
      <c r="E128">
        <f t="shared" si="66"/>
        <v>4.918032786885246</v>
      </c>
      <c r="F128" s="7">
        <v>2</v>
      </c>
      <c r="G128">
        <f t="shared" si="63"/>
        <v>15.384615384615385</v>
      </c>
      <c r="H128" s="1">
        <f t="shared" si="64"/>
        <v>10</v>
      </c>
      <c r="I128" s="1">
        <f t="shared" si="65"/>
        <v>7.2992700729926998</v>
      </c>
    </row>
    <row r="129" spans="1:10">
      <c r="B129" s="3">
        <f>(1*B124+2*B125+3*B126+4*B127+5*B128)/SUM(B124:B128)</f>
        <v>3.5079365079365079</v>
      </c>
      <c r="C129">
        <f>SQRT(((B124*(1-B129)^2)+(B125*(2-B129)^2)+(B126*(3-B129)^2)+(B127*(4-B129)^2)+(B128*(5-B129)^2))/63)</f>
        <v>0.77404351366581647</v>
      </c>
      <c r="D129" s="5">
        <f>(1*D124+2*D125+3*D126+4*D127+5*D128)/SUM(D124:D128)</f>
        <v>3.540983606557377</v>
      </c>
      <c r="E129">
        <f>SQRT(((D124*(1-D129)^2)+(D125*(2-D129)^2)+(D126*(3-D129)^2)+(D127*(4-D129)^2)+(D128*(5-D129)^2))/61)</f>
        <v>0.64207068942839807</v>
      </c>
      <c r="F129" s="7">
        <f>(1*F124+2*F125+3*F126+4*F127+5*F128)/SUM(F124:F128)</f>
        <v>3.5384615384615383</v>
      </c>
      <c r="G129">
        <f>SQRT(((F124*(1-F129)^2)+(F125*(2-F129)^2)+(F126*(3-F129)^2)+(F127*(4-F129)^2)+(F128*(5-F129)^2))/13)</f>
        <v>1.08240363688233</v>
      </c>
      <c r="H129" s="8">
        <f>(1*H124+2*H125+3*H126+4*H127+5*H128)/SUM(H124:H128)</f>
        <v>3.5255474452554743</v>
      </c>
      <c r="I129">
        <f>SQRT(((H124*(1-H129)^2)+(H125*(2-H129)^2)+(H126*(3-H129)^2)+(H127*(4-H129)^2)+(H128*(5-H129)^2))/137)</f>
        <v>0.75532457344680459</v>
      </c>
    </row>
    <row r="130" spans="1:10">
      <c r="A130" s="10" t="s">
        <v>90</v>
      </c>
    </row>
    <row r="131" spans="1:10">
      <c r="A131" s="9" t="s">
        <v>54</v>
      </c>
      <c r="B131" s="3">
        <v>1</v>
      </c>
      <c r="C131">
        <f t="shared" ref="C131:C135" si="67">B131/63*100</f>
        <v>1.5873015873015872</v>
      </c>
      <c r="D131" s="5">
        <v>0</v>
      </c>
      <c r="E131">
        <f>D131/61*100</f>
        <v>0</v>
      </c>
      <c r="F131" s="7">
        <v>1</v>
      </c>
      <c r="G131">
        <f t="shared" ref="G131:G135" si="68">F131/13*100</f>
        <v>7.6923076923076925</v>
      </c>
      <c r="H131" s="1">
        <f t="shared" ref="H131:H135" si="69">SUM(B131,D131,F131)</f>
        <v>2</v>
      </c>
      <c r="I131" s="1">
        <f t="shared" ref="I131:I135" si="70">H131/137*100</f>
        <v>1.4598540145985401</v>
      </c>
      <c r="J131" s="13">
        <v>0.2195</v>
      </c>
    </row>
    <row r="132" spans="1:10">
      <c r="A132" s="9" t="s">
        <v>55</v>
      </c>
      <c r="B132" s="3">
        <v>8</v>
      </c>
      <c r="C132">
        <f t="shared" si="67"/>
        <v>12.698412698412698</v>
      </c>
      <c r="D132" s="5">
        <v>9</v>
      </c>
      <c r="E132">
        <f t="shared" ref="E132:E135" si="71">D132/61*100</f>
        <v>14.754098360655737</v>
      </c>
      <c r="F132" s="7">
        <v>4</v>
      </c>
      <c r="G132">
        <f t="shared" si="68"/>
        <v>30.76923076923077</v>
      </c>
      <c r="H132" s="1">
        <f t="shared" si="69"/>
        <v>21</v>
      </c>
      <c r="I132" s="1">
        <f t="shared" si="70"/>
        <v>15.328467153284672</v>
      </c>
    </row>
    <row r="133" spans="1:10">
      <c r="A133" s="9" t="s">
        <v>56</v>
      </c>
      <c r="B133" s="3">
        <v>22</v>
      </c>
      <c r="C133">
        <f t="shared" si="67"/>
        <v>34.920634920634917</v>
      </c>
      <c r="D133" s="5">
        <v>29</v>
      </c>
      <c r="E133">
        <f t="shared" si="71"/>
        <v>47.540983606557376</v>
      </c>
      <c r="F133" s="7">
        <v>3</v>
      </c>
      <c r="G133">
        <f t="shared" si="68"/>
        <v>23.076923076923077</v>
      </c>
      <c r="H133" s="1">
        <f t="shared" si="69"/>
        <v>54</v>
      </c>
      <c r="I133" s="1">
        <f t="shared" si="70"/>
        <v>39.416058394160586</v>
      </c>
    </row>
    <row r="134" spans="1:10">
      <c r="A134" s="9" t="s">
        <v>57</v>
      </c>
      <c r="B134" s="3">
        <v>28</v>
      </c>
      <c r="C134">
        <f t="shared" si="67"/>
        <v>44.444444444444443</v>
      </c>
      <c r="D134" s="5">
        <v>21</v>
      </c>
      <c r="E134">
        <f t="shared" si="71"/>
        <v>34.42622950819672</v>
      </c>
      <c r="F134" s="7">
        <v>4</v>
      </c>
      <c r="G134">
        <f t="shared" si="68"/>
        <v>30.76923076923077</v>
      </c>
      <c r="H134" s="1">
        <f t="shared" si="69"/>
        <v>53</v>
      </c>
      <c r="I134" s="1">
        <f t="shared" si="70"/>
        <v>38.686131386861319</v>
      </c>
    </row>
    <row r="135" spans="1:10">
      <c r="A135" s="9" t="s">
        <v>58</v>
      </c>
      <c r="B135" s="3">
        <v>4</v>
      </c>
      <c r="C135">
        <f t="shared" si="67"/>
        <v>6.3492063492063489</v>
      </c>
      <c r="D135" s="5">
        <v>2</v>
      </c>
      <c r="E135">
        <f t="shared" si="71"/>
        <v>3.278688524590164</v>
      </c>
      <c r="F135" s="7">
        <v>1</v>
      </c>
      <c r="G135">
        <f t="shared" si="68"/>
        <v>7.6923076923076925</v>
      </c>
      <c r="H135" s="1">
        <f t="shared" si="69"/>
        <v>7</v>
      </c>
      <c r="I135" s="1">
        <f t="shared" si="70"/>
        <v>5.1094890510948909</v>
      </c>
    </row>
    <row r="136" spans="1:10">
      <c r="B136" s="3">
        <f>(1*B131+2*B132+3*B133+4*B134+5*B135)/SUM(B131:B135)</f>
        <v>3.4126984126984126</v>
      </c>
      <c r="C136">
        <f>SQRT(((B131*(1-B136)^2)+(B132*(2-B136)^2)+(B133*(3-B136)^2)+(B134*(4-B136)^2)+(B135*(5-B136)^2))/63)</f>
        <v>0.84768443954404371</v>
      </c>
      <c r="D136" s="5">
        <f>(1*D131+2*D132+3*D133+4*D134+5*D135)/SUM(D131:D135)</f>
        <v>3.262295081967213</v>
      </c>
      <c r="E136">
        <f>SQRT(((D131*(1-D136)^2)+(D132*(2-D136)^2)+(D133*(3-D136)^2)+(D134*(4-D136)^2)+(D135*(5-D136)^2))/61)</f>
        <v>0.74441393703231007</v>
      </c>
      <c r="F136" s="7">
        <f>(1*F131+2*F132+3*F133+4*F134+5*F135)/SUM(F131:F135)</f>
        <v>3</v>
      </c>
      <c r="G136">
        <f>SQRT(((F131*(1-F136)^2)+(F132*(2-F136)^2)+(F133*(3-F136)^2)+(F134*(4-F136)^2)+(F135*(5-F136)^2))/13)</f>
        <v>1.1094003924504583</v>
      </c>
      <c r="H136" s="8">
        <f>(1*H131+2*H132+3*H133+4*H134+5*H135)/SUM(H131:H135)</f>
        <v>3.3065693430656933</v>
      </c>
      <c r="I136">
        <f>SQRT(((H131*(1-H136)^2)+(H132*(2-H136)^2)+(H133*(3-H136)^2)+(H134*(4-H136)^2)+(H135*(5-H136)^2))/137)</f>
        <v>0.84198274680747831</v>
      </c>
    </row>
    <row r="137" spans="1:10">
      <c r="A137" s="10" t="s">
        <v>91</v>
      </c>
    </row>
    <row r="138" spans="1:10">
      <c r="A138" s="9" t="s">
        <v>54</v>
      </c>
      <c r="B138" s="3">
        <v>1</v>
      </c>
      <c r="C138">
        <f t="shared" ref="C138:C142" si="72">B138/63*100</f>
        <v>1.5873015873015872</v>
      </c>
      <c r="D138" s="5">
        <v>0</v>
      </c>
      <c r="E138">
        <f>D138/61*100</f>
        <v>0</v>
      </c>
      <c r="F138" s="7">
        <v>0</v>
      </c>
      <c r="G138">
        <f t="shared" ref="G138:G142" si="73">F138/13*100</f>
        <v>0</v>
      </c>
      <c r="H138" s="1">
        <f t="shared" ref="H138:H142" si="74">SUM(B138,D138,F138)</f>
        <v>1</v>
      </c>
      <c r="I138" s="1">
        <f t="shared" ref="I138:I142" si="75">H138/137*100</f>
        <v>0.72992700729927007</v>
      </c>
      <c r="J138" s="13">
        <v>0.33210000000000001</v>
      </c>
    </row>
    <row r="139" spans="1:10">
      <c r="A139" s="9" t="s">
        <v>55</v>
      </c>
      <c r="B139" s="3">
        <v>0</v>
      </c>
      <c r="C139">
        <f t="shared" si="72"/>
        <v>0</v>
      </c>
      <c r="D139" s="5">
        <v>2</v>
      </c>
      <c r="E139">
        <f t="shared" ref="E139:E142" si="76">D139/61*100</f>
        <v>3.278688524590164</v>
      </c>
      <c r="F139" s="7">
        <v>0</v>
      </c>
      <c r="G139">
        <f t="shared" si="73"/>
        <v>0</v>
      </c>
      <c r="H139" s="1">
        <f t="shared" si="74"/>
        <v>2</v>
      </c>
      <c r="I139" s="1">
        <f t="shared" si="75"/>
        <v>1.4598540145985401</v>
      </c>
    </row>
    <row r="140" spans="1:10">
      <c r="A140" s="9" t="s">
        <v>56</v>
      </c>
      <c r="B140" s="3">
        <v>13</v>
      </c>
      <c r="C140">
        <f t="shared" si="72"/>
        <v>20.634920634920633</v>
      </c>
      <c r="D140" s="5">
        <v>12</v>
      </c>
      <c r="E140">
        <f t="shared" si="76"/>
        <v>19.672131147540984</v>
      </c>
      <c r="F140" s="7">
        <v>1</v>
      </c>
      <c r="G140">
        <f t="shared" si="73"/>
        <v>7.6923076923076925</v>
      </c>
      <c r="H140" s="1">
        <f t="shared" si="74"/>
        <v>26</v>
      </c>
      <c r="I140" s="1">
        <f t="shared" si="75"/>
        <v>18.978102189781019</v>
      </c>
    </row>
    <row r="141" spans="1:10">
      <c r="A141" s="9" t="s">
        <v>57</v>
      </c>
      <c r="B141" s="3">
        <v>38</v>
      </c>
      <c r="C141">
        <f t="shared" si="72"/>
        <v>60.317460317460316</v>
      </c>
      <c r="D141" s="5">
        <v>34</v>
      </c>
      <c r="E141">
        <f t="shared" si="76"/>
        <v>55.737704918032783</v>
      </c>
      <c r="F141" s="7">
        <v>6</v>
      </c>
      <c r="G141">
        <f t="shared" si="73"/>
        <v>46.153846153846153</v>
      </c>
      <c r="H141" s="1">
        <f t="shared" si="74"/>
        <v>78</v>
      </c>
      <c r="I141" s="1">
        <f t="shared" si="75"/>
        <v>56.934306569343065</v>
      </c>
    </row>
    <row r="142" spans="1:10">
      <c r="A142" s="9" t="s">
        <v>58</v>
      </c>
      <c r="B142" s="3">
        <v>11</v>
      </c>
      <c r="C142">
        <f t="shared" si="72"/>
        <v>17.460317460317459</v>
      </c>
      <c r="D142" s="5">
        <v>13</v>
      </c>
      <c r="E142">
        <f t="shared" si="76"/>
        <v>21.311475409836063</v>
      </c>
      <c r="F142" s="7">
        <v>6</v>
      </c>
      <c r="G142">
        <f t="shared" si="73"/>
        <v>46.153846153846153</v>
      </c>
      <c r="H142" s="1">
        <f t="shared" si="74"/>
        <v>30</v>
      </c>
      <c r="I142" s="1">
        <f t="shared" si="75"/>
        <v>21.897810218978105</v>
      </c>
    </row>
    <row r="143" spans="1:10">
      <c r="B143" s="3">
        <f>(1*B138+2*B139+3*B140+4*B141+5*B142)/SUM(B138:B142)</f>
        <v>3.9206349206349205</v>
      </c>
      <c r="C143">
        <f>SQRT(((B138*(1-B143)^2)+(B139*(2-B143)^2)+(B140*(3-B143)^2)+(B141*(4-B143)^2)+(B142*(5-B143)^2))/63)</f>
        <v>0.71938217102378788</v>
      </c>
      <c r="D143" s="5">
        <f>(1*D138+2*D139+3*D140+4*D141+5*D142)/SUM(D138:D142)</f>
        <v>3.9508196721311477</v>
      </c>
      <c r="E143">
        <f>SQRT(((D138*(1-D143)^2)+(D139*(2-D143)^2)+(D140*(3-D143)^2)+(D141*(4-D143)^2)+(D142*(5-D143)^2))/61)</f>
        <v>0.73386981264260298</v>
      </c>
      <c r="F143" s="7">
        <f>(1*F138+2*F139+3*F140+4*F141+5*F142)/SUM(F138:F142)</f>
        <v>4.384615384615385</v>
      </c>
      <c r="G143">
        <f>SQRT(((F138*(1-F143)^2)+(F139*(2-F143)^2)+(F140*(3-F143)^2)+(F141*(4-F143)^2)+(F142*(5-F143)^2))/13)</f>
        <v>0.62492603112584311</v>
      </c>
      <c r="H143" s="8">
        <f>(1*H138+2*H139+3*H140+4*H141+5*H142)/SUM(H138:H142)</f>
        <v>3.9781021897810218</v>
      </c>
      <c r="I143">
        <f>SQRT(((H138*(1-H143)^2)+(H139*(2-H143)^2)+(H140*(3-H143)^2)+(H141*(4-H143)^2)+(H142*(5-H143)^2))/137)</f>
        <v>0.72963497807882038</v>
      </c>
    </row>
    <row r="144" spans="1:10">
      <c r="A144" s="10" t="s">
        <v>92</v>
      </c>
    </row>
    <row r="145" spans="1:10">
      <c r="A145" s="9" t="s">
        <v>54</v>
      </c>
      <c r="B145" s="3">
        <v>1</v>
      </c>
      <c r="C145">
        <f t="shared" ref="C145:C149" si="77">B145/63*100</f>
        <v>1.5873015873015872</v>
      </c>
      <c r="D145" s="5">
        <v>0</v>
      </c>
      <c r="E145">
        <f>D145/61*100</f>
        <v>0</v>
      </c>
      <c r="F145" s="7">
        <v>0</v>
      </c>
      <c r="G145">
        <f t="shared" ref="G145:G149" si="78">F145/13*100</f>
        <v>0</v>
      </c>
      <c r="H145" s="1">
        <f t="shared" ref="H145:H149" si="79">SUM(B145,D145,F145)</f>
        <v>1</v>
      </c>
      <c r="I145" s="1">
        <f t="shared" ref="I145:I149" si="80">H145/137*100</f>
        <v>0.72992700729927007</v>
      </c>
      <c r="J145" s="17">
        <v>2.5559999999999999E-2</v>
      </c>
    </row>
    <row r="146" spans="1:10">
      <c r="A146" s="9" t="s">
        <v>55</v>
      </c>
      <c r="B146" s="3">
        <v>0</v>
      </c>
      <c r="C146">
        <f t="shared" si="77"/>
        <v>0</v>
      </c>
      <c r="D146" s="5">
        <v>0</v>
      </c>
      <c r="E146">
        <f t="shared" ref="E146:E149" si="81">D146/61*100</f>
        <v>0</v>
      </c>
      <c r="F146" s="7">
        <v>1</v>
      </c>
      <c r="G146">
        <f t="shared" si="78"/>
        <v>7.6923076923076925</v>
      </c>
      <c r="H146" s="1">
        <f t="shared" si="79"/>
        <v>1</v>
      </c>
      <c r="I146" s="1">
        <f t="shared" si="80"/>
        <v>0.72992700729927007</v>
      </c>
    </row>
    <row r="147" spans="1:10">
      <c r="A147" s="9" t="s">
        <v>56</v>
      </c>
      <c r="B147" s="3">
        <v>10</v>
      </c>
      <c r="C147">
        <f t="shared" si="77"/>
        <v>15.873015873015872</v>
      </c>
      <c r="D147" s="5">
        <v>15</v>
      </c>
      <c r="E147">
        <f t="shared" si="81"/>
        <v>24.590163934426229</v>
      </c>
      <c r="F147" s="7">
        <v>2</v>
      </c>
      <c r="G147">
        <f t="shared" si="78"/>
        <v>15.384615384615385</v>
      </c>
      <c r="H147" s="1">
        <f t="shared" si="79"/>
        <v>27</v>
      </c>
      <c r="I147" s="1">
        <f t="shared" si="80"/>
        <v>19.708029197080293</v>
      </c>
    </row>
    <row r="148" spans="1:10">
      <c r="A148" s="9" t="s">
        <v>57</v>
      </c>
      <c r="B148" s="3">
        <v>43</v>
      </c>
      <c r="C148">
        <f t="shared" si="77"/>
        <v>68.253968253968253</v>
      </c>
      <c r="D148" s="5">
        <v>33</v>
      </c>
      <c r="E148">
        <f t="shared" si="81"/>
        <v>54.098360655737707</v>
      </c>
      <c r="F148" s="7">
        <v>5</v>
      </c>
      <c r="G148">
        <f t="shared" si="78"/>
        <v>38.461538461538467</v>
      </c>
      <c r="H148" s="1">
        <f t="shared" si="79"/>
        <v>81</v>
      </c>
      <c r="I148" s="1">
        <f t="shared" si="80"/>
        <v>59.12408759124088</v>
      </c>
    </row>
    <row r="149" spans="1:10">
      <c r="A149" s="9" t="s">
        <v>58</v>
      </c>
      <c r="B149" s="3">
        <v>9</v>
      </c>
      <c r="C149">
        <f t="shared" si="77"/>
        <v>14.285714285714285</v>
      </c>
      <c r="D149" s="5">
        <v>13</v>
      </c>
      <c r="E149">
        <f t="shared" si="81"/>
        <v>21.311475409836063</v>
      </c>
      <c r="F149" s="7">
        <v>5</v>
      </c>
      <c r="G149">
        <f t="shared" si="78"/>
        <v>38.461538461538467</v>
      </c>
      <c r="H149" s="1">
        <f t="shared" si="79"/>
        <v>27</v>
      </c>
      <c r="I149" s="1">
        <f t="shared" si="80"/>
        <v>19.708029197080293</v>
      </c>
    </row>
    <row r="150" spans="1:10">
      <c r="B150" s="3">
        <f>(1*B145+2*B146+3*B147+4*B148+5*B149)/SUM(B145:B149)</f>
        <v>3.9365079365079363</v>
      </c>
      <c r="C150">
        <f>SQRT(((B145*(1-B150)^2)+(B146*(2-B150)^2)+(B147*(3-B150)^2)+(B148*(4-B150)^2)+(B149*(5-B150)^2))/63)</f>
        <v>0.66363634794815474</v>
      </c>
      <c r="D150" s="5">
        <f>(1*D145+2*D146+3*D147+4*D148+5*D149)/SUM(D145:D149)</f>
        <v>3.9672131147540983</v>
      </c>
      <c r="E150">
        <f>SQRT(((D145*(1-D150)^2)+(D146*(2-D150)^2)+(D147*(3-D150)^2)+(D148*(4-D150)^2)+(D149*(5-D150)^2))/61)</f>
        <v>0.67671368657541942</v>
      </c>
      <c r="F150" s="7">
        <f>(1*F145+2*F146+3*F147+4*F148+5*F149)/SUM(F145:F149)</f>
        <v>4.0769230769230766</v>
      </c>
      <c r="G150">
        <f>SQRT(((F145*(1-F150)^2)+(F146*(2-F150)^2)+(F147*(3-F150)^2)+(F148*(4-F150)^2)+(F149*(5-F150)^2))/13)</f>
        <v>0.91664425290869123</v>
      </c>
      <c r="H150" s="8">
        <f>(1*H145+2*H146+3*H147+4*H148+5*H149)/SUM(H145:H149)</f>
        <v>3.9635036496350367</v>
      </c>
      <c r="I150">
        <f>SQRT(((H145*(1-H150)^2)+(H146*(2-H150)^2)+(H147*(3-H150)^2)+(H148*(4-H150)^2)+(H149*(5-H150)^2))/137)</f>
        <v>0.69836889342277331</v>
      </c>
    </row>
    <row r="151" spans="1:10">
      <c r="A151" s="10" t="s">
        <v>93</v>
      </c>
    </row>
    <row r="152" spans="1:10">
      <c r="A152" s="9" t="s">
        <v>36</v>
      </c>
      <c r="B152" s="3">
        <v>55</v>
      </c>
      <c r="C152">
        <f t="shared" ref="C152:C165" si="82">B152/63*100</f>
        <v>87.301587301587304</v>
      </c>
      <c r="D152" s="5">
        <v>53</v>
      </c>
      <c r="E152">
        <f t="shared" ref="E152:E165" si="83">D152/61*100</f>
        <v>86.885245901639337</v>
      </c>
      <c r="F152" s="7">
        <v>9</v>
      </c>
      <c r="G152">
        <f t="shared" ref="G152:G165" si="84">F152/13*100</f>
        <v>69.230769230769226</v>
      </c>
      <c r="H152" s="1">
        <f t="shared" ref="H152:H165" si="85">SUM(B152,D152,F152)</f>
        <v>117</v>
      </c>
      <c r="I152" s="1">
        <f t="shared" ref="I152:I165" si="86">H152/137*100</f>
        <v>85.40145985401459</v>
      </c>
      <c r="J152" s="19" t="s">
        <v>173</v>
      </c>
    </row>
    <row r="153" spans="1:10">
      <c r="A153" s="9" t="s">
        <v>37</v>
      </c>
      <c r="B153" s="3">
        <v>5</v>
      </c>
      <c r="C153">
        <f t="shared" si="82"/>
        <v>7.9365079365079358</v>
      </c>
      <c r="D153" s="5">
        <v>2</v>
      </c>
      <c r="E153">
        <f t="shared" si="83"/>
        <v>3.278688524590164</v>
      </c>
      <c r="F153" s="7">
        <v>2</v>
      </c>
      <c r="G153">
        <f t="shared" si="84"/>
        <v>15.384615384615385</v>
      </c>
      <c r="H153" s="1">
        <f t="shared" si="85"/>
        <v>9</v>
      </c>
      <c r="I153" s="1">
        <f t="shared" si="86"/>
        <v>6.5693430656934311</v>
      </c>
    </row>
    <row r="154" spans="1:10">
      <c r="A154" s="9" t="s">
        <v>164</v>
      </c>
      <c r="B154" s="3">
        <v>12</v>
      </c>
      <c r="C154">
        <f t="shared" si="82"/>
        <v>19.047619047619047</v>
      </c>
      <c r="D154" s="5">
        <v>6</v>
      </c>
      <c r="E154">
        <f t="shared" si="83"/>
        <v>9.8360655737704921</v>
      </c>
      <c r="F154" s="7">
        <v>0</v>
      </c>
      <c r="G154">
        <f t="shared" si="84"/>
        <v>0</v>
      </c>
      <c r="H154" s="1">
        <f t="shared" si="85"/>
        <v>18</v>
      </c>
      <c r="I154" s="1">
        <f t="shared" si="86"/>
        <v>13.138686131386862</v>
      </c>
    </row>
    <row r="155" spans="1:10">
      <c r="A155" s="9" t="s">
        <v>38</v>
      </c>
      <c r="B155" s="3">
        <v>4</v>
      </c>
      <c r="C155">
        <f t="shared" si="82"/>
        <v>6.3492063492063489</v>
      </c>
      <c r="D155" s="5">
        <v>2</v>
      </c>
      <c r="E155">
        <f t="shared" si="83"/>
        <v>3.278688524590164</v>
      </c>
      <c r="F155" s="7">
        <v>1</v>
      </c>
      <c r="G155">
        <f t="shared" si="84"/>
        <v>7.6923076923076925</v>
      </c>
      <c r="H155" s="1">
        <f t="shared" si="85"/>
        <v>7</v>
      </c>
      <c r="I155" s="1">
        <f t="shared" si="86"/>
        <v>5.1094890510948909</v>
      </c>
    </row>
    <row r="156" spans="1:10">
      <c r="A156" s="9" t="s">
        <v>39</v>
      </c>
      <c r="B156" s="3">
        <v>12</v>
      </c>
      <c r="C156">
        <f t="shared" si="82"/>
        <v>19.047619047619047</v>
      </c>
      <c r="D156" s="5">
        <v>23</v>
      </c>
      <c r="E156">
        <f t="shared" si="83"/>
        <v>37.704918032786885</v>
      </c>
      <c r="F156" s="7">
        <v>0</v>
      </c>
      <c r="G156">
        <f t="shared" si="84"/>
        <v>0</v>
      </c>
      <c r="H156" s="1">
        <f t="shared" si="85"/>
        <v>35</v>
      </c>
      <c r="I156" s="1">
        <f t="shared" si="86"/>
        <v>25.547445255474454</v>
      </c>
    </row>
    <row r="157" spans="1:10">
      <c r="A157" s="9" t="s">
        <v>70</v>
      </c>
      <c r="B157" s="3">
        <v>15</v>
      </c>
      <c r="C157">
        <f t="shared" si="82"/>
        <v>23.809523809523807</v>
      </c>
      <c r="D157" s="5">
        <v>14</v>
      </c>
      <c r="E157">
        <f t="shared" si="83"/>
        <v>22.950819672131146</v>
      </c>
      <c r="F157" s="7">
        <v>3</v>
      </c>
      <c r="G157">
        <f t="shared" si="84"/>
        <v>23.076923076923077</v>
      </c>
      <c r="H157" s="1">
        <f t="shared" si="85"/>
        <v>32</v>
      </c>
      <c r="I157" s="1">
        <f t="shared" si="86"/>
        <v>23.357664233576642</v>
      </c>
    </row>
    <row r="158" spans="1:10">
      <c r="A158" s="9" t="s">
        <v>71</v>
      </c>
      <c r="B158" s="3">
        <v>10</v>
      </c>
      <c r="C158">
        <f t="shared" si="82"/>
        <v>15.873015873015872</v>
      </c>
      <c r="D158" s="5">
        <v>11</v>
      </c>
      <c r="E158">
        <f t="shared" si="83"/>
        <v>18.032786885245901</v>
      </c>
      <c r="F158" s="7">
        <v>4</v>
      </c>
      <c r="G158">
        <f t="shared" si="84"/>
        <v>30.76923076923077</v>
      </c>
      <c r="H158" s="1">
        <f t="shared" si="85"/>
        <v>25</v>
      </c>
      <c r="I158" s="1">
        <f t="shared" si="86"/>
        <v>18.248175182481752</v>
      </c>
    </row>
    <row r="159" spans="1:10">
      <c r="A159" s="9" t="s">
        <v>72</v>
      </c>
      <c r="B159" s="3">
        <v>43</v>
      </c>
      <c r="C159">
        <f t="shared" si="82"/>
        <v>68.253968253968253</v>
      </c>
      <c r="D159" s="5">
        <v>39</v>
      </c>
      <c r="E159">
        <f t="shared" si="83"/>
        <v>63.934426229508205</v>
      </c>
      <c r="F159" s="7">
        <v>12</v>
      </c>
      <c r="G159">
        <f t="shared" si="84"/>
        <v>92.307692307692307</v>
      </c>
      <c r="H159" s="1">
        <f t="shared" si="85"/>
        <v>94</v>
      </c>
      <c r="I159" s="1">
        <f t="shared" si="86"/>
        <v>68.613138686131393</v>
      </c>
    </row>
    <row r="160" spans="1:10">
      <c r="A160" s="9" t="s">
        <v>40</v>
      </c>
      <c r="B160" s="3">
        <v>1</v>
      </c>
      <c r="C160">
        <f t="shared" si="82"/>
        <v>1.5873015873015872</v>
      </c>
      <c r="D160" s="5">
        <v>6</v>
      </c>
      <c r="E160">
        <f t="shared" si="83"/>
        <v>9.8360655737704921</v>
      </c>
      <c r="F160" s="7">
        <v>0</v>
      </c>
      <c r="G160">
        <f t="shared" si="84"/>
        <v>0</v>
      </c>
      <c r="H160" s="1">
        <f t="shared" si="85"/>
        <v>7</v>
      </c>
      <c r="I160" s="1">
        <f t="shared" si="86"/>
        <v>5.1094890510948909</v>
      </c>
    </row>
    <row r="161" spans="1:11">
      <c r="A161" s="9" t="s">
        <v>41</v>
      </c>
      <c r="B161" s="3">
        <v>1</v>
      </c>
      <c r="C161">
        <f t="shared" si="82"/>
        <v>1.5873015873015872</v>
      </c>
      <c r="D161" s="5">
        <v>3</v>
      </c>
      <c r="E161">
        <f t="shared" si="83"/>
        <v>4.918032786885246</v>
      </c>
      <c r="F161" s="7">
        <v>0</v>
      </c>
      <c r="G161">
        <f t="shared" si="84"/>
        <v>0</v>
      </c>
      <c r="H161" s="1">
        <f t="shared" si="85"/>
        <v>4</v>
      </c>
      <c r="I161" s="1">
        <f t="shared" si="86"/>
        <v>2.9197080291970803</v>
      </c>
    </row>
    <row r="162" spans="1:11">
      <c r="A162" s="9" t="s">
        <v>42</v>
      </c>
      <c r="B162" s="3">
        <v>1</v>
      </c>
      <c r="C162">
        <f t="shared" si="82"/>
        <v>1.5873015873015872</v>
      </c>
      <c r="D162" s="5">
        <v>3</v>
      </c>
      <c r="E162">
        <f t="shared" si="83"/>
        <v>4.918032786885246</v>
      </c>
      <c r="F162" s="7">
        <v>0</v>
      </c>
      <c r="G162">
        <f t="shared" si="84"/>
        <v>0</v>
      </c>
      <c r="H162" s="1">
        <f t="shared" si="85"/>
        <v>4</v>
      </c>
      <c r="I162" s="1">
        <f t="shared" si="86"/>
        <v>2.9197080291970803</v>
      </c>
    </row>
    <row r="163" spans="1:11">
      <c r="A163" s="9" t="s">
        <v>43</v>
      </c>
      <c r="B163" s="3">
        <v>1</v>
      </c>
      <c r="C163">
        <f t="shared" si="82"/>
        <v>1.5873015873015872</v>
      </c>
      <c r="D163" s="5">
        <v>2</v>
      </c>
      <c r="E163">
        <f t="shared" si="83"/>
        <v>3.278688524590164</v>
      </c>
      <c r="F163" s="7">
        <v>0</v>
      </c>
      <c r="G163">
        <f t="shared" si="84"/>
        <v>0</v>
      </c>
      <c r="H163" s="1">
        <f t="shared" si="85"/>
        <v>3</v>
      </c>
      <c r="I163" s="1">
        <f t="shared" si="86"/>
        <v>2.1897810218978102</v>
      </c>
    </row>
    <row r="164" spans="1:11">
      <c r="A164" s="9" t="s">
        <v>73</v>
      </c>
      <c r="B164" s="3">
        <v>1</v>
      </c>
      <c r="C164">
        <f t="shared" si="82"/>
        <v>1.5873015873015872</v>
      </c>
      <c r="D164" s="5">
        <v>0</v>
      </c>
      <c r="E164">
        <f t="shared" si="83"/>
        <v>0</v>
      </c>
      <c r="F164" s="7">
        <v>0</v>
      </c>
      <c r="G164">
        <f t="shared" si="84"/>
        <v>0</v>
      </c>
      <c r="H164" s="1">
        <f t="shared" si="85"/>
        <v>1</v>
      </c>
      <c r="I164" s="1">
        <f t="shared" si="86"/>
        <v>0.72992700729927007</v>
      </c>
    </row>
    <row r="165" spans="1:11">
      <c r="A165" s="9" t="s">
        <v>23</v>
      </c>
      <c r="B165" s="3">
        <v>0</v>
      </c>
      <c r="C165">
        <f t="shared" si="82"/>
        <v>0</v>
      </c>
      <c r="D165" s="5">
        <v>1</v>
      </c>
      <c r="E165">
        <f t="shared" si="83"/>
        <v>1.639344262295082</v>
      </c>
      <c r="F165" s="7">
        <v>0</v>
      </c>
      <c r="G165">
        <f t="shared" si="84"/>
        <v>0</v>
      </c>
      <c r="H165" s="1">
        <f t="shared" si="85"/>
        <v>1</v>
      </c>
      <c r="I165" s="1">
        <f t="shared" si="86"/>
        <v>0.72992700729927007</v>
      </c>
    </row>
    <row r="167" spans="1:11">
      <c r="A167" s="10" t="s">
        <v>95</v>
      </c>
    </row>
    <row r="168" spans="1:11">
      <c r="B168" s="3" t="s">
        <v>0</v>
      </c>
      <c r="D168" s="5" t="s">
        <v>2</v>
      </c>
      <c r="F168" s="7" t="s">
        <v>4</v>
      </c>
      <c r="H168" s="1" t="s">
        <v>6</v>
      </c>
      <c r="J168" s="18">
        <v>0.69399999999999995</v>
      </c>
      <c r="K168" s="16" t="s">
        <v>172</v>
      </c>
    </row>
    <row r="170" spans="1:11">
      <c r="A170" s="10" t="s">
        <v>94</v>
      </c>
    </row>
    <row r="171" spans="1:11">
      <c r="B171" s="3" t="s">
        <v>1</v>
      </c>
      <c r="D171" s="5" t="s">
        <v>3</v>
      </c>
      <c r="F171" s="7" t="s">
        <v>5</v>
      </c>
      <c r="H171" s="1" t="s">
        <v>7</v>
      </c>
      <c r="J171" s="13">
        <v>6.8900000000000003E-2</v>
      </c>
      <c r="K171" s="16" t="s">
        <v>172</v>
      </c>
    </row>
    <row r="173" spans="1:11">
      <c r="A173" s="10" t="s">
        <v>166</v>
      </c>
    </row>
    <row r="174" spans="1:11">
      <c r="A174" s="9" t="s">
        <v>46</v>
      </c>
      <c r="B174" s="3">
        <v>58</v>
      </c>
      <c r="C174">
        <f t="shared" ref="C174:C175" si="87">B174/63*100</f>
        <v>92.063492063492063</v>
      </c>
      <c r="D174" s="5">
        <v>60</v>
      </c>
      <c r="E174">
        <f t="shared" ref="E174:E175" si="88">D174/61*100</f>
        <v>98.360655737704917</v>
      </c>
      <c r="F174" s="7">
        <v>11</v>
      </c>
      <c r="G174">
        <f t="shared" ref="G174:G175" si="89">F174/13*100</f>
        <v>84.615384615384613</v>
      </c>
      <c r="H174" s="1">
        <f t="shared" ref="H174:H175" si="90">SUM(B174,D174,F174)</f>
        <v>129</v>
      </c>
      <c r="I174" s="1">
        <f t="shared" ref="I174:I175" si="91">H174/137*100</f>
        <v>94.160583941605836</v>
      </c>
      <c r="J174" s="13">
        <v>9.9500000000000005E-2</v>
      </c>
    </row>
    <row r="175" spans="1:11">
      <c r="A175" s="9" t="s">
        <v>47</v>
      </c>
      <c r="B175" s="3">
        <v>5</v>
      </c>
      <c r="C175">
        <f t="shared" si="87"/>
        <v>7.9365079365079358</v>
      </c>
      <c r="D175" s="5">
        <v>1</v>
      </c>
      <c r="E175">
        <f t="shared" si="88"/>
        <v>1.639344262295082</v>
      </c>
      <c r="F175" s="7">
        <v>2</v>
      </c>
      <c r="G175">
        <f t="shared" si="89"/>
        <v>15.384615384615385</v>
      </c>
      <c r="H175" s="1">
        <f t="shared" si="90"/>
        <v>8</v>
      </c>
      <c r="I175" s="1">
        <f t="shared" si="91"/>
        <v>5.8394160583941606</v>
      </c>
    </row>
    <row r="177" spans="1:10">
      <c r="A177" s="10" t="s">
        <v>96</v>
      </c>
    </row>
    <row r="178" spans="1:10">
      <c r="A178" s="9" t="s">
        <v>59</v>
      </c>
      <c r="B178" s="3">
        <v>23</v>
      </c>
      <c r="C178">
        <f>B178/58*100</f>
        <v>39.655172413793103</v>
      </c>
      <c r="D178" s="5">
        <v>33</v>
      </c>
      <c r="E178">
        <f>D178/60*100</f>
        <v>55.000000000000007</v>
      </c>
      <c r="F178" s="7">
        <v>6</v>
      </c>
      <c r="G178">
        <f>F178/11*100</f>
        <v>54.54545454545454</v>
      </c>
      <c r="H178" s="1">
        <f t="shared" ref="H178:H182" si="92">SUM(B178,D178,F178)</f>
        <v>62</v>
      </c>
      <c r="I178" s="1">
        <f>H178/129*100</f>
        <v>48.062015503875969</v>
      </c>
      <c r="J178" s="19" t="s">
        <v>173</v>
      </c>
    </row>
    <row r="179" spans="1:10">
      <c r="A179" s="9" t="s">
        <v>60</v>
      </c>
      <c r="B179" s="3">
        <v>32</v>
      </c>
      <c r="C179">
        <f>B179/58*100</f>
        <v>55.172413793103445</v>
      </c>
      <c r="D179" s="5">
        <v>35</v>
      </c>
      <c r="E179">
        <f>D179/60*100</f>
        <v>58.333333333333336</v>
      </c>
      <c r="F179" s="7">
        <v>5</v>
      </c>
      <c r="G179">
        <f t="shared" ref="G179:G182" si="93">F179/11*100</f>
        <v>45.454545454545453</v>
      </c>
      <c r="H179" s="1">
        <f t="shared" si="92"/>
        <v>72</v>
      </c>
      <c r="I179" s="1">
        <f t="shared" ref="I179:I182" si="94">H179/129*100</f>
        <v>55.813953488372093</v>
      </c>
    </row>
    <row r="180" spans="1:10">
      <c r="A180" s="9" t="s">
        <v>61</v>
      </c>
      <c r="B180" s="3">
        <v>23</v>
      </c>
      <c r="C180">
        <f>B180/58*100</f>
        <v>39.655172413793103</v>
      </c>
      <c r="D180" s="5">
        <v>30</v>
      </c>
      <c r="E180">
        <f>D180/60*100</f>
        <v>50</v>
      </c>
      <c r="F180" s="7">
        <v>4</v>
      </c>
      <c r="G180">
        <f t="shared" si="93"/>
        <v>36.363636363636367</v>
      </c>
      <c r="H180" s="1">
        <f t="shared" si="92"/>
        <v>57</v>
      </c>
      <c r="I180" s="1">
        <f t="shared" si="94"/>
        <v>44.186046511627907</v>
      </c>
    </row>
    <row r="181" spans="1:10">
      <c r="A181" s="9" t="s">
        <v>62</v>
      </c>
      <c r="B181" s="3">
        <v>7</v>
      </c>
      <c r="C181">
        <f>B181/58*100</f>
        <v>12.068965517241379</v>
      </c>
      <c r="D181" s="5">
        <v>5</v>
      </c>
      <c r="E181">
        <f>D181/60*100</f>
        <v>8.3333333333333321</v>
      </c>
      <c r="F181" s="7">
        <v>5</v>
      </c>
      <c r="G181">
        <f t="shared" si="93"/>
        <v>45.454545454545453</v>
      </c>
      <c r="H181" s="1">
        <f t="shared" si="92"/>
        <v>17</v>
      </c>
      <c r="I181" s="1">
        <f t="shared" si="94"/>
        <v>13.178294573643413</v>
      </c>
    </row>
    <row r="182" spans="1:10">
      <c r="A182" s="9" t="s">
        <v>23</v>
      </c>
      <c r="B182" s="3">
        <v>1</v>
      </c>
      <c r="C182">
        <f>B182/58*100</f>
        <v>1.7241379310344827</v>
      </c>
      <c r="D182" s="5">
        <v>0</v>
      </c>
      <c r="E182">
        <f>D182/60*100</f>
        <v>0</v>
      </c>
      <c r="F182" s="7">
        <v>0</v>
      </c>
      <c r="G182">
        <f t="shared" si="93"/>
        <v>0</v>
      </c>
      <c r="H182" s="1">
        <f t="shared" si="92"/>
        <v>1</v>
      </c>
      <c r="I182" s="1">
        <f t="shared" si="94"/>
        <v>0.77519379844961245</v>
      </c>
    </row>
    <row r="184" spans="1:10">
      <c r="A184" s="10" t="s">
        <v>97</v>
      </c>
    </row>
    <row r="185" spans="1:10">
      <c r="A185" s="10" t="s">
        <v>98</v>
      </c>
    </row>
    <row r="186" spans="1:10">
      <c r="A186" s="9" t="s">
        <v>63</v>
      </c>
      <c r="B186" s="3">
        <v>1</v>
      </c>
      <c r="C186">
        <f t="shared" ref="C186:C190" si="95">B186/63*100</f>
        <v>1.5873015873015872</v>
      </c>
      <c r="D186" s="5">
        <v>2</v>
      </c>
      <c r="E186">
        <f t="shared" ref="E186:E190" si="96">D186/61*100</f>
        <v>3.278688524590164</v>
      </c>
      <c r="F186" s="7">
        <v>0</v>
      </c>
      <c r="G186">
        <f t="shared" ref="G186:G190" si="97">F186/13*100</f>
        <v>0</v>
      </c>
      <c r="H186" s="1">
        <f t="shared" ref="H186:H190" si="98">SUM(B186,D186,F186)</f>
        <v>3</v>
      </c>
      <c r="I186" s="1">
        <f t="shared" ref="I186:I190" si="99">H186/137*100</f>
        <v>2.1897810218978102</v>
      </c>
      <c r="J186" s="18">
        <v>5.1920000000000001E-2</v>
      </c>
    </row>
    <row r="187" spans="1:10">
      <c r="A187" s="9" t="s">
        <v>64</v>
      </c>
      <c r="B187" s="3">
        <v>9</v>
      </c>
      <c r="C187">
        <f t="shared" si="95"/>
        <v>14.285714285714285</v>
      </c>
      <c r="D187" s="5">
        <v>4</v>
      </c>
      <c r="E187">
        <f t="shared" si="96"/>
        <v>6.557377049180328</v>
      </c>
      <c r="F187" s="7">
        <v>0</v>
      </c>
      <c r="G187">
        <f t="shared" si="97"/>
        <v>0</v>
      </c>
      <c r="H187" s="1">
        <f t="shared" si="98"/>
        <v>13</v>
      </c>
      <c r="I187" s="1">
        <f t="shared" si="99"/>
        <v>9.4890510948905096</v>
      </c>
    </row>
    <row r="188" spans="1:10">
      <c r="A188" s="9" t="s">
        <v>56</v>
      </c>
      <c r="B188" s="3">
        <v>29</v>
      </c>
      <c r="C188">
        <f t="shared" si="95"/>
        <v>46.031746031746032</v>
      </c>
      <c r="D188" s="5">
        <v>43</v>
      </c>
      <c r="E188">
        <f t="shared" si="96"/>
        <v>70.491803278688522</v>
      </c>
      <c r="F188" s="7">
        <v>6</v>
      </c>
      <c r="G188">
        <f t="shared" si="97"/>
        <v>46.153846153846153</v>
      </c>
      <c r="H188" s="1">
        <f t="shared" si="98"/>
        <v>78</v>
      </c>
      <c r="I188" s="1">
        <f t="shared" si="99"/>
        <v>56.934306569343065</v>
      </c>
    </row>
    <row r="189" spans="1:10">
      <c r="A189" s="9" t="s">
        <v>65</v>
      </c>
      <c r="B189" s="3">
        <v>16</v>
      </c>
      <c r="C189">
        <f t="shared" si="95"/>
        <v>25.396825396825395</v>
      </c>
      <c r="D189" s="5">
        <v>11</v>
      </c>
      <c r="E189">
        <f t="shared" si="96"/>
        <v>18.032786885245901</v>
      </c>
      <c r="F189" s="7">
        <v>5</v>
      </c>
      <c r="G189">
        <f t="shared" si="97"/>
        <v>38.461538461538467</v>
      </c>
      <c r="H189" s="1">
        <f t="shared" si="98"/>
        <v>32</v>
      </c>
      <c r="I189" s="1">
        <f t="shared" si="99"/>
        <v>23.357664233576642</v>
      </c>
    </row>
    <row r="190" spans="1:10">
      <c r="A190" s="9" t="s">
        <v>66</v>
      </c>
      <c r="B190" s="3">
        <v>8</v>
      </c>
      <c r="C190">
        <f t="shared" si="95"/>
        <v>12.698412698412698</v>
      </c>
      <c r="D190" s="5">
        <v>1</v>
      </c>
      <c r="E190">
        <f t="shared" si="96"/>
        <v>1.639344262295082</v>
      </c>
      <c r="F190" s="7">
        <v>2</v>
      </c>
      <c r="G190">
        <f t="shared" si="97"/>
        <v>15.384615384615385</v>
      </c>
      <c r="H190" s="1">
        <f t="shared" si="98"/>
        <v>11</v>
      </c>
      <c r="I190" s="1">
        <f t="shared" si="99"/>
        <v>8.0291970802919703</v>
      </c>
    </row>
    <row r="191" spans="1:10">
      <c r="B191" s="3">
        <f>(1*B186+2*B187+3*B188+4*B189+5*B190)/SUM(B186:B190)</f>
        <v>3.3333333333333335</v>
      </c>
      <c r="C191">
        <f>SQRT(((B186*(1-B191)^2)+(B187*(2-B191)^2)+(B188*(3-B191)^2)+(B189*(4-B191)^2)+(B190*(5-B191)^2))/63)</f>
        <v>0.92582009977255142</v>
      </c>
      <c r="D191" s="5">
        <f>(1*D186+2*D187+3*D188+4*D189+5*D190)/SUM(D186:D190)</f>
        <v>3.081967213114754</v>
      </c>
      <c r="E191">
        <f>SQRT(((D186*(1-D191)^2)+(D187*(2-D191)^2)+(D188*(3-D191)^2)+(D189*(4-D191)^2)+(D190*(5-D191)^2))/61)</f>
        <v>0.66023051034761537</v>
      </c>
      <c r="F191" s="7">
        <f>(1*F186+2*F187+3*F188+4*F189+5*F190)/SUM(F186:F190)</f>
        <v>3.6923076923076925</v>
      </c>
      <c r="G191">
        <f>SQRT(((F186*(1-F191)^2)+(F187*(2-F191)^2)+(F188*(3-F191)^2)+(F189*(4-F191)^2)+(F190*(5-F191)^2))/13)</f>
        <v>0.72160242458821988</v>
      </c>
      <c r="H191" s="8">
        <f>(1*H186+2*H187+3*H188+4*H189+5*H190)/SUM(H186:H190)</f>
        <v>3.2554744525547443</v>
      </c>
      <c r="I191">
        <f>SQRT(((H186*(1-H191)^2)+(H187*(2-H191)^2)+(H188*(3-H191)^2)+(H189*(4-H191)^2)+(H190*(5-H191)^2))/137)</f>
        <v>0.81973110314548658</v>
      </c>
    </row>
    <row r="192" spans="1:10">
      <c r="A192" s="10" t="s">
        <v>99</v>
      </c>
    </row>
    <row r="193" spans="1:10">
      <c r="A193" s="9" t="s">
        <v>63</v>
      </c>
      <c r="B193" s="3">
        <v>0</v>
      </c>
      <c r="C193">
        <f t="shared" ref="C193:C197" si="100">B193/63*100</f>
        <v>0</v>
      </c>
      <c r="D193" s="5">
        <v>1</v>
      </c>
      <c r="E193">
        <f t="shared" ref="E193:E197" si="101">D193/61*100</f>
        <v>1.639344262295082</v>
      </c>
      <c r="F193" s="7">
        <v>0</v>
      </c>
      <c r="G193">
        <f t="shared" ref="G193:G197" si="102">F193/13*100</f>
        <v>0</v>
      </c>
      <c r="H193" s="1">
        <f t="shared" ref="H193:H197" si="103">SUM(B193,D193,F193)</f>
        <v>1</v>
      </c>
      <c r="I193" s="1">
        <f t="shared" ref="I193:I197" si="104">H193/137*100</f>
        <v>0.72992700729927007</v>
      </c>
      <c r="J193" s="17">
        <v>1.337E-2</v>
      </c>
    </row>
    <row r="194" spans="1:10">
      <c r="A194" s="9" t="s">
        <v>64</v>
      </c>
      <c r="B194" s="3">
        <v>13</v>
      </c>
      <c r="C194">
        <f t="shared" si="100"/>
        <v>20.634920634920633</v>
      </c>
      <c r="D194" s="5">
        <v>17</v>
      </c>
      <c r="E194">
        <f t="shared" si="101"/>
        <v>27.868852459016392</v>
      </c>
      <c r="F194" s="7">
        <v>0</v>
      </c>
      <c r="G194">
        <f t="shared" si="102"/>
        <v>0</v>
      </c>
      <c r="H194" s="1">
        <f t="shared" si="103"/>
        <v>30</v>
      </c>
      <c r="I194" s="1">
        <f t="shared" si="104"/>
        <v>21.897810218978105</v>
      </c>
    </row>
    <row r="195" spans="1:10">
      <c r="A195" s="9" t="s">
        <v>56</v>
      </c>
      <c r="B195" s="3">
        <v>29</v>
      </c>
      <c r="C195">
        <f t="shared" si="100"/>
        <v>46.031746031746032</v>
      </c>
      <c r="D195" s="5">
        <v>34</v>
      </c>
      <c r="E195">
        <f t="shared" si="101"/>
        <v>55.737704918032783</v>
      </c>
      <c r="F195" s="7">
        <v>4</v>
      </c>
      <c r="G195">
        <f t="shared" si="102"/>
        <v>30.76923076923077</v>
      </c>
      <c r="H195" s="1">
        <f t="shared" si="103"/>
        <v>67</v>
      </c>
      <c r="I195" s="1">
        <f t="shared" si="104"/>
        <v>48.9051094890511</v>
      </c>
    </row>
    <row r="196" spans="1:10">
      <c r="A196" s="9" t="s">
        <v>65</v>
      </c>
      <c r="B196" s="3">
        <v>16</v>
      </c>
      <c r="C196">
        <f t="shared" si="100"/>
        <v>25.396825396825395</v>
      </c>
      <c r="D196" s="5">
        <v>8</v>
      </c>
      <c r="E196">
        <f t="shared" si="101"/>
        <v>13.114754098360656</v>
      </c>
      <c r="F196" s="7">
        <v>7</v>
      </c>
      <c r="G196">
        <f t="shared" si="102"/>
        <v>53.846153846153847</v>
      </c>
      <c r="H196" s="1">
        <f t="shared" si="103"/>
        <v>31</v>
      </c>
      <c r="I196" s="1">
        <f t="shared" si="104"/>
        <v>22.627737226277372</v>
      </c>
    </row>
    <row r="197" spans="1:10">
      <c r="A197" s="9" t="s">
        <v>66</v>
      </c>
      <c r="B197" s="3">
        <v>5</v>
      </c>
      <c r="C197">
        <f t="shared" si="100"/>
        <v>7.9365079365079358</v>
      </c>
      <c r="D197" s="5">
        <v>1</v>
      </c>
      <c r="E197">
        <f t="shared" si="101"/>
        <v>1.639344262295082</v>
      </c>
      <c r="F197" s="7">
        <v>2</v>
      </c>
      <c r="G197">
        <f t="shared" si="102"/>
        <v>15.384615384615385</v>
      </c>
      <c r="H197" s="1">
        <f t="shared" si="103"/>
        <v>8</v>
      </c>
      <c r="I197" s="1">
        <f t="shared" si="104"/>
        <v>5.8394160583941606</v>
      </c>
    </row>
    <row r="198" spans="1:10">
      <c r="B198" s="3">
        <f>(1*B193+2*B194+3*B195+4*B196+5*B197)/SUM(B193:B197)</f>
        <v>3.2063492063492065</v>
      </c>
      <c r="C198">
        <f>SQRT(((B193*(1-B198)^2)+(B194*(2-B198)^2)+(B195*(3-B198)^2)+(B196*(4-B198)^2)+(B197*(5-B198)^2))/63)</f>
        <v>0.85743675149647658</v>
      </c>
      <c r="D198" s="5">
        <f>(1*D193+2*D194+3*D195+4*D196+5*D197)/SUM(D193:D197)</f>
        <v>2.8524590163934427</v>
      </c>
      <c r="E198">
        <f>SQRT(((D193*(1-D198)^2)+(D194*(2-D198)^2)+(D195*(3-D198)^2)+(D196*(4-D198)^2)+(D197*(5-D198)^2))/61)</f>
        <v>0.72056593363396426</v>
      </c>
      <c r="F198" s="7">
        <f>(1*F193+2*F194+3*F195+4*F196+5*F197)/SUM(F193:F197)</f>
        <v>3.8461538461538463</v>
      </c>
      <c r="G198">
        <f>SQRT(((F193*(1-F198)^2)+(F194*(2-F198)^2)+(F195*(3-F198)^2)+(F196*(4-F198)^2)+(F197*(5-F198)^2))/13)</f>
        <v>0.66171732823404827</v>
      </c>
      <c r="H198" s="8">
        <f>(1*H193+2*H194+3*H195+4*H196+5*H197)/SUM(H193:H197)</f>
        <v>3.1094890510948905</v>
      </c>
      <c r="I198">
        <f>SQRT(((H193*(1-H198)^2)+(H194*(2-H198)^2)+(H195*(3-H198)^2)+(H196*(4-H198)^2)+(H197*(5-H198)^2))/137)</f>
        <v>0.83429092334187149</v>
      </c>
    </row>
    <row r="199" spans="1:10">
      <c r="A199" s="10" t="s">
        <v>100</v>
      </c>
    </row>
    <row r="200" spans="1:10">
      <c r="A200" s="9" t="s">
        <v>63</v>
      </c>
      <c r="B200" s="3">
        <v>3</v>
      </c>
      <c r="C200">
        <f t="shared" ref="C200:C211" si="105">B200/63*100</f>
        <v>4.7619047619047619</v>
      </c>
      <c r="D200" s="5">
        <v>4</v>
      </c>
      <c r="E200">
        <f t="shared" ref="E200:E204" si="106">D200/61*100</f>
        <v>6.557377049180328</v>
      </c>
      <c r="F200" s="7">
        <v>0</v>
      </c>
      <c r="G200">
        <f t="shared" ref="G200:G204" si="107">F200/13*100</f>
        <v>0</v>
      </c>
      <c r="H200" s="1">
        <f t="shared" ref="H200:H204" si="108">SUM(B200,D200,F200)</f>
        <v>7</v>
      </c>
      <c r="I200" s="1">
        <f t="shared" ref="I200:I204" si="109">H200/137*100</f>
        <v>5.1094890510948909</v>
      </c>
      <c r="J200" s="13">
        <v>0.30640000000000001</v>
      </c>
    </row>
    <row r="201" spans="1:10">
      <c r="A201" s="9" t="s">
        <v>64</v>
      </c>
      <c r="B201" s="3">
        <v>10</v>
      </c>
      <c r="C201">
        <f t="shared" si="105"/>
        <v>15.873015873015872</v>
      </c>
      <c r="D201" s="5">
        <v>19</v>
      </c>
      <c r="E201">
        <f t="shared" si="106"/>
        <v>31.147540983606557</v>
      </c>
      <c r="F201" s="7">
        <v>1</v>
      </c>
      <c r="G201">
        <f t="shared" si="107"/>
        <v>7.6923076923076925</v>
      </c>
      <c r="H201" s="1">
        <f t="shared" si="108"/>
        <v>30</v>
      </c>
      <c r="I201" s="1">
        <f t="shared" si="109"/>
        <v>21.897810218978105</v>
      </c>
    </row>
    <row r="202" spans="1:10">
      <c r="A202" s="9" t="s">
        <v>56</v>
      </c>
      <c r="B202" s="3">
        <v>32</v>
      </c>
      <c r="C202">
        <f t="shared" si="105"/>
        <v>50.793650793650791</v>
      </c>
      <c r="D202" s="5">
        <v>29</v>
      </c>
      <c r="E202">
        <f t="shared" si="106"/>
        <v>47.540983606557376</v>
      </c>
      <c r="F202" s="7">
        <v>8</v>
      </c>
      <c r="G202">
        <f t="shared" si="107"/>
        <v>61.53846153846154</v>
      </c>
      <c r="H202" s="1">
        <f t="shared" si="108"/>
        <v>69</v>
      </c>
      <c r="I202" s="1">
        <f t="shared" si="109"/>
        <v>50.364963503649641</v>
      </c>
    </row>
    <row r="203" spans="1:10">
      <c r="A203" s="9" t="s">
        <v>65</v>
      </c>
      <c r="B203" s="3">
        <v>15</v>
      </c>
      <c r="C203">
        <f t="shared" si="105"/>
        <v>23.809523809523807</v>
      </c>
      <c r="D203" s="5">
        <v>8</v>
      </c>
      <c r="E203">
        <f t="shared" si="106"/>
        <v>13.114754098360656</v>
      </c>
      <c r="F203" s="7">
        <v>3</v>
      </c>
      <c r="G203">
        <f t="shared" si="107"/>
        <v>23.076923076923077</v>
      </c>
      <c r="H203" s="1">
        <f t="shared" si="108"/>
        <v>26</v>
      </c>
      <c r="I203" s="1">
        <f t="shared" si="109"/>
        <v>18.978102189781019</v>
      </c>
    </row>
    <row r="204" spans="1:10">
      <c r="A204" s="9" t="s">
        <v>66</v>
      </c>
      <c r="B204" s="3">
        <v>3</v>
      </c>
      <c r="C204">
        <f t="shared" si="105"/>
        <v>4.7619047619047619</v>
      </c>
      <c r="D204" s="5">
        <v>1</v>
      </c>
      <c r="E204">
        <f t="shared" si="106"/>
        <v>1.639344262295082</v>
      </c>
      <c r="F204" s="7">
        <v>1</v>
      </c>
      <c r="G204">
        <f t="shared" si="107"/>
        <v>7.6923076923076925</v>
      </c>
      <c r="H204" s="1">
        <f t="shared" si="108"/>
        <v>5</v>
      </c>
      <c r="I204" s="1">
        <f t="shared" si="109"/>
        <v>3.6496350364963499</v>
      </c>
    </row>
    <row r="205" spans="1:10">
      <c r="B205" s="3">
        <f>(1*B200+2*B201+3*B202+4*B203+5*B204)/SUM(B200:B204)</f>
        <v>3.0793650793650795</v>
      </c>
      <c r="C205">
        <f>SQRT(((B200*(1-B205)^2)+(B201*(2-B205)^2)+(B202*(3-B205)^2)+(B203*(4-B205)^2)+(B204*(5-B205)^2))/63)</f>
        <v>0.87833875125440775</v>
      </c>
      <c r="D205" s="5">
        <f>(1*D200+2*D201+3*D202+4*D203+5*D204)/SUM(D200:D204)</f>
        <v>2.721311475409836</v>
      </c>
      <c r="E205">
        <f>SQRT(((D200*(1-D205)^2)+(D201*(2-D205)^2)+(D202*(3-D205)^2)+(D203*(4-D205)^2)+(D204*(5-D205)^2))/61)</f>
        <v>0.83236080490400688</v>
      </c>
      <c r="F205" s="7">
        <f>(1*F200+2*F201+3*F202+4*F203+5*F204)/SUM(F200:F204)</f>
        <v>3.3076923076923075</v>
      </c>
      <c r="G205">
        <f>SQRT(((F200*(1-F205)^2)+(F201*(2-F205)^2)+(F202*(3-F205)^2)+(F203*(4-F205)^2)+(F204*(5-F205)^2))/13)</f>
        <v>0.72160242458821999</v>
      </c>
      <c r="H205" s="8">
        <f>(1*H200+2*H201+3*H202+4*H203+5*H204)/SUM(H200:H204)</f>
        <v>2.9416058394160585</v>
      </c>
      <c r="I205">
        <f>SQRT(((H200*(1-H205)^2)+(H201*(2-H205)^2)+(H202*(3-H205)^2)+(H203*(4-H205)^2)+(H204*(5-H205)^2))/137)</f>
        <v>0.86931824414361503</v>
      </c>
    </row>
    <row r="206" spans="1:10">
      <c r="A206" s="10" t="s">
        <v>101</v>
      </c>
    </row>
    <row r="207" spans="1:10">
      <c r="A207" s="9" t="s">
        <v>63</v>
      </c>
      <c r="B207" s="3">
        <v>1</v>
      </c>
      <c r="C207">
        <f t="shared" si="105"/>
        <v>1.5873015873015872</v>
      </c>
      <c r="D207" s="5">
        <v>2</v>
      </c>
      <c r="E207">
        <f t="shared" ref="E207:E211" si="110">D207/61*100</f>
        <v>3.278688524590164</v>
      </c>
      <c r="F207" s="7">
        <v>0</v>
      </c>
      <c r="G207">
        <f t="shared" ref="G207:G211" si="111">F207/13*100</f>
        <v>0</v>
      </c>
      <c r="H207" s="1">
        <f t="shared" ref="H207:H211" si="112">SUM(B207,D207,F207)</f>
        <v>3</v>
      </c>
      <c r="I207" s="1">
        <f t="shared" ref="I207:I211" si="113">H207/137*100</f>
        <v>2.1897810218978102</v>
      </c>
      <c r="J207" s="13">
        <v>0.12839999999999999</v>
      </c>
    </row>
    <row r="208" spans="1:10">
      <c r="A208" s="9" t="s">
        <v>64</v>
      </c>
      <c r="B208" s="3">
        <v>13</v>
      </c>
      <c r="C208">
        <f t="shared" si="105"/>
        <v>20.634920634920633</v>
      </c>
      <c r="D208" s="5">
        <v>18</v>
      </c>
      <c r="E208">
        <f t="shared" si="110"/>
        <v>29.508196721311474</v>
      </c>
      <c r="F208" s="7">
        <v>2</v>
      </c>
      <c r="G208">
        <f t="shared" si="111"/>
        <v>15.384615384615385</v>
      </c>
      <c r="H208" s="1">
        <f t="shared" si="112"/>
        <v>33</v>
      </c>
      <c r="I208" s="1">
        <f t="shared" si="113"/>
        <v>24.087591240875913</v>
      </c>
    </row>
    <row r="209" spans="1:10">
      <c r="A209" s="9" t="s">
        <v>56</v>
      </c>
      <c r="B209" s="3">
        <v>29</v>
      </c>
      <c r="C209">
        <f t="shared" si="105"/>
        <v>46.031746031746032</v>
      </c>
      <c r="D209" s="5">
        <v>28</v>
      </c>
      <c r="E209">
        <f t="shared" si="110"/>
        <v>45.901639344262293</v>
      </c>
      <c r="F209" s="7">
        <v>4</v>
      </c>
      <c r="G209">
        <f t="shared" si="111"/>
        <v>30.76923076923077</v>
      </c>
      <c r="H209" s="1">
        <f t="shared" si="112"/>
        <v>61</v>
      </c>
      <c r="I209" s="1">
        <f t="shared" si="113"/>
        <v>44.525547445255476</v>
      </c>
    </row>
    <row r="210" spans="1:10">
      <c r="A210" s="9" t="s">
        <v>65</v>
      </c>
      <c r="B210" s="3">
        <v>19</v>
      </c>
      <c r="C210">
        <f t="shared" si="105"/>
        <v>30.158730158730158</v>
      </c>
      <c r="D210" s="5">
        <v>12</v>
      </c>
      <c r="E210">
        <f t="shared" si="110"/>
        <v>19.672131147540984</v>
      </c>
      <c r="F210" s="7">
        <v>5</v>
      </c>
      <c r="G210">
        <f t="shared" si="111"/>
        <v>38.461538461538467</v>
      </c>
      <c r="H210" s="1">
        <f t="shared" si="112"/>
        <v>36</v>
      </c>
      <c r="I210" s="1">
        <f t="shared" si="113"/>
        <v>26.277372262773724</v>
      </c>
    </row>
    <row r="211" spans="1:10">
      <c r="A211" s="9" t="s">
        <v>66</v>
      </c>
      <c r="B211" s="3">
        <v>1</v>
      </c>
      <c r="C211">
        <f t="shared" si="105"/>
        <v>1.5873015873015872</v>
      </c>
      <c r="D211" s="5">
        <v>1</v>
      </c>
      <c r="E211">
        <f t="shared" si="110"/>
        <v>1.639344262295082</v>
      </c>
      <c r="F211" s="7">
        <v>2</v>
      </c>
      <c r="G211">
        <f t="shared" si="111"/>
        <v>15.384615384615385</v>
      </c>
      <c r="H211" s="1">
        <f t="shared" si="112"/>
        <v>4</v>
      </c>
      <c r="I211" s="1">
        <f t="shared" si="113"/>
        <v>2.9197080291970803</v>
      </c>
    </row>
    <row r="212" spans="1:10">
      <c r="B212" s="3">
        <f>(1*B207+2*B208+3*B209+4*B210+5*B211)/SUM(B207:B211)</f>
        <v>3.0952380952380953</v>
      </c>
      <c r="C212">
        <f>SQRT(((B207*(1-B212)^2)+(B208*(2-B212)^2)+(B209*(3-B212)^2)+(B210*(4-B212)^2)+(B211*(5-B212)^2))/63)</f>
        <v>0.79110703456362619</v>
      </c>
      <c r="D212" s="5">
        <f>(1*D207+2*D208+3*D209+4*D210+5*D211)/SUM(D207:D211)</f>
        <v>2.8688524590163933</v>
      </c>
      <c r="E212">
        <f>SQRT(((D207*(1-D212)^2)+(D208*(2-D212)^2)+(D209*(3-D212)^2)+(D210*(4-D212)^2)+(D211*(5-D212)^2))/61)</f>
        <v>0.81934419669506886</v>
      </c>
      <c r="F212" s="7">
        <f>(1*F207+2*F208+3*F209+4*F210+5*F211)/SUM(F207:F211)</f>
        <v>3.5384615384615383</v>
      </c>
      <c r="G212">
        <f>SQRT(((F207*(1-F212)^2)+(F208*(2-F212)^2)+(F209*(3-F212)^2)+(F210*(4-F212)^2)+(F211*(5-F212)^2))/13)</f>
        <v>0.92946507489189023</v>
      </c>
      <c r="H212" s="8">
        <f>(1*H207+2*H208+3*H209+4*H210+5*H211)/SUM(H207:H211)</f>
        <v>3.0364963503649633</v>
      </c>
      <c r="I212">
        <f>SQRT(((H207*(1-H212)^2)+(H208*(2-H212)^2)+(H209*(3-H212)^2)+(H210*(4-H212)^2)+(H211*(5-H212)^2))/137)</f>
        <v>0.84065284957010045</v>
      </c>
    </row>
    <row r="213" spans="1:10">
      <c r="A213" s="10" t="s">
        <v>102</v>
      </c>
    </row>
    <row r="214" spans="1:10">
      <c r="A214" s="9" t="s">
        <v>63</v>
      </c>
      <c r="B214" s="3">
        <v>0</v>
      </c>
      <c r="C214">
        <f t="shared" ref="C214:C218" si="114">B214/63*100</f>
        <v>0</v>
      </c>
      <c r="D214" s="5">
        <v>1</v>
      </c>
      <c r="E214">
        <f t="shared" ref="E214:E218" si="115">D214/61*100</f>
        <v>1.639344262295082</v>
      </c>
      <c r="F214" s="7">
        <v>0</v>
      </c>
      <c r="G214">
        <f t="shared" ref="G214:G218" si="116">F214/13*100</f>
        <v>0</v>
      </c>
      <c r="H214" s="1">
        <f t="shared" ref="H214:H218" si="117">SUM(B214,D214,F214)</f>
        <v>1</v>
      </c>
      <c r="I214" s="1">
        <f t="shared" ref="I214:I218" si="118">H214/137*100</f>
        <v>0.72992700729927007</v>
      </c>
      <c r="J214" s="13">
        <v>0.36280000000000001</v>
      </c>
    </row>
    <row r="215" spans="1:10">
      <c r="A215" s="9" t="s">
        <v>64</v>
      </c>
      <c r="B215" s="3">
        <v>13</v>
      </c>
      <c r="C215">
        <f t="shared" si="114"/>
        <v>20.634920634920633</v>
      </c>
      <c r="D215" s="5">
        <v>12</v>
      </c>
      <c r="E215">
        <f t="shared" si="115"/>
        <v>19.672131147540984</v>
      </c>
      <c r="F215" s="7">
        <v>1</v>
      </c>
      <c r="G215">
        <f t="shared" si="116"/>
        <v>7.6923076923076925</v>
      </c>
      <c r="H215" s="1">
        <f t="shared" si="117"/>
        <v>26</v>
      </c>
      <c r="I215" s="1">
        <f t="shared" si="118"/>
        <v>18.978102189781019</v>
      </c>
    </row>
    <row r="216" spans="1:10">
      <c r="A216" s="9" t="s">
        <v>56</v>
      </c>
      <c r="B216" s="3">
        <v>28</v>
      </c>
      <c r="C216">
        <f t="shared" si="114"/>
        <v>44.444444444444443</v>
      </c>
      <c r="D216" s="5">
        <v>37</v>
      </c>
      <c r="E216">
        <f t="shared" si="115"/>
        <v>60.655737704918032</v>
      </c>
      <c r="F216" s="7">
        <v>6</v>
      </c>
      <c r="G216">
        <f t="shared" si="116"/>
        <v>46.153846153846153</v>
      </c>
      <c r="H216" s="1">
        <f t="shared" si="117"/>
        <v>71</v>
      </c>
      <c r="I216" s="1">
        <f t="shared" si="118"/>
        <v>51.824817518248182</v>
      </c>
    </row>
    <row r="217" spans="1:10">
      <c r="A217" s="9" t="s">
        <v>65</v>
      </c>
      <c r="B217" s="3">
        <v>17</v>
      </c>
      <c r="C217">
        <f t="shared" si="114"/>
        <v>26.984126984126984</v>
      </c>
      <c r="D217" s="5">
        <v>9</v>
      </c>
      <c r="E217">
        <f t="shared" si="115"/>
        <v>14.754098360655737</v>
      </c>
      <c r="F217" s="7">
        <v>5</v>
      </c>
      <c r="G217">
        <f t="shared" si="116"/>
        <v>38.461538461538467</v>
      </c>
      <c r="H217" s="1">
        <f t="shared" si="117"/>
        <v>31</v>
      </c>
      <c r="I217" s="1">
        <f t="shared" si="118"/>
        <v>22.627737226277372</v>
      </c>
    </row>
    <row r="218" spans="1:10">
      <c r="A218" s="9" t="s">
        <v>66</v>
      </c>
      <c r="B218" s="3">
        <v>5</v>
      </c>
      <c r="C218">
        <f t="shared" si="114"/>
        <v>7.9365079365079358</v>
      </c>
      <c r="D218" s="5">
        <v>2</v>
      </c>
      <c r="E218">
        <f t="shared" si="115"/>
        <v>3.278688524590164</v>
      </c>
      <c r="F218" s="7">
        <v>1</v>
      </c>
      <c r="G218">
        <f t="shared" si="116"/>
        <v>7.6923076923076925</v>
      </c>
      <c r="H218" s="1">
        <f t="shared" si="117"/>
        <v>8</v>
      </c>
      <c r="I218" s="1">
        <f t="shared" si="118"/>
        <v>5.8394160583941606</v>
      </c>
    </row>
    <row r="219" spans="1:10">
      <c r="B219" s="3">
        <f>(1*B214+2*B215+3*B216+4*B217+5*B218)/SUM(B214:B218)</f>
        <v>3.2222222222222223</v>
      </c>
      <c r="C219">
        <f>SQRT(((B214*(1-B219)^2)+(B215*(2-B219)^2)+(B216*(3-B219)^2)+(B217*(4-B219)^2)+(B218*(5-B219)^2))/63)</f>
        <v>0.8627097296318218</v>
      </c>
      <c r="D219" s="5">
        <f>(1*D214+2*D215+3*D216+4*D217+5*D218)/SUM(D214:D218)</f>
        <v>2.9836065573770494</v>
      </c>
      <c r="E219">
        <f>SQRT(((D214*(1-D219)^2)+(D215*(2-D219)^2)+(D216*(3-D219)^2)+(D217*(4-D219)^2)+(D218*(5-D219)^2))/61)</f>
        <v>0.73533316367232138</v>
      </c>
      <c r="F219" s="7">
        <f>(1*F214+2*F215+3*F216+4*F217+5*F218)/SUM(F214:F218)</f>
        <v>3.4615384615384617</v>
      </c>
      <c r="G219">
        <f>SQRT(((F214*(1-F219)^2)+(F215*(2-F219)^2)+(F216*(3-F219)^2)+(F217*(4-F219)^2)+(F218*(5-F219)^2))/13)</f>
        <v>0.74579690114097363</v>
      </c>
      <c r="H219" s="8">
        <f>(1*H214+2*H215+3*H216+4*H217+5*H218)/SUM(H214:H218)</f>
        <v>3.1386861313868613</v>
      </c>
      <c r="I219">
        <f>SQRT(((H214*(1-H219)^2)+(H215*(2-H219)^2)+(H216*(3-H219)^2)+(H217*(4-H219)^2)+(H218*(5-H219)^2))/137)</f>
        <v>0.81215655741320425</v>
      </c>
    </row>
    <row r="220" spans="1:10">
      <c r="A220" s="10" t="s">
        <v>103</v>
      </c>
    </row>
    <row r="221" spans="1:10">
      <c r="A221" s="9" t="s">
        <v>63</v>
      </c>
      <c r="B221" s="3">
        <v>1</v>
      </c>
      <c r="C221">
        <f t="shared" ref="C221:C225" si="119">B221/63*100</f>
        <v>1.5873015873015872</v>
      </c>
      <c r="D221" s="5">
        <v>1</v>
      </c>
      <c r="E221">
        <f t="shared" ref="E221:E225" si="120">D221/61*100</f>
        <v>1.639344262295082</v>
      </c>
      <c r="F221" s="7">
        <v>0</v>
      </c>
      <c r="G221">
        <f t="shared" ref="G221:G225" si="121">F221/13*100</f>
        <v>0</v>
      </c>
      <c r="H221" s="1">
        <f t="shared" ref="H221:H225" si="122">SUM(B221,D221,F221)</f>
        <v>2</v>
      </c>
      <c r="I221" s="1">
        <f t="shared" ref="I221:I225" si="123">H221/137*100</f>
        <v>1.4598540145985401</v>
      </c>
      <c r="J221" s="13">
        <v>0.13969999999999999</v>
      </c>
    </row>
    <row r="222" spans="1:10">
      <c r="A222" s="9" t="s">
        <v>64</v>
      </c>
      <c r="B222" s="3">
        <v>12</v>
      </c>
      <c r="C222">
        <f t="shared" si="119"/>
        <v>19.047619047619047</v>
      </c>
      <c r="D222" s="5">
        <v>14</v>
      </c>
      <c r="E222">
        <f t="shared" si="120"/>
        <v>22.950819672131146</v>
      </c>
      <c r="F222" s="7">
        <v>1</v>
      </c>
      <c r="G222">
        <f t="shared" si="121"/>
        <v>7.6923076923076925</v>
      </c>
      <c r="H222" s="1">
        <f t="shared" si="122"/>
        <v>27</v>
      </c>
      <c r="I222" s="1">
        <f t="shared" si="123"/>
        <v>19.708029197080293</v>
      </c>
    </row>
    <row r="223" spans="1:10">
      <c r="A223" s="9" t="s">
        <v>56</v>
      </c>
      <c r="B223" s="3">
        <v>31</v>
      </c>
      <c r="C223">
        <f t="shared" si="119"/>
        <v>49.206349206349202</v>
      </c>
      <c r="D223" s="5">
        <v>38</v>
      </c>
      <c r="E223">
        <f t="shared" si="120"/>
        <v>62.295081967213115</v>
      </c>
      <c r="F223" s="7">
        <v>7</v>
      </c>
      <c r="G223">
        <f t="shared" si="121"/>
        <v>53.846153846153847</v>
      </c>
      <c r="H223" s="1">
        <f t="shared" si="122"/>
        <v>76</v>
      </c>
      <c r="I223" s="1">
        <f t="shared" si="123"/>
        <v>55.474452554744524</v>
      </c>
    </row>
    <row r="224" spans="1:10">
      <c r="A224" s="9" t="s">
        <v>65</v>
      </c>
      <c r="B224" s="3">
        <v>16</v>
      </c>
      <c r="C224">
        <f t="shared" si="119"/>
        <v>25.396825396825395</v>
      </c>
      <c r="D224" s="5">
        <v>8</v>
      </c>
      <c r="E224">
        <f t="shared" si="120"/>
        <v>13.114754098360656</v>
      </c>
      <c r="F224" s="7">
        <v>3</v>
      </c>
      <c r="G224">
        <f t="shared" si="121"/>
        <v>23.076923076923077</v>
      </c>
      <c r="H224" s="1">
        <f t="shared" si="122"/>
        <v>27</v>
      </c>
      <c r="I224" s="1">
        <f t="shared" si="123"/>
        <v>19.708029197080293</v>
      </c>
    </row>
    <row r="225" spans="1:10">
      <c r="A225" s="9" t="s">
        <v>66</v>
      </c>
      <c r="B225" s="3">
        <v>3</v>
      </c>
      <c r="C225">
        <f t="shared" si="119"/>
        <v>4.7619047619047619</v>
      </c>
      <c r="D225" s="5">
        <v>0</v>
      </c>
      <c r="E225">
        <f t="shared" si="120"/>
        <v>0</v>
      </c>
      <c r="F225" s="7">
        <v>2</v>
      </c>
      <c r="G225">
        <f t="shared" si="121"/>
        <v>15.384615384615385</v>
      </c>
      <c r="H225" s="1">
        <f t="shared" si="122"/>
        <v>5</v>
      </c>
      <c r="I225" s="1">
        <f t="shared" si="123"/>
        <v>3.6496350364963499</v>
      </c>
    </row>
    <row r="226" spans="1:10">
      <c r="B226" s="3">
        <f>(1*B221+2*B222+3*B223+4*B224+5*B225)/SUM(B221:B225)</f>
        <v>3.126984126984127</v>
      </c>
      <c r="C226">
        <f>SQRT(((B221*(1-B226)^2)+(B222*(2-B226)^2)+(B223*(3-B226)^2)+(B224*(4-B226)^2)+(B225*(5-B226)^2))/63)</f>
        <v>0.82600710039731351</v>
      </c>
      <c r="D226" s="5">
        <f>(1*D221+2*D222+3*D223+4*D224+5*D225)/SUM(D221:D225)</f>
        <v>2.8688524590163933</v>
      </c>
      <c r="E226">
        <f>SQRT(((D221*(1-D226)^2)+(D222*(2-D226)^2)+(D223*(3-D226)^2)+(D224*(4-D226)^2)+(D225*(5-D226)^2))/61)</f>
        <v>0.63955440010266096</v>
      </c>
      <c r="F226" s="7">
        <f>(1*F221+2*F222+3*F223+4*F224+5*F225)/SUM(F221:F225)</f>
        <v>3.4615384615384617</v>
      </c>
      <c r="G226">
        <f>SQRT(((F221*(1-F226)^2)+(F222*(2-F226)^2)+(F223*(3-F226)^2)+(F224*(4-F226)^2)+(F225*(5-F226)^2))/13)</f>
        <v>0.8426500884694863</v>
      </c>
      <c r="H226" s="8">
        <f>(1*H221+2*H222+3*H223+4*H224+5*H225)/SUM(H221:H225)</f>
        <v>3.0437956204379564</v>
      </c>
      <c r="I226">
        <f>SQRT(((H221*(1-H226)^2)+(H222*(2-H226)^2)+(H223*(3-H226)^2)+(H224*(4-H226)^2)+(H225*(5-H226)^2))/137)</f>
        <v>0.77241315991887138</v>
      </c>
    </row>
    <row r="227" spans="1:10">
      <c r="A227" s="10" t="s">
        <v>104</v>
      </c>
    </row>
    <row r="228" spans="1:10">
      <c r="A228" s="9" t="s">
        <v>63</v>
      </c>
      <c r="B228" s="3">
        <v>1</v>
      </c>
      <c r="C228">
        <f t="shared" ref="C228:C232" si="124">B228/63*100</f>
        <v>1.5873015873015872</v>
      </c>
      <c r="D228" s="5">
        <v>0</v>
      </c>
      <c r="E228">
        <f t="shared" ref="E228:E232" si="125">D228/61*100</f>
        <v>0</v>
      </c>
      <c r="F228" s="7">
        <v>0</v>
      </c>
      <c r="G228">
        <f t="shared" ref="G228:G232" si="126">F228/13*100</f>
        <v>0</v>
      </c>
      <c r="H228" s="1">
        <f t="shared" ref="H228:H232" si="127">SUM(B228,D228,F228)</f>
        <v>1</v>
      </c>
      <c r="I228" s="1">
        <f t="shared" ref="I228:I232" si="128">H228/137*100</f>
        <v>0.72992700729927007</v>
      </c>
      <c r="J228" s="18">
        <v>5.6009999999999997E-2</v>
      </c>
    </row>
    <row r="229" spans="1:10">
      <c r="A229" s="9" t="s">
        <v>64</v>
      </c>
      <c r="B229" s="3">
        <v>4</v>
      </c>
      <c r="C229">
        <f t="shared" si="124"/>
        <v>6.3492063492063489</v>
      </c>
      <c r="D229" s="5">
        <v>3</v>
      </c>
      <c r="E229">
        <f t="shared" si="125"/>
        <v>4.918032786885246</v>
      </c>
      <c r="F229" s="7">
        <v>0</v>
      </c>
      <c r="G229">
        <f t="shared" si="126"/>
        <v>0</v>
      </c>
      <c r="H229" s="1">
        <f t="shared" si="127"/>
        <v>7</v>
      </c>
      <c r="I229" s="1">
        <f t="shared" si="128"/>
        <v>5.1094890510948909</v>
      </c>
    </row>
    <row r="230" spans="1:10">
      <c r="A230" s="9" t="s">
        <v>56</v>
      </c>
      <c r="B230" s="3">
        <v>25</v>
      </c>
      <c r="C230">
        <f t="shared" si="124"/>
        <v>39.682539682539684</v>
      </c>
      <c r="D230" s="5">
        <v>37</v>
      </c>
      <c r="E230">
        <f t="shared" si="125"/>
        <v>60.655737704918032</v>
      </c>
      <c r="F230" s="7">
        <v>6</v>
      </c>
      <c r="G230">
        <f t="shared" si="126"/>
        <v>46.153846153846153</v>
      </c>
      <c r="H230" s="1">
        <f t="shared" si="127"/>
        <v>68</v>
      </c>
      <c r="I230" s="1">
        <f t="shared" si="128"/>
        <v>49.635036496350367</v>
      </c>
    </row>
    <row r="231" spans="1:10">
      <c r="A231" s="9" t="s">
        <v>65</v>
      </c>
      <c r="B231" s="3">
        <v>26</v>
      </c>
      <c r="C231">
        <f t="shared" si="124"/>
        <v>41.269841269841265</v>
      </c>
      <c r="D231" s="5">
        <v>19</v>
      </c>
      <c r="E231">
        <f t="shared" si="125"/>
        <v>31.147540983606557</v>
      </c>
      <c r="F231" s="7">
        <v>3</v>
      </c>
      <c r="G231">
        <f t="shared" si="126"/>
        <v>23.076923076923077</v>
      </c>
      <c r="H231" s="1">
        <f t="shared" si="127"/>
        <v>48</v>
      </c>
      <c r="I231" s="1">
        <f t="shared" si="128"/>
        <v>35.036496350364963</v>
      </c>
    </row>
    <row r="232" spans="1:10">
      <c r="A232" s="9" t="s">
        <v>66</v>
      </c>
      <c r="B232" s="3">
        <v>7</v>
      </c>
      <c r="C232">
        <f t="shared" si="124"/>
        <v>11.111111111111111</v>
      </c>
      <c r="D232" s="5">
        <v>2</v>
      </c>
      <c r="E232">
        <f t="shared" si="125"/>
        <v>3.278688524590164</v>
      </c>
      <c r="F232" s="7">
        <v>4</v>
      </c>
      <c r="G232">
        <f t="shared" si="126"/>
        <v>30.76923076923077</v>
      </c>
      <c r="H232" s="1">
        <f t="shared" si="127"/>
        <v>13</v>
      </c>
      <c r="I232" s="1">
        <f t="shared" si="128"/>
        <v>9.4890510948905096</v>
      </c>
    </row>
    <row r="233" spans="1:10">
      <c r="B233" s="3">
        <f>(1*B228+2*B229+3*B230+4*B231+5*B232)/SUM(B228:B232)</f>
        <v>3.5396825396825395</v>
      </c>
      <c r="C233">
        <f>SQRT(((B228*(1-B233)^2)+(B229*(2-B233)^2)+(B230*(3-B233)^2)+(B231*(4-B233)^2)+(B232*(5-B233)^2))/63)</f>
        <v>0.83238797473821546</v>
      </c>
      <c r="D233" s="5">
        <f>(1*D228+2*D229+3*D230+4*D231+5*D232)/SUM(D228:D232)</f>
        <v>3.3278688524590163</v>
      </c>
      <c r="E233">
        <f>SQRT(((D228*(1-D233)^2)+(D229*(2-D233)^2)+(D230*(3-D233)^2)+(D231*(4-D233)^2)+(D232*(5-D233)^2))/61)</f>
        <v>0.61992361971111598</v>
      </c>
      <c r="F233" s="7">
        <f>(1*F228+2*F229+3*F230+4*F231+5*F232)/SUM(F228:F232)</f>
        <v>3.8461538461538463</v>
      </c>
      <c r="G233">
        <f>SQRT(((F228*(1-F233)^2)+(F229*(2-F233)^2)+(F230*(3-F233)^2)+(F231*(4-F233)^2)+(F232*(5-F233)^2))/13)</f>
        <v>0.86345939694783258</v>
      </c>
      <c r="H233" s="8">
        <f>(1*H228+2*H229+3*H230+4*H231+5*H232)/SUM(H228:H232)</f>
        <v>3.4744525547445257</v>
      </c>
      <c r="I233">
        <f>SQRT(((H228*(1-H233)^2)+(H229*(2-H233)^2)+(H230*(3-H233)^2)+(H231*(4-H233)^2)+(H232*(5-H233)^2))/137)</f>
        <v>0.764927285039946</v>
      </c>
    </row>
    <row r="234" spans="1:10">
      <c r="A234" s="10" t="s">
        <v>105</v>
      </c>
    </row>
    <row r="235" spans="1:10">
      <c r="A235" s="9" t="s">
        <v>63</v>
      </c>
      <c r="B235" s="3">
        <v>1</v>
      </c>
      <c r="C235">
        <f t="shared" ref="C235:C239" si="129">B235/63*100</f>
        <v>1.5873015873015872</v>
      </c>
      <c r="D235" s="5">
        <v>0</v>
      </c>
      <c r="E235">
        <f t="shared" ref="E235:E239" si="130">D235/61*100</f>
        <v>0</v>
      </c>
      <c r="F235" s="7">
        <v>0</v>
      </c>
      <c r="G235">
        <f t="shared" ref="G235:G239" si="131">F235/13*100</f>
        <v>0</v>
      </c>
      <c r="H235" s="1">
        <f t="shared" ref="H235:H239" si="132">SUM(B235,D235,F235)</f>
        <v>1</v>
      </c>
      <c r="I235" s="1">
        <f t="shared" ref="I235:I239" si="133">H235/137*100</f>
        <v>0.72992700729927007</v>
      </c>
      <c r="J235" s="13">
        <v>0.40210000000000001</v>
      </c>
    </row>
    <row r="236" spans="1:10">
      <c r="A236" s="9" t="s">
        <v>64</v>
      </c>
      <c r="B236" s="3">
        <v>3</v>
      </c>
      <c r="C236">
        <f t="shared" si="129"/>
        <v>4.7619047619047619</v>
      </c>
      <c r="D236" s="5">
        <v>2</v>
      </c>
      <c r="E236">
        <f t="shared" si="130"/>
        <v>3.278688524590164</v>
      </c>
      <c r="F236" s="7">
        <v>0</v>
      </c>
      <c r="G236">
        <f t="shared" si="131"/>
        <v>0</v>
      </c>
      <c r="H236" s="1">
        <f t="shared" si="132"/>
        <v>5</v>
      </c>
      <c r="I236" s="1">
        <f t="shared" si="133"/>
        <v>3.6496350364963499</v>
      </c>
    </row>
    <row r="237" spans="1:10">
      <c r="A237" s="9" t="s">
        <v>56</v>
      </c>
      <c r="B237" s="3">
        <v>23</v>
      </c>
      <c r="C237">
        <f t="shared" si="129"/>
        <v>36.507936507936506</v>
      </c>
      <c r="D237" s="5">
        <v>31</v>
      </c>
      <c r="E237">
        <f t="shared" si="130"/>
        <v>50.819672131147541</v>
      </c>
      <c r="F237" s="7">
        <v>4</v>
      </c>
      <c r="G237">
        <f t="shared" si="131"/>
        <v>30.76923076923077</v>
      </c>
      <c r="H237" s="1">
        <f t="shared" si="132"/>
        <v>58</v>
      </c>
      <c r="I237" s="1">
        <f t="shared" si="133"/>
        <v>42.335766423357661</v>
      </c>
    </row>
    <row r="238" spans="1:10">
      <c r="A238" s="9" t="s">
        <v>65</v>
      </c>
      <c r="B238" s="3">
        <v>27</v>
      </c>
      <c r="C238">
        <f t="shared" si="129"/>
        <v>42.857142857142854</v>
      </c>
      <c r="D238" s="5">
        <v>25</v>
      </c>
      <c r="E238">
        <f t="shared" si="130"/>
        <v>40.983606557377051</v>
      </c>
      <c r="F238" s="7">
        <v>6</v>
      </c>
      <c r="G238">
        <f t="shared" si="131"/>
        <v>46.153846153846153</v>
      </c>
      <c r="H238" s="1">
        <f t="shared" si="132"/>
        <v>58</v>
      </c>
      <c r="I238" s="1">
        <f t="shared" si="133"/>
        <v>42.335766423357661</v>
      </c>
    </row>
    <row r="239" spans="1:10">
      <c r="A239" s="9" t="s">
        <v>66</v>
      </c>
      <c r="B239" s="3">
        <v>9</v>
      </c>
      <c r="C239">
        <f t="shared" si="129"/>
        <v>14.285714285714285</v>
      </c>
      <c r="D239" s="5">
        <v>3</v>
      </c>
      <c r="E239">
        <f t="shared" si="130"/>
        <v>4.918032786885246</v>
      </c>
      <c r="F239" s="7">
        <v>3</v>
      </c>
      <c r="G239">
        <f t="shared" si="131"/>
        <v>23.076923076923077</v>
      </c>
      <c r="H239" s="1">
        <f t="shared" si="132"/>
        <v>15</v>
      </c>
      <c r="I239" s="1">
        <f t="shared" si="133"/>
        <v>10.948905109489052</v>
      </c>
    </row>
    <row r="240" spans="1:10">
      <c r="B240" s="3">
        <f>(1*B235+2*B236+3*B237+4*B238+5*B239)/SUM(B235:B239)</f>
        <v>3.6349206349206349</v>
      </c>
      <c r="C240">
        <f>SQRT(((B235*(1-B240)^2)+(B236*(2-B240)^2)+(B237*(3-B240)^2)+(B238*(4-B240)^2)+(B239*(5-B240)^2))/63)</f>
        <v>0.84141957337768702</v>
      </c>
      <c r="D240" s="5">
        <f>(1*D235+2*D236+3*D237+4*D238+5*D239)/SUM(D235:D239)</f>
        <v>3.4754098360655736</v>
      </c>
      <c r="E240">
        <f>SQRT(((D235*(1-D240)^2)+(D236*(2-D240)^2)+(D237*(3-D240)^2)+(D238*(4-D240)^2)+(D239*(5-D240)^2))/61)</f>
        <v>0.64290726397139608</v>
      </c>
      <c r="F240" s="7">
        <f>(1*F235+2*F236+3*F237+4*F238+5*F239)/SUM(F235:F239)</f>
        <v>3.9230769230769229</v>
      </c>
      <c r="G240">
        <f>SQRT(((F235*(1-F240)^2)+(F236*(2-F240)^2)+(F237*(3-F240)^2)+(F238*(4-F240)^2)+(F239*(5-F240)^2))/13)</f>
        <v>0.72975638311577984</v>
      </c>
      <c r="H240" s="8">
        <f>(1*H235+2*H236+3*H237+4*H238+5*H239)/SUM(H235:H239)</f>
        <v>3.5912408759124088</v>
      </c>
      <c r="I240">
        <f>SQRT(((H235*(1-H240)^2)+(H236*(2-H240)^2)+(H237*(3-H240)^2)+(H238*(4-H240)^2)+(H239*(5-H240)^2))/137)</f>
        <v>0.75989573358481266</v>
      </c>
    </row>
    <row r="241" spans="1:10">
      <c r="A241" s="10" t="s">
        <v>106</v>
      </c>
    </row>
    <row r="242" spans="1:10">
      <c r="A242" s="9" t="s">
        <v>63</v>
      </c>
      <c r="B242" s="3">
        <v>0</v>
      </c>
      <c r="C242">
        <f t="shared" ref="C242:C246" si="134">B242/63*100</f>
        <v>0</v>
      </c>
      <c r="D242" s="5">
        <v>1</v>
      </c>
      <c r="E242">
        <f t="shared" ref="E242:E246" si="135">D242/61*100</f>
        <v>1.639344262295082</v>
      </c>
      <c r="F242" s="7">
        <v>0</v>
      </c>
      <c r="G242">
        <f t="shared" ref="G242:G246" si="136">F242/13*100</f>
        <v>0</v>
      </c>
      <c r="H242" s="1">
        <f t="shared" ref="H242:H246" si="137">SUM(B242,D242,F242)</f>
        <v>1</v>
      </c>
      <c r="I242" s="1">
        <f t="shared" ref="I242:I246" si="138">H242/137*100</f>
        <v>0.72992700729927007</v>
      </c>
      <c r="J242" s="13">
        <v>0.41010000000000002</v>
      </c>
    </row>
    <row r="243" spans="1:10">
      <c r="A243" s="9" t="s">
        <v>64</v>
      </c>
      <c r="B243" s="3">
        <v>6</v>
      </c>
      <c r="C243">
        <f t="shared" si="134"/>
        <v>9.5238095238095237</v>
      </c>
      <c r="D243" s="5">
        <v>2</v>
      </c>
      <c r="E243">
        <f t="shared" si="135"/>
        <v>3.278688524590164</v>
      </c>
      <c r="F243" s="7">
        <v>1</v>
      </c>
      <c r="G243">
        <f t="shared" si="136"/>
        <v>7.6923076923076925</v>
      </c>
      <c r="H243" s="1">
        <f t="shared" si="137"/>
        <v>9</v>
      </c>
      <c r="I243" s="1">
        <f t="shared" si="138"/>
        <v>6.5693430656934311</v>
      </c>
    </row>
    <row r="244" spans="1:10">
      <c r="A244" s="9" t="s">
        <v>56</v>
      </c>
      <c r="B244" s="3">
        <v>32</v>
      </c>
      <c r="C244">
        <f t="shared" si="134"/>
        <v>50.793650793650791</v>
      </c>
      <c r="D244" s="5">
        <v>33</v>
      </c>
      <c r="E244">
        <f t="shared" si="135"/>
        <v>54.098360655737707</v>
      </c>
      <c r="F244" s="7">
        <v>3</v>
      </c>
      <c r="G244">
        <f t="shared" si="136"/>
        <v>23.076923076923077</v>
      </c>
      <c r="H244" s="1">
        <f t="shared" si="137"/>
        <v>68</v>
      </c>
      <c r="I244" s="1">
        <f t="shared" si="138"/>
        <v>49.635036496350367</v>
      </c>
    </row>
    <row r="245" spans="1:10">
      <c r="A245" s="9" t="s">
        <v>65</v>
      </c>
      <c r="B245" s="3">
        <v>21</v>
      </c>
      <c r="C245">
        <f t="shared" si="134"/>
        <v>33.333333333333329</v>
      </c>
      <c r="D245" s="5">
        <v>23</v>
      </c>
      <c r="E245">
        <f t="shared" si="135"/>
        <v>37.704918032786885</v>
      </c>
      <c r="F245" s="7">
        <v>8</v>
      </c>
      <c r="G245">
        <f t="shared" si="136"/>
        <v>61.53846153846154</v>
      </c>
      <c r="H245" s="1">
        <f t="shared" si="137"/>
        <v>52</v>
      </c>
      <c r="I245" s="1">
        <f t="shared" si="138"/>
        <v>37.956204379562038</v>
      </c>
    </row>
    <row r="246" spans="1:10">
      <c r="A246" s="9" t="s">
        <v>66</v>
      </c>
      <c r="B246" s="3">
        <v>4</v>
      </c>
      <c r="C246">
        <f t="shared" si="134"/>
        <v>6.3492063492063489</v>
      </c>
      <c r="D246" s="5">
        <v>2</v>
      </c>
      <c r="E246">
        <f t="shared" si="135"/>
        <v>3.278688524590164</v>
      </c>
      <c r="F246" s="7">
        <v>1</v>
      </c>
      <c r="G246">
        <f t="shared" si="136"/>
        <v>7.6923076923076925</v>
      </c>
      <c r="H246" s="1">
        <f t="shared" si="137"/>
        <v>7</v>
      </c>
      <c r="I246" s="1">
        <f t="shared" si="138"/>
        <v>5.1094890510948909</v>
      </c>
    </row>
    <row r="247" spans="1:10">
      <c r="B247" s="3">
        <f>(1*B242+2*B243+3*B244+4*B245+5*B246)/SUM(B242:B246)</f>
        <v>3.3650793650793651</v>
      </c>
      <c r="C247">
        <f>SQRT(((B242*(1-B247)^2)+(B243*(2-B247)^2)+(B244*(3-B247)^2)+(B245*(4-B247)^2)+(B246*(5-B247)^2))/63)</f>
        <v>0.7411185733288097</v>
      </c>
      <c r="D247" s="5">
        <f>(1*D242+2*D243+3*D244+4*D245+5*D246)/SUM(D242:D246)</f>
        <v>3.377049180327869</v>
      </c>
      <c r="E247">
        <f>SQRT(((D242*(1-D247)^2)+(D243*(2-D247)^2)+(D244*(3-D247)^2)+(D245*(4-D247)^2)+(D246*(5-D247)^2))/61)</f>
        <v>0.68146261281398446</v>
      </c>
      <c r="F247" s="7">
        <f>(1*F242+2*F243+3*F244+4*F245+5*F246)/SUM(F242:F246)</f>
        <v>3.6923076923076925</v>
      </c>
      <c r="G247">
        <f>SQRT(((F242*(1-F247)^2)+(F243*(2-F247)^2)+(F244*(3-F247)^2)+(F245*(4-F247)^2)+(F246*(5-F247)^2))/13)</f>
        <v>0.72160242458821988</v>
      </c>
      <c r="H247" s="8">
        <f>(1*H242+2*H243+3*H244+4*H245+5*H246)/SUM(H242:H246)</f>
        <v>3.4014598540145986</v>
      </c>
      <c r="I247">
        <f>SQRT(((H242*(1-H247)^2)+(H243*(2-H247)^2)+(H244*(3-H247)^2)+(H245*(4-H247)^2)+(H246*(5-H247)^2))/137)</f>
        <v>0.71948738863367057</v>
      </c>
    </row>
    <row r="248" spans="1:10">
      <c r="A248" s="10" t="s">
        <v>107</v>
      </c>
    </row>
    <row r="249" spans="1:10">
      <c r="A249" s="9" t="s">
        <v>63</v>
      </c>
      <c r="B249" s="3">
        <v>1</v>
      </c>
      <c r="C249">
        <f t="shared" ref="C249:C253" si="139">B249/63*100</f>
        <v>1.5873015873015872</v>
      </c>
      <c r="D249" s="5">
        <v>1</v>
      </c>
      <c r="E249">
        <f t="shared" ref="E249:E253" si="140">D249/61*100</f>
        <v>1.639344262295082</v>
      </c>
      <c r="F249" s="7">
        <v>0</v>
      </c>
      <c r="G249">
        <f t="shared" ref="G249:G253" si="141">F249/13*100</f>
        <v>0</v>
      </c>
      <c r="H249" s="1">
        <f t="shared" ref="H249:H253" si="142">SUM(B249,D249,F249)</f>
        <v>2</v>
      </c>
      <c r="I249" s="1">
        <f t="shared" ref="I249:I253" si="143">H249/137*100</f>
        <v>1.4598540145985401</v>
      </c>
      <c r="J249" s="13">
        <v>0.7238</v>
      </c>
    </row>
    <row r="250" spans="1:10">
      <c r="A250" s="9" t="s">
        <v>64</v>
      </c>
      <c r="B250" s="3">
        <v>5</v>
      </c>
      <c r="C250">
        <f t="shared" si="139"/>
        <v>7.9365079365079358</v>
      </c>
      <c r="D250" s="5">
        <v>2</v>
      </c>
      <c r="E250">
        <f t="shared" si="140"/>
        <v>3.278688524590164</v>
      </c>
      <c r="F250" s="7">
        <v>1</v>
      </c>
      <c r="G250">
        <f t="shared" si="141"/>
        <v>7.6923076923076925</v>
      </c>
      <c r="H250" s="1">
        <f t="shared" si="142"/>
        <v>8</v>
      </c>
      <c r="I250" s="1">
        <f t="shared" si="143"/>
        <v>5.8394160583941606</v>
      </c>
    </row>
    <row r="251" spans="1:10">
      <c r="A251" s="9" t="s">
        <v>56</v>
      </c>
      <c r="B251" s="3">
        <v>29</v>
      </c>
      <c r="C251">
        <f t="shared" si="139"/>
        <v>46.031746031746032</v>
      </c>
      <c r="D251" s="5">
        <v>33</v>
      </c>
      <c r="E251">
        <f t="shared" si="140"/>
        <v>54.098360655737707</v>
      </c>
      <c r="F251" s="7">
        <v>5</v>
      </c>
      <c r="G251">
        <f>SQRT(((F246*(1-F251)^2)+(F247*(2-F251)^2)+(F248*(3-F251)^2)+(F249*(4-F251)^2)+(F250*(5-F251)^2))/13)</f>
        <v>1.9460170216420796</v>
      </c>
      <c r="H251" s="1">
        <f t="shared" si="142"/>
        <v>67</v>
      </c>
      <c r="I251" s="1">
        <f t="shared" si="143"/>
        <v>48.9051094890511</v>
      </c>
    </row>
    <row r="252" spans="1:10">
      <c r="A252" s="9" t="s">
        <v>65</v>
      </c>
      <c r="B252" s="3">
        <v>25</v>
      </c>
      <c r="C252">
        <f t="shared" si="139"/>
        <v>39.682539682539684</v>
      </c>
      <c r="D252" s="5">
        <v>23</v>
      </c>
      <c r="E252">
        <f t="shared" si="140"/>
        <v>37.704918032786885</v>
      </c>
      <c r="F252" s="7">
        <v>5</v>
      </c>
      <c r="G252">
        <f t="shared" si="141"/>
        <v>38.461538461538467</v>
      </c>
      <c r="H252" s="1">
        <f t="shared" si="142"/>
        <v>53</v>
      </c>
      <c r="I252" s="1">
        <f t="shared" si="143"/>
        <v>38.686131386861319</v>
      </c>
    </row>
    <row r="253" spans="1:10">
      <c r="A253" s="9" t="s">
        <v>66</v>
      </c>
      <c r="B253" s="3">
        <v>3</v>
      </c>
      <c r="C253">
        <f t="shared" si="139"/>
        <v>4.7619047619047619</v>
      </c>
      <c r="D253" s="5">
        <v>2</v>
      </c>
      <c r="E253">
        <f t="shared" si="140"/>
        <v>3.278688524590164</v>
      </c>
      <c r="F253" s="7">
        <v>2</v>
      </c>
      <c r="G253">
        <f t="shared" si="141"/>
        <v>15.384615384615385</v>
      </c>
      <c r="H253" s="1">
        <f t="shared" si="142"/>
        <v>7</v>
      </c>
      <c r="I253" s="1">
        <f t="shared" si="143"/>
        <v>5.1094890510948909</v>
      </c>
    </row>
    <row r="254" spans="1:10">
      <c r="B254" s="3">
        <f>(1*B249+2*B250+3*B251+4*B252+5*B253)/SUM(B249:B253)</f>
        <v>3.3809523809523809</v>
      </c>
      <c r="C254">
        <f>SQRT(((B249*(1-B254)^2)+(B250*(2-B254)^2)+(B251*(3-B254)^2)+(B252*(4-B254)^2)+(B253*(5-B254)^2))/63)</f>
        <v>0.76487516210519102</v>
      </c>
      <c r="D254" s="5">
        <f>(1*D249+2*D250+3*D251+4*D252+5*D253)/SUM(D249:D253)</f>
        <v>3.377049180327869</v>
      </c>
      <c r="E254">
        <f>SQRT(((D249*(1-D254)^2)+(D250*(2-D254)^2)+(D251*(3-D254)^2)+(D252*(4-D254)^2)+(D253*(5-D254)^2))/61)</f>
        <v>0.68146261281398446</v>
      </c>
      <c r="F254" s="7">
        <f>(1*F249+2*F250+3*F251+4*F252+5*F253)/SUM(F249:F253)</f>
        <v>3.6153846153846154</v>
      </c>
      <c r="G254">
        <f>SQRT(((F249*(1-F254)^2)+(F250*(2-F254)^2)+(F251*(3-F254)^2)+(F252*(4-F254)^2)+(F253*(5-F254)^2))/13)</f>
        <v>0.83559849932309349</v>
      </c>
      <c r="H254" s="8">
        <f>(1*H249+2*H250+3*H251+4*H252+5*H253)/SUM(H249:H253)</f>
        <v>3.4014598540145986</v>
      </c>
      <c r="I254">
        <f>SQRT(((H249*(1-H254)^2)+(H250*(2-H254)^2)+(H251*(3-H254)^2)+(H252*(4-H254)^2)+(H253*(5-H254)^2))/137)</f>
        <v>0.73949927835993812</v>
      </c>
    </row>
    <row r="255" spans="1:10">
      <c r="A255" s="10" t="s">
        <v>108</v>
      </c>
    </row>
    <row r="256" spans="1:10">
      <c r="A256" s="10" t="s">
        <v>109</v>
      </c>
    </row>
    <row r="257" spans="1:10">
      <c r="A257" s="9" t="s">
        <v>63</v>
      </c>
      <c r="B257" s="3">
        <v>8</v>
      </c>
      <c r="C257">
        <f t="shared" ref="C257:C261" si="144">B257/63*100</f>
        <v>12.698412698412698</v>
      </c>
      <c r="D257" s="5">
        <v>7</v>
      </c>
      <c r="E257">
        <f t="shared" ref="E257:E261" si="145">D257/61*100</f>
        <v>11.475409836065573</v>
      </c>
      <c r="F257" s="7">
        <v>1</v>
      </c>
      <c r="G257">
        <f t="shared" ref="G257:G261" si="146">F257/13*100</f>
        <v>7.6923076923076925</v>
      </c>
      <c r="H257" s="1">
        <f t="shared" ref="H257:H261" si="147">SUM(B257,D257,F257)</f>
        <v>16</v>
      </c>
      <c r="I257" s="1">
        <f t="shared" ref="I257:I261" si="148">H257/137*100</f>
        <v>11.678832116788321</v>
      </c>
      <c r="J257" s="18">
        <v>7.5380000000000003E-2</v>
      </c>
    </row>
    <row r="258" spans="1:10">
      <c r="A258" s="9" t="s">
        <v>64</v>
      </c>
      <c r="B258" s="3">
        <v>14</v>
      </c>
      <c r="C258">
        <f t="shared" si="144"/>
        <v>22.222222222222221</v>
      </c>
      <c r="D258" s="5">
        <v>16</v>
      </c>
      <c r="E258">
        <f t="shared" si="145"/>
        <v>26.229508196721312</v>
      </c>
      <c r="F258" s="7">
        <v>3</v>
      </c>
      <c r="G258">
        <f t="shared" si="146"/>
        <v>23.076923076923077</v>
      </c>
      <c r="H258" s="1">
        <f t="shared" si="147"/>
        <v>33</v>
      </c>
      <c r="I258" s="1">
        <f t="shared" si="148"/>
        <v>24.087591240875913</v>
      </c>
    </row>
    <row r="259" spans="1:10">
      <c r="A259" s="9" t="s">
        <v>56</v>
      </c>
      <c r="B259" s="3">
        <v>23</v>
      </c>
      <c r="C259">
        <f t="shared" si="144"/>
        <v>36.507936507936506</v>
      </c>
      <c r="D259" s="5">
        <v>26</v>
      </c>
      <c r="E259">
        <f t="shared" si="145"/>
        <v>42.622950819672127</v>
      </c>
      <c r="F259" s="7">
        <v>4</v>
      </c>
      <c r="G259">
        <f t="shared" si="146"/>
        <v>30.76923076923077</v>
      </c>
      <c r="H259" s="1">
        <f t="shared" si="147"/>
        <v>53</v>
      </c>
      <c r="I259" s="1">
        <f t="shared" si="148"/>
        <v>38.686131386861319</v>
      </c>
    </row>
    <row r="260" spans="1:10">
      <c r="A260" s="9" t="s">
        <v>65</v>
      </c>
      <c r="B260" s="3">
        <v>18</v>
      </c>
      <c r="C260">
        <f t="shared" si="144"/>
        <v>28.571428571428569</v>
      </c>
      <c r="D260" s="5">
        <v>11</v>
      </c>
      <c r="E260">
        <f t="shared" si="145"/>
        <v>18.032786885245901</v>
      </c>
      <c r="F260" s="7">
        <v>3</v>
      </c>
      <c r="G260">
        <f t="shared" si="146"/>
        <v>23.076923076923077</v>
      </c>
      <c r="H260" s="1">
        <f t="shared" si="147"/>
        <v>32</v>
      </c>
      <c r="I260" s="1">
        <f t="shared" si="148"/>
        <v>23.357664233576642</v>
      </c>
    </row>
    <row r="261" spans="1:10">
      <c r="A261" s="9" t="s">
        <v>66</v>
      </c>
      <c r="B261" s="3">
        <v>0</v>
      </c>
      <c r="C261">
        <f t="shared" si="144"/>
        <v>0</v>
      </c>
      <c r="D261" s="5">
        <v>1</v>
      </c>
      <c r="E261">
        <f t="shared" si="145"/>
        <v>1.639344262295082</v>
      </c>
      <c r="F261" s="7">
        <v>2</v>
      </c>
      <c r="G261">
        <f t="shared" si="146"/>
        <v>15.384615384615385</v>
      </c>
      <c r="H261" s="1">
        <f t="shared" si="147"/>
        <v>3</v>
      </c>
      <c r="I261" s="1">
        <f t="shared" si="148"/>
        <v>2.1897810218978102</v>
      </c>
    </row>
    <row r="262" spans="1:10">
      <c r="B262" s="3">
        <f>(1*B257+2*B258+3*B259+4*B260+5*B261)/SUM(B257:B261)</f>
        <v>2.8095238095238093</v>
      </c>
      <c r="C262">
        <f>SQRT(((B257*(1-B262)^2)+(B258*(2-B262)^2)+(B259*(3-B262)^2)+(B260*(4-B262)^2)+(B261*(5-B262)^2))/63)</f>
        <v>0.98974331861078702</v>
      </c>
      <c r="D262" s="5">
        <f>(1*D257+2*D258+3*D259+4*D260+5*D261)/SUM(D257:D261)</f>
        <v>2.721311475409836</v>
      </c>
      <c r="E262">
        <f>SQRT(((D257*(1-D262)^2)+(D258*(2-D262)^2)+(D259*(3-D262)^2)+(D260*(4-D262)^2)+(D261*(5-D262)^2))/61)</f>
        <v>0.94315736810770656</v>
      </c>
      <c r="F262" s="7">
        <f>(1*F257+2*F258+3*F259+4*F260+5*F261)/SUM(F257:F261)</f>
        <v>3.1538461538461537</v>
      </c>
      <c r="G262">
        <f>SQRT(((F257*(1-F262)^2)+(F258*(2-F262)^2)+(F259*(3-F262)^2)+(F260*(4-F262)^2)+(F261*(5-F262)^2))/13)</f>
        <v>1.1665962221617769</v>
      </c>
      <c r="H262" s="8">
        <f>(1*H257+2*H258+3*H259+4*H260+5*H261)/SUM(H257:H261)</f>
        <v>2.8029197080291972</v>
      </c>
      <c r="I262">
        <f>SQRT(((H257*(1-H262)^2)+(H258*(2-H262)^2)+(H259*(3-H262)^2)+(H260*(4-H262)^2)+(H261*(5-H262)^2))/137)</f>
        <v>0.99516653822798617</v>
      </c>
    </row>
    <row r="263" spans="1:10">
      <c r="A263" s="10" t="s">
        <v>110</v>
      </c>
    </row>
    <row r="264" spans="1:10">
      <c r="A264" s="9" t="s">
        <v>63</v>
      </c>
      <c r="B264" s="3">
        <v>9</v>
      </c>
      <c r="C264">
        <f t="shared" ref="C264:C268" si="149">B264/63*100</f>
        <v>14.285714285714285</v>
      </c>
      <c r="D264" s="5">
        <v>6</v>
      </c>
      <c r="E264">
        <f t="shared" ref="E264:E268" si="150">D264/61*100</f>
        <v>9.8360655737704921</v>
      </c>
      <c r="F264" s="7">
        <v>2</v>
      </c>
      <c r="G264">
        <f t="shared" ref="G264:G268" si="151">F264/13*100</f>
        <v>15.384615384615385</v>
      </c>
      <c r="H264" s="1">
        <f t="shared" ref="H264:H268" si="152">SUM(B264,D264,F264)</f>
        <v>17</v>
      </c>
      <c r="I264" s="1">
        <f t="shared" ref="I264:I268" si="153">H264/137*100</f>
        <v>12.408759124087592</v>
      </c>
      <c r="J264" s="13">
        <v>0.24479999999999999</v>
      </c>
    </row>
    <row r="265" spans="1:10">
      <c r="A265" s="9" t="s">
        <v>64</v>
      </c>
      <c r="B265" s="3">
        <v>10</v>
      </c>
      <c r="C265">
        <f t="shared" si="149"/>
        <v>15.873015873015872</v>
      </c>
      <c r="D265" s="5">
        <v>16</v>
      </c>
      <c r="E265">
        <f t="shared" si="150"/>
        <v>26.229508196721312</v>
      </c>
      <c r="F265" s="7">
        <v>1</v>
      </c>
      <c r="G265">
        <f t="shared" si="151"/>
        <v>7.6923076923076925</v>
      </c>
      <c r="H265" s="1">
        <f t="shared" si="152"/>
        <v>27</v>
      </c>
      <c r="I265" s="1">
        <f t="shared" si="153"/>
        <v>19.708029197080293</v>
      </c>
    </row>
    <row r="266" spans="1:10">
      <c r="A266" s="9" t="s">
        <v>56</v>
      </c>
      <c r="B266" s="3">
        <v>23</v>
      </c>
      <c r="C266">
        <f t="shared" si="149"/>
        <v>36.507936507936506</v>
      </c>
      <c r="D266" s="5">
        <v>27</v>
      </c>
      <c r="E266">
        <f t="shared" si="150"/>
        <v>44.26229508196721</v>
      </c>
      <c r="F266" s="7">
        <v>5</v>
      </c>
      <c r="G266">
        <f t="shared" si="151"/>
        <v>38.461538461538467</v>
      </c>
      <c r="H266" s="1">
        <f t="shared" si="152"/>
        <v>55</v>
      </c>
      <c r="I266" s="1">
        <f t="shared" si="153"/>
        <v>40.145985401459853</v>
      </c>
    </row>
    <row r="267" spans="1:10">
      <c r="A267" s="9" t="s">
        <v>65</v>
      </c>
      <c r="B267" s="3">
        <v>19</v>
      </c>
      <c r="C267">
        <f t="shared" si="149"/>
        <v>30.158730158730158</v>
      </c>
      <c r="D267" s="5">
        <v>10</v>
      </c>
      <c r="E267">
        <f t="shared" si="150"/>
        <v>16.393442622950818</v>
      </c>
      <c r="F267" s="7">
        <v>3</v>
      </c>
      <c r="G267">
        <f t="shared" si="151"/>
        <v>23.076923076923077</v>
      </c>
      <c r="H267" s="1">
        <f t="shared" si="152"/>
        <v>32</v>
      </c>
      <c r="I267" s="1">
        <f t="shared" si="153"/>
        <v>23.357664233576642</v>
      </c>
    </row>
    <row r="268" spans="1:10">
      <c r="A268" s="9" t="s">
        <v>66</v>
      </c>
      <c r="B268" s="3">
        <v>2</v>
      </c>
      <c r="C268">
        <f t="shared" si="149"/>
        <v>3.1746031746031744</v>
      </c>
      <c r="D268" s="5">
        <v>2</v>
      </c>
      <c r="E268">
        <f t="shared" si="150"/>
        <v>3.278688524590164</v>
      </c>
      <c r="F268" s="7">
        <v>2</v>
      </c>
      <c r="G268">
        <f t="shared" si="151"/>
        <v>15.384615384615385</v>
      </c>
      <c r="H268" s="1">
        <f t="shared" si="152"/>
        <v>6</v>
      </c>
      <c r="I268" s="1">
        <f t="shared" si="153"/>
        <v>4.3795620437956204</v>
      </c>
    </row>
    <row r="269" spans="1:10">
      <c r="B269" s="3">
        <f>(1*B264+2*B265+3*B266+4*B267+5*B268)/SUM(B264:B268)</f>
        <v>2.9206349206349205</v>
      </c>
      <c r="C269">
        <f>SQRT(((B264*(1-B269)^2)+(B265*(2-B269)^2)+(B266*(3-B269)^2)+(B267*(4-B269)^2)+(B268*(5-B269)^2))/63)</f>
        <v>1.0735135504070423</v>
      </c>
      <c r="D269" s="5">
        <f>(1*D264+2*D265+3*D266+4*D267+5*D268)/SUM(D264:D268)</f>
        <v>2.7704918032786887</v>
      </c>
      <c r="E269">
        <f>SQRT(((D264*(1-D269)^2)+(D265*(2-D269)^2)+(D266*(3-D269)^2)+(D267*(4-D269)^2)+(D268*(5-D269)^2))/61)</f>
        <v>0.94770547100292679</v>
      </c>
      <c r="F269" s="7">
        <f>(1*F264+2*F265+3*F266+4*F267+5*F268)/SUM(F264:F268)</f>
        <v>3.1538461538461537</v>
      </c>
      <c r="G269">
        <f>SQRT(((F264*(1-F269)^2)+(F265*(2-F269)^2)+(F266*(3-F269)^2)+(F267*(4-F269)^2)+(F268*(5-F269)^2))/13)</f>
        <v>1.2307692307692308</v>
      </c>
      <c r="H269" s="8">
        <f>(1*H264+2*H265+3*H266+4*H267+5*H268)/SUM(H264:H268)</f>
        <v>2.8759124087591239</v>
      </c>
      <c r="I269">
        <f>SQRT(((H264*(1-H269)^2)+(H265*(2-H269)^2)+(H266*(3-H269)^2)+(H267*(4-H269)^2)+(H268*(5-H269)^2))/137)</f>
        <v>1.042493189772449</v>
      </c>
    </row>
    <row r="270" spans="1:10">
      <c r="A270" s="10" t="s">
        <v>111</v>
      </c>
    </row>
    <row r="271" spans="1:10">
      <c r="A271" s="9" t="s">
        <v>63</v>
      </c>
      <c r="B271" s="3">
        <v>8</v>
      </c>
      <c r="C271">
        <f t="shared" ref="C271:C275" si="154">B271/63*100</f>
        <v>12.698412698412698</v>
      </c>
      <c r="D271" s="5">
        <v>6</v>
      </c>
      <c r="E271">
        <f t="shared" ref="E271:E275" si="155">D271/61*100</f>
        <v>9.8360655737704921</v>
      </c>
      <c r="F271" s="7">
        <v>3</v>
      </c>
      <c r="G271">
        <f t="shared" ref="G271:G275" si="156">F271/13*100</f>
        <v>23.076923076923077</v>
      </c>
      <c r="H271" s="1">
        <f t="shared" ref="H271:H275" si="157">SUM(B271,D271,F271)</f>
        <v>17</v>
      </c>
      <c r="I271" s="1">
        <f t="shared" ref="I271:I275" si="158">H271/137*100</f>
        <v>12.408759124087592</v>
      </c>
      <c r="J271" s="13">
        <v>0.22550000000000001</v>
      </c>
    </row>
    <row r="272" spans="1:10">
      <c r="A272" s="9" t="s">
        <v>64</v>
      </c>
      <c r="B272" s="3">
        <v>15</v>
      </c>
      <c r="C272">
        <f t="shared" si="154"/>
        <v>23.809523809523807</v>
      </c>
      <c r="D272" s="5">
        <v>15</v>
      </c>
      <c r="E272">
        <f t="shared" si="155"/>
        <v>24.590163934426229</v>
      </c>
      <c r="F272" s="7">
        <v>1</v>
      </c>
      <c r="G272">
        <f t="shared" si="156"/>
        <v>7.6923076923076925</v>
      </c>
      <c r="H272" s="1">
        <f t="shared" si="157"/>
        <v>31</v>
      </c>
      <c r="I272" s="1">
        <f t="shared" si="158"/>
        <v>22.627737226277372</v>
      </c>
    </row>
    <row r="273" spans="1:10">
      <c r="A273" s="9" t="s">
        <v>56</v>
      </c>
      <c r="B273" s="3">
        <v>22</v>
      </c>
      <c r="C273">
        <f t="shared" si="154"/>
        <v>34.920634920634917</v>
      </c>
      <c r="D273" s="5">
        <v>29</v>
      </c>
      <c r="E273">
        <f t="shared" si="155"/>
        <v>47.540983606557376</v>
      </c>
      <c r="F273" s="7">
        <v>5</v>
      </c>
      <c r="G273">
        <f t="shared" si="156"/>
        <v>38.461538461538467</v>
      </c>
      <c r="H273" s="1">
        <f t="shared" si="157"/>
        <v>56</v>
      </c>
      <c r="I273" s="1">
        <f t="shared" si="158"/>
        <v>40.875912408759127</v>
      </c>
    </row>
    <row r="274" spans="1:10">
      <c r="A274" s="9" t="s">
        <v>65</v>
      </c>
      <c r="B274" s="3">
        <v>18</v>
      </c>
      <c r="C274">
        <f t="shared" si="154"/>
        <v>28.571428571428569</v>
      </c>
      <c r="D274" s="5">
        <v>10</v>
      </c>
      <c r="E274">
        <f t="shared" si="155"/>
        <v>16.393442622950818</v>
      </c>
      <c r="F274" s="7">
        <v>3</v>
      </c>
      <c r="G274">
        <f t="shared" si="156"/>
        <v>23.076923076923077</v>
      </c>
      <c r="H274" s="1">
        <f t="shared" si="157"/>
        <v>31</v>
      </c>
      <c r="I274" s="1">
        <f t="shared" si="158"/>
        <v>22.627737226277372</v>
      </c>
    </row>
    <row r="275" spans="1:10">
      <c r="A275" s="9" t="s">
        <v>66</v>
      </c>
      <c r="B275" s="3">
        <v>0</v>
      </c>
      <c r="C275">
        <f t="shared" si="154"/>
        <v>0</v>
      </c>
      <c r="D275" s="5">
        <v>1</v>
      </c>
      <c r="E275">
        <f t="shared" si="155"/>
        <v>1.639344262295082</v>
      </c>
      <c r="F275" s="7">
        <v>1</v>
      </c>
      <c r="G275">
        <f t="shared" si="156"/>
        <v>7.6923076923076925</v>
      </c>
      <c r="H275" s="1">
        <f t="shared" si="157"/>
        <v>2</v>
      </c>
      <c r="I275" s="1">
        <f t="shared" si="158"/>
        <v>1.4598540145985401</v>
      </c>
    </row>
    <row r="276" spans="1:10">
      <c r="B276" s="3">
        <f>(1*B271+2*B272+3*B273+4*B274+5*B275)/SUM(B271:B275)</f>
        <v>2.7936507936507935</v>
      </c>
      <c r="C276">
        <f>SQRT(((B271*(1-B276)^2)+(B272*(2-B276)^2)+(B273*(3-B276)^2)+(B274*(4-B276)^2)+(B275*(5-B276)^2))/63)</f>
        <v>0.99456826652828834</v>
      </c>
      <c r="D276" s="5">
        <f>(1*D271+2*D272+3*D273+4*D274+5*D275)/SUM(D271:D275)</f>
        <v>2.7540983606557377</v>
      </c>
      <c r="E276">
        <f>SQRT(((D271*(1-D276)^2)+(D272*(2-D276)^2)+(D273*(3-D276)^2)+(D274*(4-D276)^2)+(D275*(5-D276)^2))/61)</f>
        <v>0.89910224267554684</v>
      </c>
      <c r="F276" s="7">
        <f>(1*F271+2*F272+3*F273+4*F274+5*F275)/SUM(F271:F275)</f>
        <v>2.8461538461538463</v>
      </c>
      <c r="G276">
        <f>SQRT(((F271*(1-F276)^2)+(F272*(2-F276)^2)+(F273*(3-F276)^2)+(F274*(4-F276)^2)+(F275*(5-F276)^2))/13)</f>
        <v>1.2307692307692308</v>
      </c>
      <c r="H276" s="8">
        <f>(1*H271+2*H272+3*H273+4*H274+5*H275)/SUM(H271:H275)</f>
        <v>2.781021897810219</v>
      </c>
      <c r="I276">
        <f>SQRT(((H271*(1-H276)^2)+(H272*(2-H276)^2)+(H273*(3-H276)^2)+(H274*(4-H276)^2)+(H275*(5-H276)^2))/137)</f>
        <v>0.97946304720206501</v>
      </c>
    </row>
    <row r="277" spans="1:10">
      <c r="A277" s="10" t="s">
        <v>167</v>
      </c>
    </row>
    <row r="278" spans="1:10">
      <c r="A278" s="9" t="s">
        <v>63</v>
      </c>
      <c r="B278" s="3">
        <v>9</v>
      </c>
      <c r="C278">
        <f t="shared" ref="C278:C282" si="159">B278/63*100</f>
        <v>14.285714285714285</v>
      </c>
      <c r="D278" s="5">
        <v>6</v>
      </c>
      <c r="E278">
        <f t="shared" ref="E278:E282" si="160">D278/61*100</f>
        <v>9.8360655737704921</v>
      </c>
      <c r="F278" s="7">
        <v>3</v>
      </c>
      <c r="G278">
        <f t="shared" ref="G278:G282" si="161">F278/13*100</f>
        <v>23.076923076923077</v>
      </c>
      <c r="H278" s="1">
        <f t="shared" ref="H278:H282" si="162">SUM(B278,D278,F278)</f>
        <v>18</v>
      </c>
      <c r="I278" s="1">
        <f t="shared" ref="I278:I282" si="163">H278/137*100</f>
        <v>13.138686131386862</v>
      </c>
      <c r="J278" s="13">
        <v>0.37709999999999999</v>
      </c>
    </row>
    <row r="279" spans="1:10">
      <c r="A279" s="9" t="s">
        <v>64</v>
      </c>
      <c r="B279" s="3">
        <v>12</v>
      </c>
      <c r="C279">
        <f t="shared" si="159"/>
        <v>19.047619047619047</v>
      </c>
      <c r="D279" s="5">
        <v>15</v>
      </c>
      <c r="E279">
        <f t="shared" si="160"/>
        <v>24.590163934426229</v>
      </c>
      <c r="F279" s="7">
        <v>0</v>
      </c>
      <c r="G279">
        <f t="shared" si="161"/>
        <v>0</v>
      </c>
      <c r="H279" s="1">
        <f t="shared" si="162"/>
        <v>27</v>
      </c>
      <c r="I279" s="1">
        <f t="shared" si="163"/>
        <v>19.708029197080293</v>
      </c>
    </row>
    <row r="280" spans="1:10">
      <c r="A280" s="9" t="s">
        <v>56</v>
      </c>
      <c r="B280" s="3">
        <v>23</v>
      </c>
      <c r="C280">
        <f t="shared" si="159"/>
        <v>36.507936507936506</v>
      </c>
      <c r="D280" s="5">
        <v>26</v>
      </c>
      <c r="E280">
        <f t="shared" si="160"/>
        <v>42.622950819672127</v>
      </c>
      <c r="F280" s="7">
        <v>7</v>
      </c>
      <c r="G280">
        <f t="shared" si="161"/>
        <v>53.846153846153847</v>
      </c>
      <c r="H280" s="1">
        <f t="shared" si="162"/>
        <v>56</v>
      </c>
      <c r="I280" s="1">
        <f t="shared" si="163"/>
        <v>40.875912408759127</v>
      </c>
    </row>
    <row r="281" spans="1:10">
      <c r="A281" s="9" t="s">
        <v>65</v>
      </c>
      <c r="B281" s="3">
        <v>18</v>
      </c>
      <c r="C281">
        <f t="shared" si="159"/>
        <v>28.571428571428569</v>
      </c>
      <c r="D281" s="5">
        <v>12</v>
      </c>
      <c r="E281">
        <f t="shared" si="160"/>
        <v>19.672131147540984</v>
      </c>
      <c r="F281" s="7">
        <v>2</v>
      </c>
      <c r="G281">
        <f t="shared" si="161"/>
        <v>15.384615384615385</v>
      </c>
      <c r="H281" s="1">
        <f t="shared" si="162"/>
        <v>32</v>
      </c>
      <c r="I281" s="1">
        <f t="shared" si="163"/>
        <v>23.357664233576642</v>
      </c>
    </row>
    <row r="282" spans="1:10">
      <c r="A282" s="9" t="s">
        <v>66</v>
      </c>
      <c r="B282" s="3">
        <v>1</v>
      </c>
      <c r="C282">
        <f t="shared" si="159"/>
        <v>1.5873015873015872</v>
      </c>
      <c r="D282" s="5">
        <v>2</v>
      </c>
      <c r="E282">
        <f t="shared" si="160"/>
        <v>3.278688524590164</v>
      </c>
      <c r="F282" s="7">
        <v>1</v>
      </c>
      <c r="G282">
        <f t="shared" si="161"/>
        <v>7.6923076923076925</v>
      </c>
      <c r="H282" s="1">
        <f t="shared" si="162"/>
        <v>4</v>
      </c>
      <c r="I282" s="1">
        <f t="shared" si="163"/>
        <v>2.9197080291970803</v>
      </c>
    </row>
    <row r="283" spans="1:10">
      <c r="B283" s="3">
        <f>(1*B278+2*B279+3*B280+4*B281+5*B282)/SUM(B278:B282)</f>
        <v>2.8412698412698414</v>
      </c>
      <c r="C283">
        <f>SQRT(((B278*(1-B283)^2)+(B279*(2-B283)^2)+(B280*(3-B283)^2)+(B281*(4-B283)^2)+(B282*(5-B283)^2))/63)</f>
        <v>1.0420728610901493</v>
      </c>
      <c r="D283" s="5">
        <f>(1*D278+2*D279+3*D280+4*D281+5*D282)/SUM(D278:D282)</f>
        <v>2.819672131147541</v>
      </c>
      <c r="E283">
        <f>SQRT(((D278*(1-D283)^2)+(D279*(2-D283)^2)+(D280*(3-D283)^2)+(D281*(4-D283)^2)+(D282*(5-D283)^2))/61)</f>
        <v>0.96679624247781837</v>
      </c>
      <c r="F283" s="7">
        <f>(1*F278+2*F279+3*F280+4*F281+5*F282)/SUM(F278:F282)</f>
        <v>2.8461538461538463</v>
      </c>
      <c r="G283">
        <f>SQRT(((F278*(1-F283)^2)+(F279*(2-F283)^2)+(F280*(3-F283)^2)+(F281*(4-F283)^2)+(F282*(5-F283)^2))/13)</f>
        <v>1.1665962221617769</v>
      </c>
      <c r="H283" s="8">
        <f>(1*H278+2*H279+3*H280+4*H281+5*H282)/SUM(H278:H282)</f>
        <v>2.832116788321168</v>
      </c>
      <c r="I283">
        <f>SQRT(((H278*(1-H283)^2)+(H279*(2-H283)^2)+(H280*(3-H283)^2)+(H281*(4-H283)^2)+(H282*(5-H283)^2))/137)</f>
        <v>1.0221584651933022</v>
      </c>
    </row>
    <row r="284" spans="1:10">
      <c r="A284" s="10" t="s">
        <v>112</v>
      </c>
    </row>
    <row r="285" spans="1:10">
      <c r="A285" s="9" t="s">
        <v>46</v>
      </c>
      <c r="B285" s="3">
        <v>58</v>
      </c>
      <c r="C285">
        <f t="shared" ref="C285:C287" si="164">B285/63*100</f>
        <v>92.063492063492063</v>
      </c>
      <c r="D285" s="5">
        <v>59</v>
      </c>
      <c r="E285">
        <f t="shared" ref="E285:E287" si="165">D285/61*100</f>
        <v>96.721311475409834</v>
      </c>
      <c r="F285" s="7">
        <v>11</v>
      </c>
      <c r="G285">
        <f t="shared" ref="G285:G287" si="166">F285/13*100</f>
        <v>84.615384615384613</v>
      </c>
      <c r="H285" s="1">
        <f t="shared" ref="H285:H287" si="167">SUM(B285,D285,F285)</f>
        <v>128</v>
      </c>
      <c r="I285" s="1">
        <f t="shared" ref="I285:I287" si="168">H285/137*100</f>
        <v>93.430656934306569</v>
      </c>
      <c r="J285" s="13">
        <v>0.55230000000000001</v>
      </c>
    </row>
    <row r="286" spans="1:10">
      <c r="A286" s="9" t="s">
        <v>47</v>
      </c>
      <c r="B286" s="3">
        <v>2</v>
      </c>
      <c r="C286">
        <f t="shared" si="164"/>
        <v>3.1746031746031744</v>
      </c>
      <c r="D286" s="5">
        <v>1</v>
      </c>
      <c r="E286">
        <f t="shared" si="165"/>
        <v>1.639344262295082</v>
      </c>
      <c r="F286" s="7">
        <v>1</v>
      </c>
      <c r="G286">
        <f t="shared" si="166"/>
        <v>7.6923076923076925</v>
      </c>
      <c r="H286" s="1">
        <f t="shared" si="167"/>
        <v>4</v>
      </c>
      <c r="I286" s="1">
        <f t="shared" si="168"/>
        <v>2.9197080291970803</v>
      </c>
    </row>
    <row r="287" spans="1:10">
      <c r="A287" s="9" t="s">
        <v>67</v>
      </c>
      <c r="B287" s="3">
        <v>3</v>
      </c>
      <c r="C287">
        <f t="shared" si="164"/>
        <v>4.7619047619047619</v>
      </c>
      <c r="D287" s="5">
        <v>1</v>
      </c>
      <c r="E287">
        <f t="shared" si="165"/>
        <v>1.639344262295082</v>
      </c>
      <c r="F287" s="7">
        <v>1</v>
      </c>
      <c r="G287">
        <f t="shared" si="166"/>
        <v>7.6923076923076925</v>
      </c>
      <c r="H287" s="1">
        <f t="shared" si="167"/>
        <v>5</v>
      </c>
      <c r="I287" s="1">
        <f t="shared" si="168"/>
        <v>3.6496350364963499</v>
      </c>
    </row>
    <row r="289" spans="1:10">
      <c r="A289" s="10" t="s">
        <v>113</v>
      </c>
    </row>
    <row r="290" spans="1:10">
      <c r="A290" s="10" t="s">
        <v>114</v>
      </c>
    </row>
    <row r="291" spans="1:10">
      <c r="A291" s="9" t="s">
        <v>54</v>
      </c>
      <c r="B291" s="3">
        <v>0</v>
      </c>
      <c r="C291">
        <f>B291/58*100</f>
        <v>0</v>
      </c>
      <c r="D291" s="5">
        <v>0</v>
      </c>
      <c r="E291">
        <f>D291/59*100</f>
        <v>0</v>
      </c>
      <c r="F291" s="7">
        <v>0</v>
      </c>
      <c r="G291">
        <f>F291/11*100</f>
        <v>0</v>
      </c>
      <c r="H291" s="1">
        <f t="shared" ref="H291:H295" si="169">SUM(B291,D291,F291)</f>
        <v>0</v>
      </c>
      <c r="I291" s="1">
        <f>H291/128*100</f>
        <v>0</v>
      </c>
      <c r="J291" s="13">
        <v>0.54990000000000006</v>
      </c>
    </row>
    <row r="292" spans="1:10">
      <c r="A292" s="9" t="s">
        <v>55</v>
      </c>
      <c r="B292" s="3">
        <v>0</v>
      </c>
      <c r="C292">
        <f>B292/58*100</f>
        <v>0</v>
      </c>
      <c r="D292" s="5">
        <v>2</v>
      </c>
      <c r="E292">
        <f>D292/59*100</f>
        <v>3.3898305084745761</v>
      </c>
      <c r="F292" s="7">
        <v>0</v>
      </c>
      <c r="G292">
        <f t="shared" ref="G292:G295" si="170">F292/11*100</f>
        <v>0</v>
      </c>
      <c r="H292" s="1">
        <f t="shared" si="169"/>
        <v>2</v>
      </c>
      <c r="I292" s="1">
        <f t="shared" ref="I292:I295" si="171">H292/128*100</f>
        <v>1.5625</v>
      </c>
    </row>
    <row r="293" spans="1:10">
      <c r="A293" s="9" t="s">
        <v>56</v>
      </c>
      <c r="B293" s="3">
        <v>5</v>
      </c>
      <c r="C293">
        <f>B293/58*100</f>
        <v>8.6206896551724146</v>
      </c>
      <c r="D293" s="5">
        <v>10</v>
      </c>
      <c r="E293">
        <f>D293/59*100</f>
        <v>16.949152542372879</v>
      </c>
      <c r="F293" s="7">
        <v>2</v>
      </c>
      <c r="G293">
        <f t="shared" si="170"/>
        <v>18.181818181818183</v>
      </c>
      <c r="H293" s="1">
        <f t="shared" si="169"/>
        <v>17</v>
      </c>
      <c r="I293" s="1">
        <f t="shared" si="171"/>
        <v>13.28125</v>
      </c>
    </row>
    <row r="294" spans="1:10">
      <c r="A294" s="9" t="s">
        <v>57</v>
      </c>
      <c r="B294" s="3">
        <v>38</v>
      </c>
      <c r="C294">
        <f>B294/58*100</f>
        <v>65.517241379310349</v>
      </c>
      <c r="D294" s="5">
        <v>32</v>
      </c>
      <c r="E294">
        <f>D294/59*100</f>
        <v>54.237288135593218</v>
      </c>
      <c r="F294" s="7">
        <v>7</v>
      </c>
      <c r="G294">
        <f t="shared" si="170"/>
        <v>63.636363636363633</v>
      </c>
      <c r="H294" s="1">
        <f t="shared" si="169"/>
        <v>77</v>
      </c>
      <c r="I294" s="1">
        <f t="shared" si="171"/>
        <v>60.15625</v>
      </c>
    </row>
    <row r="295" spans="1:10">
      <c r="A295" s="9" t="s">
        <v>58</v>
      </c>
      <c r="B295" s="3">
        <v>15</v>
      </c>
      <c r="C295">
        <f>B295/58*100</f>
        <v>25.862068965517242</v>
      </c>
      <c r="D295" s="5">
        <v>15</v>
      </c>
      <c r="E295">
        <f>D295/59*100</f>
        <v>25.423728813559322</v>
      </c>
      <c r="F295" s="7">
        <v>2</v>
      </c>
      <c r="G295">
        <f t="shared" si="170"/>
        <v>18.181818181818183</v>
      </c>
      <c r="H295" s="1">
        <f t="shared" si="169"/>
        <v>32</v>
      </c>
      <c r="I295" s="1">
        <f t="shared" si="171"/>
        <v>25</v>
      </c>
    </row>
    <row r="296" spans="1:10">
      <c r="B296" s="3">
        <f>(1*B291+2*B292+3*B293+4*B294+5*B295)/SUM(B291:B295)</f>
        <v>4.1724137931034484</v>
      </c>
      <c r="C296">
        <f>SQRT(((B291*(1-B296)^2)+(B292*(2-B296)^2)+(B293*(3-B296)^2)+(B294*(4-B296)^2)+(B295*(5-B296)^2))/58)</f>
        <v>0.56133864124481747</v>
      </c>
      <c r="D296" s="5">
        <f>(1*D291+2*D292+3*D293+4*D294+5*D295)/SUM(D291:D295)</f>
        <v>4.0169491525423728</v>
      </c>
      <c r="E296">
        <f>SQRT(((D291*(1-D296)^2)+(D292*(2-D296)^2)+(D293*(3-D296)^2)+(D294*(4-D296)^2)+(D295*(5-D296)^2))/59)</f>
        <v>0.74768627119026365</v>
      </c>
      <c r="F296" s="7">
        <f>(1*F291+2*F292+3*F293+4*F294+5*F295)/SUM(F291:F295)</f>
        <v>4</v>
      </c>
      <c r="G296">
        <f>SQRT(((F291*(1-F296)^2)+(F292*(2-F296)^2)+(F293*(3-F296)^2)+(F294*(4-F296)^2)+(F295*(5-F296)^2))/11)</f>
        <v>0.60302268915552726</v>
      </c>
      <c r="H296" s="8">
        <f>(1*H291+2*H292+3*H293+4*H294+5*H295)/SUM(H291:H295)</f>
        <v>4.0859375</v>
      </c>
      <c r="I296">
        <f>SQRT(((H291*(1-H296)^2)+(H292*(2-H296)^2)+(H293*(3-H296)^2)+(H294*(4-H296)^2)+(H295*(5-H296)^2))/128)</f>
        <v>0.66176071664443037</v>
      </c>
    </row>
    <row r="297" spans="1:10">
      <c r="A297" s="10" t="s">
        <v>115</v>
      </c>
    </row>
    <row r="298" spans="1:10">
      <c r="A298" s="9" t="s">
        <v>54</v>
      </c>
      <c r="B298" s="3">
        <v>0</v>
      </c>
      <c r="C298">
        <f>B298/58*100</f>
        <v>0</v>
      </c>
      <c r="D298" s="5">
        <v>0</v>
      </c>
      <c r="E298">
        <f>D298/59*100</f>
        <v>0</v>
      </c>
      <c r="F298" s="7">
        <v>0</v>
      </c>
      <c r="G298">
        <f>F298/11*100</f>
        <v>0</v>
      </c>
      <c r="H298" s="1">
        <f t="shared" ref="H298:H302" si="172">SUM(B298,D298,F298)</f>
        <v>0</v>
      </c>
      <c r="I298" s="1">
        <f>H298/128*100</f>
        <v>0</v>
      </c>
      <c r="J298" s="13">
        <v>0.40150000000000002</v>
      </c>
    </row>
    <row r="299" spans="1:10">
      <c r="A299" s="9" t="s">
        <v>55</v>
      </c>
      <c r="B299" s="3">
        <v>1</v>
      </c>
      <c r="C299">
        <f>B299/58*100</f>
        <v>1.7241379310344827</v>
      </c>
      <c r="D299" s="5">
        <v>1</v>
      </c>
      <c r="E299">
        <f>D299/59*100</f>
        <v>1.6949152542372881</v>
      </c>
      <c r="F299" s="7">
        <v>0</v>
      </c>
      <c r="G299">
        <f t="shared" ref="G299:G302" si="173">F299/11*100</f>
        <v>0</v>
      </c>
      <c r="H299" s="1">
        <f t="shared" si="172"/>
        <v>2</v>
      </c>
      <c r="I299" s="1">
        <f t="shared" ref="I299:I302" si="174">H299/128*100</f>
        <v>1.5625</v>
      </c>
    </row>
    <row r="300" spans="1:10">
      <c r="A300" s="9" t="s">
        <v>56</v>
      </c>
      <c r="B300" s="3">
        <v>10</v>
      </c>
      <c r="C300">
        <f>B300/58*100</f>
        <v>17.241379310344829</v>
      </c>
      <c r="D300" s="5">
        <v>19</v>
      </c>
      <c r="E300">
        <f>D300/59*100</f>
        <v>32.20338983050847</v>
      </c>
      <c r="F300" s="7">
        <v>2</v>
      </c>
      <c r="G300">
        <f t="shared" si="173"/>
        <v>18.181818181818183</v>
      </c>
      <c r="H300" s="1">
        <f t="shared" si="172"/>
        <v>31</v>
      </c>
      <c r="I300" s="1">
        <f t="shared" si="174"/>
        <v>24.21875</v>
      </c>
    </row>
    <row r="301" spans="1:10">
      <c r="A301" s="9" t="s">
        <v>57</v>
      </c>
      <c r="B301" s="3">
        <v>31</v>
      </c>
      <c r="C301">
        <f>B301/58*100</f>
        <v>53.448275862068961</v>
      </c>
      <c r="D301" s="5">
        <v>28</v>
      </c>
      <c r="E301">
        <f>D301/59*100</f>
        <v>47.457627118644069</v>
      </c>
      <c r="F301" s="7">
        <v>8</v>
      </c>
      <c r="G301">
        <f t="shared" si="173"/>
        <v>72.727272727272734</v>
      </c>
      <c r="H301" s="1">
        <f t="shared" si="172"/>
        <v>67</v>
      </c>
      <c r="I301" s="1">
        <f t="shared" si="174"/>
        <v>52.34375</v>
      </c>
    </row>
    <row r="302" spans="1:10">
      <c r="A302" s="9" t="s">
        <v>58</v>
      </c>
      <c r="B302" s="3">
        <v>16</v>
      </c>
      <c r="C302">
        <f>B302/58*100</f>
        <v>27.586206896551722</v>
      </c>
      <c r="D302" s="5">
        <v>11</v>
      </c>
      <c r="E302">
        <f>D302/59*100</f>
        <v>18.64406779661017</v>
      </c>
      <c r="F302" s="7">
        <v>1</v>
      </c>
      <c r="G302">
        <f t="shared" si="173"/>
        <v>9.0909090909090917</v>
      </c>
      <c r="H302" s="1">
        <f t="shared" si="172"/>
        <v>28</v>
      </c>
      <c r="I302" s="1">
        <f t="shared" si="174"/>
        <v>21.875</v>
      </c>
    </row>
    <row r="303" spans="1:10">
      <c r="B303" s="3">
        <f>(1*B298+2*B299+3*B300+4*B301+5*B302)/SUM(B298:B302)</f>
        <v>4.068965517241379</v>
      </c>
      <c r="C303">
        <f>SQRT(((B298*(1-B303)^2)+(B299*(2-B303)^2)+(B300*(3-B303)^2)+(B301*(4-B303)^2)+(B302*(5-B303)^2))/58)</f>
        <v>0.71588067213885154</v>
      </c>
      <c r="D303" s="5">
        <f>(1*D298+2*D299+3*D300+4*D301+5*D302)/SUM(D298:D302)</f>
        <v>3.8305084745762712</v>
      </c>
      <c r="E303">
        <f>SQRT(((D298*(1-D303)^2)+(D299*(2-D303)^2)+(D300*(3-D303)^2)+(D301*(4-D303)^2)+(D302*(5-D303)^2))/59)</f>
        <v>0.73996203230315505</v>
      </c>
      <c r="F303" s="7">
        <f>(1*F298+2*F299+3*F300+4*F301+5*F302)/SUM(F298:F302)</f>
        <v>3.9090909090909092</v>
      </c>
      <c r="G303">
        <f>SQRT(((F298*(1-F303)^2)+(F299*(2-F303)^2)+(F300*(3-F303)^2)+(F301*(4-F303)^2)+(F302*(5-F303)^2))/11)</f>
        <v>0.51425947722658005</v>
      </c>
      <c r="H303" s="8">
        <f>(1*H298+2*H299+3*H300+4*H301+5*H302)/SUM(H298:H302)</f>
        <v>3.9453125</v>
      </c>
      <c r="I303">
        <f>SQRT(((H298*(1-H303)^2)+(H299*(2-H303)^2)+(H300*(3-H303)^2)+(H301*(4-H303)^2)+(H302*(5-H303)^2))/128)</f>
        <v>0.72141997293098981</v>
      </c>
    </row>
    <row r="304" spans="1:10">
      <c r="A304" s="10" t="s">
        <v>116</v>
      </c>
    </row>
    <row r="305" spans="1:10">
      <c r="A305" s="9" t="s">
        <v>54</v>
      </c>
      <c r="B305" s="3">
        <v>0</v>
      </c>
      <c r="C305">
        <f>B305/58*100</f>
        <v>0</v>
      </c>
      <c r="D305" s="5">
        <v>0</v>
      </c>
      <c r="E305">
        <f>D305/59*100</f>
        <v>0</v>
      </c>
      <c r="F305" s="7">
        <v>0</v>
      </c>
      <c r="G305">
        <f>F305/11*100</f>
        <v>0</v>
      </c>
      <c r="H305" s="1">
        <f t="shared" ref="H305:H309" si="175">SUM(B305,D305,F305)</f>
        <v>0</v>
      </c>
      <c r="I305" s="1">
        <f>H305/128*100</f>
        <v>0</v>
      </c>
      <c r="J305" s="18">
        <v>8.2890000000000005E-2</v>
      </c>
    </row>
    <row r="306" spans="1:10">
      <c r="A306" s="9" t="s">
        <v>55</v>
      </c>
      <c r="B306" s="3">
        <v>0</v>
      </c>
      <c r="C306">
        <f>B306/58*100</f>
        <v>0</v>
      </c>
      <c r="D306" s="5">
        <v>1</v>
      </c>
      <c r="E306">
        <f>D306/59*100</f>
        <v>1.6949152542372881</v>
      </c>
      <c r="F306" s="7">
        <v>0</v>
      </c>
      <c r="G306">
        <f t="shared" ref="G306:G309" si="176">F306/11*100</f>
        <v>0</v>
      </c>
      <c r="H306" s="1">
        <f t="shared" si="175"/>
        <v>1</v>
      </c>
      <c r="I306" s="1">
        <f t="shared" ref="I306:I309" si="177">H306/128*100</f>
        <v>0.78125</v>
      </c>
    </row>
    <row r="307" spans="1:10">
      <c r="A307" s="9" t="s">
        <v>56</v>
      </c>
      <c r="B307" s="3">
        <v>6</v>
      </c>
      <c r="C307">
        <f>B307/58*100</f>
        <v>10.344827586206897</v>
      </c>
      <c r="D307" s="5">
        <v>13</v>
      </c>
      <c r="E307">
        <f>D307/59*100</f>
        <v>22.033898305084744</v>
      </c>
      <c r="F307" s="7">
        <v>3</v>
      </c>
      <c r="G307">
        <f t="shared" si="176"/>
        <v>27.27272727272727</v>
      </c>
      <c r="H307" s="1">
        <f t="shared" si="175"/>
        <v>22</v>
      </c>
      <c r="I307" s="1">
        <f t="shared" si="177"/>
        <v>17.1875</v>
      </c>
    </row>
    <row r="308" spans="1:10">
      <c r="A308" s="9" t="s">
        <v>57</v>
      </c>
      <c r="B308" s="3">
        <v>32</v>
      </c>
      <c r="C308">
        <f>B308/58*100</f>
        <v>55.172413793103445</v>
      </c>
      <c r="D308" s="5">
        <v>24</v>
      </c>
      <c r="E308">
        <f>D308/59*100</f>
        <v>40.677966101694921</v>
      </c>
      <c r="F308" s="7">
        <v>1</v>
      </c>
      <c r="G308">
        <f t="shared" si="176"/>
        <v>9.0909090909090917</v>
      </c>
      <c r="H308" s="1">
        <f t="shared" si="175"/>
        <v>57</v>
      </c>
      <c r="I308" s="1">
        <f t="shared" si="177"/>
        <v>44.53125</v>
      </c>
    </row>
    <row r="309" spans="1:10">
      <c r="A309" s="9" t="s">
        <v>58</v>
      </c>
      <c r="B309" s="3">
        <v>20</v>
      </c>
      <c r="C309">
        <f>B309/58*100</f>
        <v>34.482758620689658</v>
      </c>
      <c r="D309" s="5">
        <v>21</v>
      </c>
      <c r="E309">
        <f>D309/59*100</f>
        <v>35.593220338983052</v>
      </c>
      <c r="F309" s="7">
        <v>7</v>
      </c>
      <c r="G309">
        <f t="shared" si="176"/>
        <v>63.636363636363633</v>
      </c>
      <c r="H309" s="1">
        <f t="shared" si="175"/>
        <v>48</v>
      </c>
      <c r="I309" s="1">
        <f t="shared" si="177"/>
        <v>37.5</v>
      </c>
    </row>
    <row r="310" spans="1:10">
      <c r="B310" s="3">
        <f>(1*B305+2*B306+3*B307+4*B308+5*B309)/SUM(B305:B309)</f>
        <v>4.2413793103448274</v>
      </c>
      <c r="C310">
        <f>SQRT(((B305*(1-B310)^2)+(B306*(2-B310)^2)+(B307*(3-B310)^2)+(B308*(4-B310)^2)+(B309*(5-B310)^2))/58)</f>
        <v>0.6245093198715459</v>
      </c>
      <c r="D310" s="5">
        <f>(1*D305+2*D306+3*D307+4*D308+5*D309)/SUM(D305:D309)</f>
        <v>4.101694915254237</v>
      </c>
      <c r="E310">
        <f>SQRT(((D305*(1-D310)^2)+(D306*(2-D310)^2)+(D307*(3-D310)^2)+(D308*(4-D310)^2)+(D309*(5-D310)^2))/59)</f>
        <v>0.79606905530965277</v>
      </c>
      <c r="F310" s="7">
        <f>(1*F305+2*F306+3*F307+4*F308+5*F309)/SUM(F305:F309)</f>
        <v>4.3636363636363633</v>
      </c>
      <c r="G310">
        <f>SQRT(((F305*(1-F310)^2)+(F306*(2-F310)^2)+(F307*(3-F310)^2)+(F308*(4-F310)^2)+(F309*(5-F310)^2))/11)</f>
        <v>0.88139633771205983</v>
      </c>
      <c r="H310" s="8">
        <f>(1*H305+2*H306+3*H307+4*H308+5*H309)/SUM(H305:H309)</f>
        <v>4.1875</v>
      </c>
      <c r="I310">
        <f>SQRT(((H305*(1-H310)^2)+(H306*(2-H310)^2)+(H307*(3-H310)^2)+(H308*(4-H310)^2)+(H309*(5-H310)^2))/128)</f>
        <v>0.7368641326594747</v>
      </c>
    </row>
    <row r="311" spans="1:10">
      <c r="A311" s="10" t="s">
        <v>117</v>
      </c>
    </row>
    <row r="312" spans="1:10">
      <c r="A312" s="9" t="s">
        <v>54</v>
      </c>
      <c r="B312" s="3">
        <v>0</v>
      </c>
      <c r="C312">
        <f>B312/58*100</f>
        <v>0</v>
      </c>
      <c r="D312" s="5">
        <v>0</v>
      </c>
      <c r="E312">
        <f>D312/59*100</f>
        <v>0</v>
      </c>
      <c r="F312" s="7">
        <v>0</v>
      </c>
      <c r="G312">
        <f>F312/11*100</f>
        <v>0</v>
      </c>
      <c r="H312" s="1">
        <f t="shared" ref="H312:H316" si="178">SUM(B312,D312,F312)</f>
        <v>0</v>
      </c>
      <c r="I312" s="1">
        <f>H312/128*100</f>
        <v>0</v>
      </c>
      <c r="J312" s="13">
        <v>0.53369999999999995</v>
      </c>
    </row>
    <row r="313" spans="1:10">
      <c r="A313" s="9" t="s">
        <v>55</v>
      </c>
      <c r="B313" s="3">
        <v>0</v>
      </c>
      <c r="C313">
        <f>B313/58*100</f>
        <v>0</v>
      </c>
      <c r="D313" s="5">
        <v>0</v>
      </c>
      <c r="E313">
        <f>D313/59*100</f>
        <v>0</v>
      </c>
      <c r="F313" s="7">
        <v>0</v>
      </c>
      <c r="G313">
        <f t="shared" ref="G313:G316" si="179">F313/11*100</f>
        <v>0</v>
      </c>
      <c r="H313" s="1">
        <f t="shared" si="178"/>
        <v>0</v>
      </c>
      <c r="I313" s="1">
        <f t="shared" ref="I313:I316" si="180">H313/128*100</f>
        <v>0</v>
      </c>
    </row>
    <row r="314" spans="1:10">
      <c r="A314" s="9" t="s">
        <v>56</v>
      </c>
      <c r="B314" s="3">
        <v>9</v>
      </c>
      <c r="C314">
        <f>B314/58*100</f>
        <v>15.517241379310345</v>
      </c>
      <c r="D314" s="5">
        <v>14</v>
      </c>
      <c r="E314">
        <f>D314/59*100</f>
        <v>23.728813559322035</v>
      </c>
      <c r="F314" s="7">
        <v>2</v>
      </c>
      <c r="G314">
        <f t="shared" si="179"/>
        <v>18.181818181818183</v>
      </c>
      <c r="H314" s="1">
        <f t="shared" si="178"/>
        <v>25</v>
      </c>
      <c r="I314" s="1">
        <f t="shared" si="180"/>
        <v>19.53125</v>
      </c>
    </row>
    <row r="315" spans="1:10">
      <c r="A315" s="9" t="s">
        <v>57</v>
      </c>
      <c r="B315" s="3">
        <v>33</v>
      </c>
      <c r="C315">
        <f>B315/58*100</f>
        <v>56.896551724137936</v>
      </c>
      <c r="D315" s="5">
        <v>30</v>
      </c>
      <c r="E315">
        <f>D315/59*100</f>
        <v>50.847457627118644</v>
      </c>
      <c r="F315" s="7">
        <v>4</v>
      </c>
      <c r="G315">
        <f t="shared" si="179"/>
        <v>36.363636363636367</v>
      </c>
      <c r="H315" s="1">
        <f t="shared" si="178"/>
        <v>67</v>
      </c>
      <c r="I315" s="1">
        <f t="shared" si="180"/>
        <v>52.34375</v>
      </c>
    </row>
    <row r="316" spans="1:10">
      <c r="A316" s="9" t="s">
        <v>58</v>
      </c>
      <c r="B316" s="3">
        <v>16</v>
      </c>
      <c r="C316">
        <f>B316/58*100</f>
        <v>27.586206896551722</v>
      </c>
      <c r="D316" s="5">
        <v>15</v>
      </c>
      <c r="E316">
        <f>D316/59*100</f>
        <v>25.423728813559322</v>
      </c>
      <c r="F316" s="7">
        <v>5</v>
      </c>
      <c r="G316">
        <f t="shared" si="179"/>
        <v>45.454545454545453</v>
      </c>
      <c r="H316" s="1">
        <f t="shared" si="178"/>
        <v>36</v>
      </c>
      <c r="I316" s="1">
        <f t="shared" si="180"/>
        <v>28.125</v>
      </c>
    </row>
    <row r="317" spans="1:10">
      <c r="B317" s="3">
        <f>(1*B312+2*B313+3*B314+4*B315+5*B316)/SUM(B312:B316)</f>
        <v>4.1206896551724137</v>
      </c>
      <c r="C317">
        <f>SQRT(((B312*(1-B317)^2)+(B313*(2-B317)^2)+(B314*(3-B317)^2)+(B315*(4-B317)^2)+(B316*(5-B317)^2))/58)</f>
        <v>0.6453436990418242</v>
      </c>
      <c r="D317" s="5">
        <f>(1*D312+2*D313+3*D314+4*D315+5*D316)/SUM(D312:D316)</f>
        <v>4.0169491525423728</v>
      </c>
      <c r="E317">
        <f>SQRT(((D312*(1-D317)^2)+(D313*(2-D317)^2)+(D314*(3-D317)^2)+(D315*(4-D317)^2)+(D316*(5-D317)^2))/59)</f>
        <v>0.7008838348520452</v>
      </c>
      <c r="F317" s="7">
        <f>(1*F312+2*F313+3*F314+4*F315+5*F316)/SUM(F312:F316)</f>
        <v>4.2727272727272725</v>
      </c>
      <c r="G317">
        <f>SQRT(((F312*(1-F317)^2)+(F313*(2-F317)^2)+(F314*(3-F317)^2)+(F315*(4-F317)^2)+(F316*(5-F317)^2))/11)</f>
        <v>0.74965556829412006</v>
      </c>
      <c r="H317" s="8">
        <f>(1*H312+2*H313+3*H314+4*H315+5*H316)/SUM(H312:H316)</f>
        <v>4.0859375</v>
      </c>
      <c r="I317">
        <f>SQRT(((H312*(1-H317)^2)+(H313*(2-H317)^2)+(H314*(3-H317)^2)+(H315*(4-H317)^2)+(H316*(5-H317)^2))/128)</f>
        <v>0.68496514224721683</v>
      </c>
    </row>
    <row r="318" spans="1:10">
      <c r="A318" s="10" t="s">
        <v>118</v>
      </c>
    </row>
    <row r="319" spans="1:10">
      <c r="A319" s="9" t="s">
        <v>54</v>
      </c>
      <c r="B319" s="3">
        <v>0</v>
      </c>
      <c r="C319">
        <f>B319/58*100</f>
        <v>0</v>
      </c>
      <c r="D319" s="5">
        <v>0</v>
      </c>
      <c r="E319">
        <f>D319/59*100</f>
        <v>0</v>
      </c>
      <c r="F319" s="7">
        <v>0</v>
      </c>
      <c r="G319">
        <f>F319/11*100</f>
        <v>0</v>
      </c>
      <c r="H319" s="1">
        <f t="shared" ref="H319:H323" si="181">SUM(B319,D319,F319)</f>
        <v>0</v>
      </c>
      <c r="I319" s="1">
        <f>H319/128*100</f>
        <v>0</v>
      </c>
      <c r="J319" s="13">
        <v>0.24460000000000001</v>
      </c>
    </row>
    <row r="320" spans="1:10">
      <c r="A320" s="9" t="s">
        <v>55</v>
      </c>
      <c r="B320" s="3">
        <v>2</v>
      </c>
      <c r="C320">
        <f>B320/58*100</f>
        <v>3.4482758620689653</v>
      </c>
      <c r="D320" s="5">
        <v>0</v>
      </c>
      <c r="E320">
        <f>D320/59*100</f>
        <v>0</v>
      </c>
      <c r="F320" s="7">
        <v>0</v>
      </c>
      <c r="G320">
        <f t="shared" ref="G320:G323" si="182">F320/11*100</f>
        <v>0</v>
      </c>
      <c r="H320" s="1">
        <f t="shared" si="181"/>
        <v>2</v>
      </c>
      <c r="I320" s="1">
        <f t="shared" ref="I320:I323" si="183">H320/128*100</f>
        <v>1.5625</v>
      </c>
    </row>
    <row r="321" spans="1:10">
      <c r="A321" s="9" t="s">
        <v>56</v>
      </c>
      <c r="B321" s="3">
        <v>12</v>
      </c>
      <c r="C321">
        <f>B321/58*100</f>
        <v>20.689655172413794</v>
      </c>
      <c r="D321" s="5">
        <v>19</v>
      </c>
      <c r="E321">
        <f>D321/59*100</f>
        <v>32.20338983050847</v>
      </c>
      <c r="F321" s="7">
        <v>2</v>
      </c>
      <c r="G321">
        <f t="shared" si="182"/>
        <v>18.181818181818183</v>
      </c>
      <c r="H321" s="1">
        <f t="shared" si="181"/>
        <v>33</v>
      </c>
      <c r="I321" s="1">
        <f t="shared" si="183"/>
        <v>25.78125</v>
      </c>
    </row>
    <row r="322" spans="1:10">
      <c r="A322" s="9" t="s">
        <v>57</v>
      </c>
      <c r="B322" s="3">
        <v>26</v>
      </c>
      <c r="C322">
        <f>B322/58*100</f>
        <v>44.827586206896555</v>
      </c>
      <c r="D322" s="5">
        <v>26</v>
      </c>
      <c r="E322">
        <f>D322/59*100</f>
        <v>44.067796610169488</v>
      </c>
      <c r="F322" s="7">
        <v>3</v>
      </c>
      <c r="G322">
        <f t="shared" si="182"/>
        <v>27.27272727272727</v>
      </c>
      <c r="H322" s="1">
        <f t="shared" si="181"/>
        <v>55</v>
      </c>
      <c r="I322" s="1">
        <f t="shared" si="183"/>
        <v>42.96875</v>
      </c>
    </row>
    <row r="323" spans="1:10">
      <c r="A323" s="9" t="s">
        <v>58</v>
      </c>
      <c r="B323" s="3">
        <v>18</v>
      </c>
      <c r="C323">
        <f>B323/58*100</f>
        <v>31.03448275862069</v>
      </c>
      <c r="D323" s="5">
        <v>14</v>
      </c>
      <c r="E323">
        <f>D323/59*100</f>
        <v>23.728813559322035</v>
      </c>
      <c r="F323" s="7">
        <v>6</v>
      </c>
      <c r="G323">
        <f t="shared" si="182"/>
        <v>54.54545454545454</v>
      </c>
      <c r="H323" s="1">
        <f t="shared" si="181"/>
        <v>38</v>
      </c>
      <c r="I323" s="1">
        <f t="shared" si="183"/>
        <v>29.6875</v>
      </c>
    </row>
    <row r="324" spans="1:10">
      <c r="B324" s="3">
        <f>(1*B319+2*B320+3*B321+4*B322+5*B323)/SUM(B319:B323)</f>
        <v>4.0344827586206895</v>
      </c>
      <c r="C324">
        <f>SQRT(((B319*(1-B324)^2)+(B320*(2-B324)^2)+(B321*(3-B324)^2)+(B322*(4-B324)^2)+(B323*(5-B324)^2))/58)</f>
        <v>0.8086923723833499</v>
      </c>
      <c r="D324" s="5">
        <f>(1*D319+2*D320+3*D321+4*D322+5*D323)/SUM(D319:D323)</f>
        <v>3.9152542372881354</v>
      </c>
      <c r="E324">
        <f>SQRT(((D319*(1-D324)^2)+(D320*(2-D324)^2)+(D321*(3-D324)^2)+(D322*(4-D324)^2)+(D323*(5-D324)^2))/59)</f>
        <v>0.74306136328077876</v>
      </c>
      <c r="F324" s="7">
        <f>(1*F319+2*F320+3*F321+4*F322+5*F323)/SUM(F319:F323)</f>
        <v>4.3636363636363633</v>
      </c>
      <c r="G324">
        <f>SQRT(((F319*(1-F324)^2)+(F320*(2-F324)^2)+(F321*(3-F324)^2)+(F322*(4-F324)^2)+(F323*(5-F324)^2))/11)</f>
        <v>0.77138921583986997</v>
      </c>
      <c r="H324" s="8">
        <f>(1*H319+2*H320+3*H321+4*H322+5*H323)/SUM(H319:H323)</f>
        <v>4.0078125</v>
      </c>
      <c r="I324">
        <f>SQRT(((H319*(1-H324)^2)+(H320*(2-H324)^2)+(H321*(3-H324)^2)+(H322*(4-H324)^2)+(H323*(5-H324)^2))/128)</f>
        <v>0.78557397159258657</v>
      </c>
    </row>
    <row r="325" spans="1:10">
      <c r="A325" s="10" t="s">
        <v>119</v>
      </c>
    </row>
    <row r="326" spans="1:10">
      <c r="A326" s="9" t="s">
        <v>54</v>
      </c>
      <c r="B326" s="3">
        <v>0</v>
      </c>
      <c r="C326">
        <f>B326/58*100</f>
        <v>0</v>
      </c>
      <c r="D326" s="5">
        <v>0</v>
      </c>
      <c r="E326">
        <f>D326/59*100</f>
        <v>0</v>
      </c>
      <c r="F326" s="7">
        <v>0</v>
      </c>
      <c r="G326">
        <f>F326/11*100</f>
        <v>0</v>
      </c>
      <c r="H326" s="1">
        <f t="shared" ref="H326:H330" si="184">SUM(B326,D326,F326)</f>
        <v>0</v>
      </c>
      <c r="I326" s="1">
        <f>H326/128*100</f>
        <v>0</v>
      </c>
      <c r="J326" s="13">
        <v>0.44130000000000003</v>
      </c>
    </row>
    <row r="327" spans="1:10">
      <c r="A327" s="9" t="s">
        <v>55</v>
      </c>
      <c r="B327" s="3">
        <v>1</v>
      </c>
      <c r="C327">
        <f>B327/58*100</f>
        <v>1.7241379310344827</v>
      </c>
      <c r="D327" s="5">
        <v>1</v>
      </c>
      <c r="E327">
        <f>D327/59*100</f>
        <v>1.6949152542372881</v>
      </c>
      <c r="F327" s="7">
        <v>0</v>
      </c>
      <c r="G327">
        <f t="shared" ref="G327:G330" si="185">F327/11*100</f>
        <v>0</v>
      </c>
      <c r="H327" s="1">
        <f t="shared" si="184"/>
        <v>2</v>
      </c>
      <c r="I327" s="1">
        <f t="shared" ref="I327:I330" si="186">H327/128*100</f>
        <v>1.5625</v>
      </c>
    </row>
    <row r="328" spans="1:10">
      <c r="A328" s="9" t="s">
        <v>56</v>
      </c>
      <c r="B328" s="3">
        <v>12</v>
      </c>
      <c r="C328">
        <f>B328/58*100</f>
        <v>20.689655172413794</v>
      </c>
      <c r="D328" s="5">
        <v>19</v>
      </c>
      <c r="E328">
        <f>D328/59*100</f>
        <v>32.20338983050847</v>
      </c>
      <c r="F328" s="7">
        <v>3</v>
      </c>
      <c r="G328">
        <f t="shared" si="185"/>
        <v>27.27272727272727</v>
      </c>
      <c r="H328" s="1">
        <f t="shared" si="184"/>
        <v>34</v>
      </c>
      <c r="I328" s="1">
        <f t="shared" si="186"/>
        <v>26.5625</v>
      </c>
    </row>
    <row r="329" spans="1:10">
      <c r="A329" s="9" t="s">
        <v>57</v>
      </c>
      <c r="B329" s="3">
        <v>32</v>
      </c>
      <c r="C329">
        <f>B329/58*100</f>
        <v>55.172413793103445</v>
      </c>
      <c r="D329" s="5">
        <v>27</v>
      </c>
      <c r="E329">
        <f>D329/59*100</f>
        <v>45.762711864406782</v>
      </c>
      <c r="F329" s="7">
        <v>3</v>
      </c>
      <c r="G329">
        <f t="shared" si="185"/>
        <v>27.27272727272727</v>
      </c>
      <c r="H329" s="1">
        <f t="shared" si="184"/>
        <v>62</v>
      </c>
      <c r="I329" s="1">
        <f t="shared" si="186"/>
        <v>48.4375</v>
      </c>
    </row>
    <row r="330" spans="1:10">
      <c r="A330" s="9" t="s">
        <v>58</v>
      </c>
      <c r="B330" s="3">
        <v>13</v>
      </c>
      <c r="C330">
        <f>B330/58*100</f>
        <v>22.413793103448278</v>
      </c>
      <c r="D330" s="5">
        <v>12</v>
      </c>
      <c r="E330">
        <f>D330/59*100</f>
        <v>20.33898305084746</v>
      </c>
      <c r="F330" s="7">
        <v>5</v>
      </c>
      <c r="G330">
        <f t="shared" si="185"/>
        <v>45.454545454545453</v>
      </c>
      <c r="H330" s="1">
        <f t="shared" si="184"/>
        <v>30</v>
      </c>
      <c r="I330" s="1">
        <f t="shared" si="186"/>
        <v>23.4375</v>
      </c>
    </row>
    <row r="331" spans="1:10">
      <c r="B331" s="3">
        <f>(1*B326+2*B327+3*B328+4*B329+5*B330)/SUM(B326:B330)</f>
        <v>3.9827586206896552</v>
      </c>
      <c r="C331">
        <f>SQRT(((B326*(1-B331)^2)+(B327*(2-B331)^2)+(B328*(3-B331)^2)+(B329*(4-B331)^2)+(B330*(5-B331)^2))/58)</f>
        <v>0.7068965517241379</v>
      </c>
      <c r="D331" s="5">
        <f>(1*D326+2*D327+3*D328+4*D329+5*D330)/SUM(D326:D330)</f>
        <v>3.847457627118644</v>
      </c>
      <c r="E331">
        <f>SQRT(((D326*(1-D331)^2)+(D327*(2-D331)^2)+(D328*(3-D331)^2)+(D329*(4-D331)^2)+(D330*(5-D331)^2))/59)</f>
        <v>0.75495110004474875</v>
      </c>
      <c r="F331" s="7">
        <f>(1*F326+2*F327+3*F328+4*F329+5*F330)/SUM(F326:F330)</f>
        <v>4.1818181818181817</v>
      </c>
      <c r="G331">
        <f>SQRT(((F326*(1-F331)^2)+(F327*(2-F331)^2)+(F328*(3-F331)^2)+(F329*(4-F331)^2)+(F330*(5-F331)^2))/11)</f>
        <v>0.83319558090106172</v>
      </c>
      <c r="H331" s="8">
        <f>(1*H326+2*H327+3*H328+4*H329+5*H330)/SUM(H326:H330)</f>
        <v>3.9375</v>
      </c>
      <c r="I331">
        <f>SQRT(((H326*(1-H331)^2)+(H327*(2-H331)^2)+(H328*(3-H331)^2)+(H329*(4-H331)^2)+(H330*(5-H331)^2))/128)</f>
        <v>0.74739129644383739</v>
      </c>
    </row>
    <row r="332" spans="1:10">
      <c r="A332" s="10" t="s">
        <v>120</v>
      </c>
    </row>
    <row r="333" spans="1:10">
      <c r="A333" s="9" t="s">
        <v>54</v>
      </c>
      <c r="B333" s="3">
        <v>0</v>
      </c>
      <c r="C333">
        <f>B333/58*100</f>
        <v>0</v>
      </c>
      <c r="D333" s="5">
        <v>0</v>
      </c>
      <c r="E333">
        <f>D333/59*100</f>
        <v>0</v>
      </c>
      <c r="F333" s="7">
        <v>0</v>
      </c>
      <c r="G333">
        <f>F333/11*100</f>
        <v>0</v>
      </c>
      <c r="H333" s="1">
        <f t="shared" ref="H333:H337" si="187">SUM(B333,D333,F333)</f>
        <v>0</v>
      </c>
      <c r="I333" s="1">
        <f>H333/128*100</f>
        <v>0</v>
      </c>
      <c r="J333" s="13">
        <v>0.4446</v>
      </c>
    </row>
    <row r="334" spans="1:10">
      <c r="A334" s="9" t="s">
        <v>55</v>
      </c>
      <c r="B334" s="3">
        <v>0</v>
      </c>
      <c r="C334">
        <f>B334/58*100</f>
        <v>0</v>
      </c>
      <c r="D334" s="5">
        <v>0</v>
      </c>
      <c r="E334">
        <f>D334/59*100</f>
        <v>0</v>
      </c>
      <c r="F334" s="7">
        <v>0</v>
      </c>
      <c r="G334">
        <f t="shared" ref="G334:G337" si="188">F334/11*100</f>
        <v>0</v>
      </c>
      <c r="H334" s="1">
        <f t="shared" si="187"/>
        <v>0</v>
      </c>
      <c r="I334" s="1">
        <f t="shared" ref="I334:I337" si="189">H334/128*100</f>
        <v>0</v>
      </c>
    </row>
    <row r="335" spans="1:10">
      <c r="A335" s="9" t="s">
        <v>56</v>
      </c>
      <c r="B335" s="3">
        <v>13</v>
      </c>
      <c r="C335">
        <f>B335/58*100</f>
        <v>22.413793103448278</v>
      </c>
      <c r="D335" s="5">
        <v>16</v>
      </c>
      <c r="E335">
        <f>D335/59*100</f>
        <v>27.118644067796609</v>
      </c>
      <c r="F335" s="7">
        <v>3</v>
      </c>
      <c r="G335">
        <f t="shared" si="188"/>
        <v>27.27272727272727</v>
      </c>
      <c r="H335" s="1">
        <f t="shared" si="187"/>
        <v>32</v>
      </c>
      <c r="I335" s="1">
        <f t="shared" si="189"/>
        <v>25</v>
      </c>
    </row>
    <row r="336" spans="1:10">
      <c r="A336" s="9" t="s">
        <v>57</v>
      </c>
      <c r="B336" s="3">
        <v>32</v>
      </c>
      <c r="C336">
        <f>B336/58*100</f>
        <v>55.172413793103445</v>
      </c>
      <c r="D336" s="5">
        <v>28</v>
      </c>
      <c r="E336">
        <f>D336/59*100</f>
        <v>47.457627118644069</v>
      </c>
      <c r="F336" s="7">
        <v>3</v>
      </c>
      <c r="G336">
        <f t="shared" si="188"/>
        <v>27.27272727272727</v>
      </c>
      <c r="H336" s="1">
        <f t="shared" si="187"/>
        <v>63</v>
      </c>
      <c r="I336" s="1">
        <f t="shared" si="189"/>
        <v>49.21875</v>
      </c>
    </row>
    <row r="337" spans="1:10">
      <c r="A337" s="9" t="s">
        <v>58</v>
      </c>
      <c r="B337" s="3">
        <v>13</v>
      </c>
      <c r="C337">
        <f>B337/58*100</f>
        <v>22.413793103448278</v>
      </c>
      <c r="D337" s="5">
        <v>15</v>
      </c>
      <c r="E337">
        <f>D337/59*100</f>
        <v>25.423728813559322</v>
      </c>
      <c r="F337" s="7">
        <v>5</v>
      </c>
      <c r="G337">
        <f t="shared" si="188"/>
        <v>45.454545454545453</v>
      </c>
      <c r="H337" s="1">
        <f t="shared" si="187"/>
        <v>33</v>
      </c>
      <c r="I337" s="1">
        <f t="shared" si="189"/>
        <v>25.78125</v>
      </c>
    </row>
    <row r="338" spans="1:10">
      <c r="B338" s="3">
        <f>(1*B333+2*B334+3*B335+4*B336+5*B337)/SUM(B333:B337)</f>
        <v>4</v>
      </c>
      <c r="C338">
        <f>SQRT(((B333*(1-B338)^2)+(B334*(2-B338)^2)+(B335*(3-B338)^2)+(B336*(4-B338)^2)+(B337*(5-B338)^2))/58)</f>
        <v>0.66953406341198618</v>
      </c>
      <c r="D338" s="5">
        <f>(1*D333+2*D334+3*D335+4*D336+5*D337)/SUM(D333:D337)</f>
        <v>3.9830508474576272</v>
      </c>
      <c r="E338">
        <f>SQRT(((D333*(1-D338)^2)+(D334*(2-D338)^2)+(D335*(3-D338)^2)+(D336*(4-D338)^2)+(D337*(5-D338)^2))/59)</f>
        <v>0.72466299411633728</v>
      </c>
      <c r="F338" s="7">
        <f>(1*F333+2*F334+3*F335+4*F336+5*F337)/SUM(F333:F337)</f>
        <v>4.1818181818181817</v>
      </c>
      <c r="G338">
        <f>SQRT(((F333*(1-F338)^2)+(F334*(2-F338)^2)+(F335*(3-F338)^2)+(F336*(4-F338)^2)+(F337*(5-F338)^2))/11)</f>
        <v>0.83319558090106172</v>
      </c>
      <c r="H338" s="8">
        <f>(1*H333+2*H334+3*H335+4*H336+5*H337)/SUM(H333:H337)</f>
        <v>4.0078125</v>
      </c>
      <c r="I338">
        <f>SQRT(((H333*(1-H338)^2)+(H334*(2-H338)^2)+(H335*(3-H338)^2)+(H336*(4-H338)^2)+(H337*(5-H338)^2))/128)</f>
        <v>0.71256681430147306</v>
      </c>
    </row>
    <row r="339" spans="1:10">
      <c r="A339" s="10" t="s">
        <v>121</v>
      </c>
    </row>
    <row r="340" spans="1:10">
      <c r="A340" s="9" t="s">
        <v>54</v>
      </c>
      <c r="B340" s="3">
        <v>0</v>
      </c>
      <c r="C340">
        <f>B340/58*100</f>
        <v>0</v>
      </c>
      <c r="D340" s="5">
        <v>0</v>
      </c>
      <c r="E340">
        <f>D340/59*100</f>
        <v>0</v>
      </c>
      <c r="F340" s="7">
        <v>0</v>
      </c>
      <c r="G340">
        <f>F340/11*100</f>
        <v>0</v>
      </c>
      <c r="H340" s="1">
        <f t="shared" ref="H340:H344" si="190">SUM(B340,D340,F340)</f>
        <v>0</v>
      </c>
      <c r="I340" s="1">
        <f>H340/128*100</f>
        <v>0</v>
      </c>
      <c r="J340" s="13">
        <v>0.2331</v>
      </c>
    </row>
    <row r="341" spans="1:10">
      <c r="A341" s="9" t="s">
        <v>55</v>
      </c>
      <c r="B341" s="3">
        <v>1</v>
      </c>
      <c r="C341">
        <f>B341/58*100</f>
        <v>1.7241379310344827</v>
      </c>
      <c r="D341" s="5">
        <v>0</v>
      </c>
      <c r="E341">
        <f>D341/59*100</f>
        <v>0</v>
      </c>
      <c r="F341" s="7">
        <v>1</v>
      </c>
      <c r="G341">
        <f t="shared" ref="G341:G344" si="191">F341/11*100</f>
        <v>9.0909090909090917</v>
      </c>
      <c r="H341" s="1">
        <f t="shared" si="190"/>
        <v>2</v>
      </c>
      <c r="I341" s="1">
        <f t="shared" ref="I341:I344" si="192">H341/128*100</f>
        <v>1.5625</v>
      </c>
    </row>
    <row r="342" spans="1:10">
      <c r="A342" s="9" t="s">
        <v>56</v>
      </c>
      <c r="B342" s="3">
        <v>8</v>
      </c>
      <c r="C342">
        <f>B342/58*100</f>
        <v>13.793103448275861</v>
      </c>
      <c r="D342" s="5">
        <v>15</v>
      </c>
      <c r="E342">
        <f>D342/59*100</f>
        <v>25.423728813559322</v>
      </c>
      <c r="F342" s="7">
        <v>3</v>
      </c>
      <c r="G342">
        <f t="shared" si="191"/>
        <v>27.27272727272727</v>
      </c>
      <c r="H342" s="1">
        <f t="shared" si="190"/>
        <v>26</v>
      </c>
      <c r="I342" s="1">
        <f t="shared" si="192"/>
        <v>20.3125</v>
      </c>
    </row>
    <row r="343" spans="1:10">
      <c r="A343" s="9" t="s">
        <v>57</v>
      </c>
      <c r="B343" s="3">
        <v>33</v>
      </c>
      <c r="C343">
        <f>B343/58*100</f>
        <v>56.896551724137936</v>
      </c>
      <c r="D343" s="5">
        <v>28</v>
      </c>
      <c r="E343">
        <f>D343/59*100</f>
        <v>47.457627118644069</v>
      </c>
      <c r="F343" s="7">
        <v>5</v>
      </c>
      <c r="G343">
        <f t="shared" si="191"/>
        <v>45.454545454545453</v>
      </c>
      <c r="H343" s="1">
        <f t="shared" si="190"/>
        <v>66</v>
      </c>
      <c r="I343" s="1">
        <f t="shared" si="192"/>
        <v>51.5625</v>
      </c>
    </row>
    <row r="344" spans="1:10">
      <c r="A344" s="9" t="s">
        <v>58</v>
      </c>
      <c r="B344" s="3">
        <v>16</v>
      </c>
      <c r="C344">
        <f>B344/58*100</f>
        <v>27.586206896551722</v>
      </c>
      <c r="D344" s="5">
        <v>16</v>
      </c>
      <c r="E344">
        <f>D344/59*100</f>
        <v>27.118644067796609</v>
      </c>
      <c r="F344" s="7">
        <v>2</v>
      </c>
      <c r="G344">
        <f t="shared" si="191"/>
        <v>18.181818181818183</v>
      </c>
      <c r="H344" s="1">
        <f t="shared" si="190"/>
        <v>34</v>
      </c>
      <c r="I344" s="1">
        <f t="shared" si="192"/>
        <v>26.5625</v>
      </c>
    </row>
    <row r="345" spans="1:10">
      <c r="B345" s="3">
        <f>(1*B340+2*B341+3*B342+4*B343+5*B344)/SUM(B340:B344)</f>
        <v>4.1034482758620694</v>
      </c>
      <c r="C345">
        <f>SQRT(((B340*(1-B345)^2)+(B341*(2-B345)^2)+(B342*(3-B345)^2)+(B343*(4-B345)^2)+(B344*(5-B345)^2))/58)</f>
        <v>0.68706409810935432</v>
      </c>
      <c r="D345" s="5">
        <f>(1*D340+2*D341+3*D342+4*D343+5*D344)/SUM(D340:D344)</f>
        <v>4.0169491525423728</v>
      </c>
      <c r="E345">
        <f>SQRT(((D340*(1-D345)^2)+(D341*(2-D345)^2)+(D342*(3-D345)^2)+(D343*(4-D345)^2)+(D344*(5-D345)^2))/59)</f>
        <v>0.72466299411633728</v>
      </c>
      <c r="F345" s="7">
        <f>(1*F340+2*F341+3*F342+4*F343+5*F344)/SUM(F340:F344)</f>
        <v>3.7272727272727271</v>
      </c>
      <c r="G345">
        <f>SQRT(((F340*(1-F345)^2)+(F341*(2-F345)^2)+(F342*(3-F345)^2)+(F343*(4-F345)^2)+(F344*(5-F345)^2))/11)</f>
        <v>0.86243936186410342</v>
      </c>
      <c r="H345" s="8">
        <f>(1*H340+2*H341+3*H342+4*H343+5*H344)/SUM(H340:H344)</f>
        <v>4.03125</v>
      </c>
      <c r="I345">
        <f>SQRT(((H340*(1-H345)^2)+(H341*(2-H345)^2)+(H342*(3-H345)^2)+(H343*(4-H345)^2)+(H344*(5-H345)^2))/128)</f>
        <v>0.72819876235819025</v>
      </c>
    </row>
    <row r="346" spans="1:10">
      <c r="A346" s="10" t="s">
        <v>122</v>
      </c>
    </row>
    <row r="347" spans="1:10">
      <c r="A347" s="9" t="s">
        <v>68</v>
      </c>
      <c r="B347" s="3">
        <v>40</v>
      </c>
      <c r="C347">
        <f>B347/63*100</f>
        <v>63.492063492063487</v>
      </c>
      <c r="D347" s="5">
        <v>42</v>
      </c>
      <c r="E347">
        <f>D347/61*100</f>
        <v>68.852459016393439</v>
      </c>
      <c r="F347" s="7">
        <v>12</v>
      </c>
      <c r="G347">
        <f>F347/13*100</f>
        <v>92.307692307692307</v>
      </c>
      <c r="H347" s="1">
        <f t="shared" ref="H347:H348" si="193">SUM(B347,D347,F347)</f>
        <v>94</v>
      </c>
      <c r="I347" s="1">
        <f t="shared" ref="I347:I348" si="194">H347/137*100</f>
        <v>68.613138686131393</v>
      </c>
      <c r="J347" s="13">
        <v>0.12509999999999999</v>
      </c>
    </row>
    <row r="348" spans="1:10">
      <c r="A348" s="9" t="s">
        <v>69</v>
      </c>
      <c r="B348" s="3">
        <v>23</v>
      </c>
      <c r="C348">
        <f>B348/63*100</f>
        <v>36.507936507936506</v>
      </c>
      <c r="D348" s="5">
        <v>19</v>
      </c>
      <c r="E348">
        <f>D348/61*100</f>
        <v>31.147540983606557</v>
      </c>
      <c r="F348" s="7">
        <v>1</v>
      </c>
      <c r="G348">
        <f>F348/13*100</f>
        <v>7.6923076923076925</v>
      </c>
      <c r="H348" s="1">
        <f t="shared" si="193"/>
        <v>43</v>
      </c>
      <c r="I348" s="1">
        <f t="shared" si="194"/>
        <v>31.386861313868614</v>
      </c>
    </row>
    <row r="350" spans="1:10">
      <c r="A350" s="10" t="s">
        <v>123</v>
      </c>
    </row>
    <row r="351" spans="1:10">
      <c r="A351" s="11" t="s">
        <v>124</v>
      </c>
      <c r="B351" s="3">
        <v>9</v>
      </c>
      <c r="C351">
        <f t="shared" ref="C351:C355" si="195">B351/63*100</f>
        <v>14.285714285714285</v>
      </c>
      <c r="D351" s="5">
        <v>2</v>
      </c>
      <c r="E351">
        <f t="shared" ref="E351:E355" si="196">D351/61*100</f>
        <v>3.278688524590164</v>
      </c>
      <c r="F351" s="7">
        <v>6</v>
      </c>
      <c r="G351">
        <f t="shared" ref="G351:G355" si="197">F351/13*100</f>
        <v>46.153846153846153</v>
      </c>
      <c r="H351" s="1">
        <f t="shared" ref="H351:H355" si="198">SUM(B351,D351,F351)</f>
        <v>17</v>
      </c>
      <c r="I351" s="1">
        <f t="shared" ref="I351:I355" si="199">H351/137*100</f>
        <v>12.408759124087592</v>
      </c>
      <c r="J351" s="17">
        <v>2.4850000000000002E-4</v>
      </c>
    </row>
    <row r="352" spans="1:10">
      <c r="A352" s="12" t="s">
        <v>125</v>
      </c>
      <c r="B352" s="3">
        <v>30</v>
      </c>
      <c r="C352">
        <f t="shared" si="195"/>
        <v>47.619047619047613</v>
      </c>
      <c r="D352" s="5">
        <v>22</v>
      </c>
      <c r="E352">
        <f t="shared" si="196"/>
        <v>36.065573770491802</v>
      </c>
      <c r="F352" s="7">
        <v>7</v>
      </c>
      <c r="G352">
        <f t="shared" si="197"/>
        <v>53.846153846153847</v>
      </c>
      <c r="H352" s="1">
        <f t="shared" si="198"/>
        <v>59</v>
      </c>
      <c r="I352" s="1">
        <f t="shared" si="199"/>
        <v>43.065693430656928</v>
      </c>
    </row>
    <row r="353" spans="1:10">
      <c r="A353" s="12" t="s">
        <v>126</v>
      </c>
      <c r="B353" s="3">
        <v>14</v>
      </c>
      <c r="C353">
        <f t="shared" si="195"/>
        <v>22.222222222222221</v>
      </c>
      <c r="D353" s="5">
        <v>24</v>
      </c>
      <c r="E353">
        <f t="shared" si="196"/>
        <v>39.344262295081968</v>
      </c>
      <c r="F353" s="7">
        <v>0</v>
      </c>
      <c r="G353">
        <f t="shared" si="197"/>
        <v>0</v>
      </c>
      <c r="H353" s="1">
        <f t="shared" si="198"/>
        <v>38</v>
      </c>
      <c r="I353" s="1">
        <f t="shared" si="199"/>
        <v>27.737226277372262</v>
      </c>
    </row>
    <row r="354" spans="1:10">
      <c r="A354" s="12" t="s">
        <v>127</v>
      </c>
      <c r="B354" s="3">
        <v>10</v>
      </c>
      <c r="C354">
        <f t="shared" si="195"/>
        <v>15.873015873015872</v>
      </c>
      <c r="D354" s="5">
        <v>11</v>
      </c>
      <c r="E354">
        <f t="shared" si="196"/>
        <v>18.032786885245901</v>
      </c>
      <c r="F354" s="7">
        <v>0</v>
      </c>
      <c r="G354">
        <f t="shared" si="197"/>
        <v>0</v>
      </c>
      <c r="H354" s="1">
        <f t="shared" si="198"/>
        <v>21</v>
      </c>
      <c r="I354" s="1">
        <f t="shared" si="199"/>
        <v>15.328467153284672</v>
      </c>
    </row>
    <row r="355" spans="1:10">
      <c r="A355" s="12" t="s">
        <v>128</v>
      </c>
      <c r="B355" s="3">
        <v>0</v>
      </c>
      <c r="C355">
        <f t="shared" si="195"/>
        <v>0</v>
      </c>
      <c r="D355" s="5">
        <v>2</v>
      </c>
      <c r="E355">
        <f t="shared" si="196"/>
        <v>3.278688524590164</v>
      </c>
      <c r="F355" s="7">
        <v>0</v>
      </c>
      <c r="G355">
        <f t="shared" si="197"/>
        <v>0</v>
      </c>
      <c r="H355" s="1">
        <f t="shared" si="198"/>
        <v>2</v>
      </c>
      <c r="I355" s="1">
        <f t="shared" si="199"/>
        <v>1.4598540145985401</v>
      </c>
    </row>
    <row r="357" spans="1:10">
      <c r="A357" s="10" t="s">
        <v>135</v>
      </c>
    </row>
    <row r="358" spans="1:10">
      <c r="A358" s="11" t="s">
        <v>129</v>
      </c>
      <c r="B358" s="3">
        <v>10</v>
      </c>
      <c r="C358">
        <f t="shared" ref="C358:C363" si="200">B358/63*100</f>
        <v>15.873015873015872</v>
      </c>
      <c r="D358" s="5">
        <v>5</v>
      </c>
      <c r="E358">
        <f t="shared" ref="E358:E363" si="201">D358/61*100</f>
        <v>8.1967213114754092</v>
      </c>
      <c r="F358" s="7">
        <v>6</v>
      </c>
      <c r="G358">
        <f t="shared" ref="G358:G363" si="202">F358/13*100</f>
        <v>46.153846153846153</v>
      </c>
      <c r="H358" s="1">
        <f t="shared" ref="H358:H363" si="203">SUM(B358,D358,F358)</f>
        <v>21</v>
      </c>
      <c r="I358" s="1">
        <f t="shared" ref="I358:I363" si="204">H358/137*100</f>
        <v>15.328467153284672</v>
      </c>
      <c r="J358" s="17">
        <v>5.2820000000000002E-3</v>
      </c>
    </row>
    <row r="359" spans="1:10">
      <c r="A359" s="12" t="s">
        <v>130</v>
      </c>
      <c r="B359" s="3">
        <v>20</v>
      </c>
      <c r="C359">
        <f t="shared" si="200"/>
        <v>31.746031746031743</v>
      </c>
      <c r="D359" s="5">
        <v>17</v>
      </c>
      <c r="E359">
        <f t="shared" si="201"/>
        <v>27.868852459016392</v>
      </c>
      <c r="F359" s="7">
        <v>7</v>
      </c>
      <c r="G359">
        <f t="shared" si="202"/>
        <v>53.846153846153847</v>
      </c>
      <c r="H359" s="1">
        <f t="shared" si="203"/>
        <v>44</v>
      </c>
      <c r="I359" s="1">
        <f t="shared" si="204"/>
        <v>32.116788321167881</v>
      </c>
    </row>
    <row r="360" spans="1:10">
      <c r="A360" s="12" t="s">
        <v>131</v>
      </c>
      <c r="B360" s="3">
        <v>13</v>
      </c>
      <c r="C360">
        <f t="shared" si="200"/>
        <v>20.634920634920633</v>
      </c>
      <c r="D360" s="5">
        <v>11</v>
      </c>
      <c r="E360">
        <f t="shared" si="201"/>
        <v>18.032786885245901</v>
      </c>
      <c r="F360" s="7">
        <v>0</v>
      </c>
      <c r="G360">
        <f t="shared" si="202"/>
        <v>0</v>
      </c>
      <c r="H360" s="1">
        <f t="shared" si="203"/>
        <v>24</v>
      </c>
      <c r="I360" s="1">
        <f t="shared" si="204"/>
        <v>17.518248175182482</v>
      </c>
    </row>
    <row r="361" spans="1:10">
      <c r="A361" s="12" t="s">
        <v>132</v>
      </c>
      <c r="B361" s="3">
        <v>7</v>
      </c>
      <c r="C361">
        <f t="shared" si="200"/>
        <v>11.111111111111111</v>
      </c>
      <c r="D361" s="5">
        <v>14</v>
      </c>
      <c r="E361">
        <f t="shared" si="201"/>
        <v>22.950819672131146</v>
      </c>
      <c r="F361" s="7">
        <v>0</v>
      </c>
      <c r="G361">
        <f t="shared" si="202"/>
        <v>0</v>
      </c>
      <c r="H361" s="1">
        <f t="shared" si="203"/>
        <v>21</v>
      </c>
      <c r="I361" s="1">
        <f t="shared" si="204"/>
        <v>15.328467153284672</v>
      </c>
    </row>
    <row r="362" spans="1:10">
      <c r="A362" s="12" t="s">
        <v>133</v>
      </c>
      <c r="B362" s="3">
        <v>9</v>
      </c>
      <c r="C362">
        <f t="shared" si="200"/>
        <v>14.285714285714285</v>
      </c>
      <c r="D362" s="5">
        <v>6</v>
      </c>
      <c r="E362">
        <f t="shared" si="201"/>
        <v>9.8360655737704921</v>
      </c>
      <c r="F362" s="7">
        <v>0</v>
      </c>
      <c r="G362">
        <f t="shared" si="202"/>
        <v>0</v>
      </c>
      <c r="H362" s="1">
        <f t="shared" si="203"/>
        <v>15</v>
      </c>
      <c r="I362" s="1">
        <f t="shared" si="204"/>
        <v>10.948905109489052</v>
      </c>
    </row>
    <row r="363" spans="1:10">
      <c r="A363" s="12" t="s">
        <v>134</v>
      </c>
      <c r="B363" s="3">
        <v>4</v>
      </c>
      <c r="C363">
        <f t="shared" si="200"/>
        <v>6.3492063492063489</v>
      </c>
      <c r="D363" s="5">
        <v>8</v>
      </c>
      <c r="E363">
        <f t="shared" si="201"/>
        <v>13.114754098360656</v>
      </c>
      <c r="F363" s="7">
        <v>0</v>
      </c>
      <c r="G363">
        <f t="shared" si="202"/>
        <v>0</v>
      </c>
      <c r="H363" s="1">
        <f t="shared" si="203"/>
        <v>12</v>
      </c>
      <c r="I363" s="1">
        <f t="shared" si="204"/>
        <v>8.7591240875912408</v>
      </c>
    </row>
    <row r="365" spans="1:10">
      <c r="A365" s="10" t="s">
        <v>136</v>
      </c>
    </row>
    <row r="366" spans="1:10">
      <c r="A366" s="9" t="s">
        <v>141</v>
      </c>
      <c r="B366" s="3">
        <v>2</v>
      </c>
      <c r="C366">
        <f t="shared" ref="C366:C380" si="205">B366/63*100</f>
        <v>3.1746031746031744</v>
      </c>
      <c r="D366" s="5">
        <v>0</v>
      </c>
      <c r="E366">
        <f t="shared" ref="E366:E380" si="206">D366/61*100</f>
        <v>0</v>
      </c>
      <c r="F366" s="7">
        <v>2</v>
      </c>
      <c r="G366">
        <f t="shared" ref="G366:G380" si="207">F366/13*100</f>
        <v>15.384615384615385</v>
      </c>
      <c r="H366" s="1">
        <f t="shared" ref="H366:H380" si="208">SUM(B366,D366,F366)</f>
        <v>4</v>
      </c>
      <c r="I366" s="1">
        <f t="shared" ref="I366:I380" si="209">H366/137*100</f>
        <v>2.9197080291970803</v>
      </c>
      <c r="J366" s="17">
        <v>2.039E-4</v>
      </c>
    </row>
    <row r="367" spans="1:10">
      <c r="A367" s="9" t="s">
        <v>142</v>
      </c>
      <c r="B367" s="3">
        <v>14</v>
      </c>
      <c r="C367">
        <f t="shared" si="205"/>
        <v>22.222222222222221</v>
      </c>
      <c r="D367" s="5">
        <v>15</v>
      </c>
      <c r="E367">
        <f t="shared" si="206"/>
        <v>24.590163934426229</v>
      </c>
      <c r="F367" s="7">
        <v>0</v>
      </c>
      <c r="G367">
        <f t="shared" si="207"/>
        <v>0</v>
      </c>
      <c r="H367" s="1">
        <f t="shared" si="208"/>
        <v>29</v>
      </c>
      <c r="I367" s="1">
        <f t="shared" si="209"/>
        <v>21.167883211678831</v>
      </c>
    </row>
    <row r="368" spans="1:10">
      <c r="A368" s="9" t="s">
        <v>143</v>
      </c>
      <c r="B368" s="3">
        <v>2</v>
      </c>
      <c r="C368">
        <f t="shared" si="205"/>
        <v>3.1746031746031744</v>
      </c>
      <c r="D368" s="5">
        <v>4</v>
      </c>
      <c r="E368">
        <f t="shared" si="206"/>
        <v>6.557377049180328</v>
      </c>
      <c r="F368" s="7">
        <v>0</v>
      </c>
      <c r="G368">
        <f t="shared" si="207"/>
        <v>0</v>
      </c>
      <c r="H368" s="1">
        <f t="shared" si="208"/>
        <v>6</v>
      </c>
      <c r="I368" s="1">
        <f t="shared" si="209"/>
        <v>4.3795620437956204</v>
      </c>
    </row>
    <row r="369" spans="1:10">
      <c r="A369" s="9" t="s">
        <v>144</v>
      </c>
      <c r="B369" s="3">
        <v>0</v>
      </c>
      <c r="C369">
        <f t="shared" si="205"/>
        <v>0</v>
      </c>
      <c r="D369" s="5">
        <v>8</v>
      </c>
      <c r="E369">
        <f t="shared" si="206"/>
        <v>13.114754098360656</v>
      </c>
      <c r="F369" s="7">
        <v>0</v>
      </c>
      <c r="G369">
        <f t="shared" si="207"/>
        <v>0</v>
      </c>
      <c r="H369" s="1">
        <f t="shared" si="208"/>
        <v>8</v>
      </c>
      <c r="I369" s="1">
        <f t="shared" si="209"/>
        <v>5.8394160583941606</v>
      </c>
    </row>
    <row r="370" spans="1:10">
      <c r="A370" s="9" t="s">
        <v>145</v>
      </c>
      <c r="B370" s="3">
        <v>3</v>
      </c>
      <c r="C370">
        <f t="shared" si="205"/>
        <v>4.7619047619047619</v>
      </c>
      <c r="D370" s="5">
        <v>1</v>
      </c>
      <c r="E370">
        <f t="shared" si="206"/>
        <v>1.639344262295082</v>
      </c>
      <c r="F370" s="7">
        <v>0</v>
      </c>
      <c r="G370">
        <f t="shared" si="207"/>
        <v>0</v>
      </c>
      <c r="H370" s="1">
        <f t="shared" si="208"/>
        <v>4</v>
      </c>
      <c r="I370" s="1">
        <f t="shared" si="209"/>
        <v>2.9197080291970803</v>
      </c>
    </row>
    <row r="371" spans="1:10">
      <c r="A371" s="9" t="s">
        <v>151</v>
      </c>
      <c r="B371" s="3">
        <v>1</v>
      </c>
      <c r="C371">
        <f t="shared" si="205"/>
        <v>1.5873015873015872</v>
      </c>
      <c r="D371" s="5">
        <v>3</v>
      </c>
      <c r="E371">
        <f t="shared" si="206"/>
        <v>4.918032786885246</v>
      </c>
      <c r="F371" s="7">
        <v>0</v>
      </c>
      <c r="G371">
        <f t="shared" si="207"/>
        <v>0</v>
      </c>
      <c r="H371" s="1">
        <f t="shared" si="208"/>
        <v>4</v>
      </c>
      <c r="I371" s="1">
        <f t="shared" si="209"/>
        <v>2.9197080291970803</v>
      </c>
    </row>
    <row r="372" spans="1:10">
      <c r="A372" s="9" t="s">
        <v>146</v>
      </c>
      <c r="B372" s="3">
        <v>3</v>
      </c>
      <c r="C372">
        <f t="shared" si="205"/>
        <v>4.7619047619047619</v>
      </c>
      <c r="D372" s="5">
        <v>1</v>
      </c>
      <c r="E372">
        <f t="shared" si="206"/>
        <v>1.639344262295082</v>
      </c>
      <c r="F372" s="7">
        <v>0</v>
      </c>
      <c r="G372">
        <f t="shared" si="207"/>
        <v>0</v>
      </c>
      <c r="H372" s="1">
        <f t="shared" si="208"/>
        <v>4</v>
      </c>
      <c r="I372" s="1">
        <f t="shared" si="209"/>
        <v>2.9197080291970803</v>
      </c>
    </row>
    <row r="373" spans="1:10">
      <c r="A373" s="9" t="s">
        <v>147</v>
      </c>
      <c r="B373" s="3">
        <v>0</v>
      </c>
      <c r="C373">
        <f t="shared" si="205"/>
        <v>0</v>
      </c>
      <c r="D373" s="5">
        <v>7</v>
      </c>
      <c r="E373">
        <f t="shared" si="206"/>
        <v>11.475409836065573</v>
      </c>
      <c r="F373" s="7">
        <v>0</v>
      </c>
      <c r="G373">
        <f t="shared" si="207"/>
        <v>0</v>
      </c>
      <c r="H373" s="1">
        <f t="shared" si="208"/>
        <v>7</v>
      </c>
      <c r="I373" s="1">
        <f t="shared" si="209"/>
        <v>5.1094890510948909</v>
      </c>
    </row>
    <row r="374" spans="1:10">
      <c r="A374" s="9" t="s">
        <v>148</v>
      </c>
      <c r="B374" s="3">
        <v>28</v>
      </c>
      <c r="C374">
        <f t="shared" si="205"/>
        <v>44.444444444444443</v>
      </c>
      <c r="D374" s="5">
        <v>12</v>
      </c>
      <c r="E374">
        <f t="shared" si="206"/>
        <v>19.672131147540984</v>
      </c>
      <c r="F374" s="7">
        <v>3</v>
      </c>
      <c r="G374">
        <f t="shared" si="207"/>
        <v>23.076923076923077</v>
      </c>
      <c r="H374" s="1">
        <f t="shared" si="208"/>
        <v>43</v>
      </c>
      <c r="I374" s="1">
        <f t="shared" si="209"/>
        <v>31.386861313868614</v>
      </c>
    </row>
    <row r="375" spans="1:10">
      <c r="A375" s="9" t="s">
        <v>152</v>
      </c>
      <c r="B375" s="3">
        <v>1</v>
      </c>
      <c r="C375">
        <f t="shared" si="205"/>
        <v>1.5873015873015872</v>
      </c>
      <c r="D375" s="5">
        <v>2</v>
      </c>
      <c r="E375">
        <f t="shared" si="206"/>
        <v>3.278688524590164</v>
      </c>
      <c r="F375" s="7">
        <v>1</v>
      </c>
      <c r="G375">
        <f t="shared" si="207"/>
        <v>7.6923076923076925</v>
      </c>
      <c r="H375" s="1">
        <f t="shared" si="208"/>
        <v>4</v>
      </c>
      <c r="I375" s="1">
        <f t="shared" si="209"/>
        <v>2.9197080291970803</v>
      </c>
    </row>
    <row r="376" spans="1:10">
      <c r="A376" s="9" t="s">
        <v>149</v>
      </c>
      <c r="B376" s="3">
        <v>2</v>
      </c>
      <c r="C376">
        <f t="shared" si="205"/>
        <v>3.1746031746031744</v>
      </c>
      <c r="D376" s="5">
        <v>3</v>
      </c>
      <c r="E376">
        <f t="shared" si="206"/>
        <v>4.918032786885246</v>
      </c>
      <c r="F376" s="7">
        <v>3</v>
      </c>
      <c r="G376">
        <f t="shared" si="207"/>
        <v>23.076923076923077</v>
      </c>
      <c r="H376" s="1">
        <f t="shared" si="208"/>
        <v>8</v>
      </c>
      <c r="I376" s="1">
        <f t="shared" si="209"/>
        <v>5.8394160583941606</v>
      </c>
    </row>
    <row r="377" spans="1:10">
      <c r="A377" s="9" t="s">
        <v>153</v>
      </c>
      <c r="B377" s="3">
        <v>1</v>
      </c>
      <c r="C377">
        <f t="shared" si="205"/>
        <v>1.5873015873015872</v>
      </c>
      <c r="D377" s="5">
        <v>2</v>
      </c>
      <c r="E377">
        <f t="shared" si="206"/>
        <v>3.278688524590164</v>
      </c>
      <c r="F377" s="7">
        <v>2</v>
      </c>
      <c r="G377">
        <f t="shared" si="207"/>
        <v>15.384615384615385</v>
      </c>
      <c r="H377" s="1">
        <f t="shared" si="208"/>
        <v>5</v>
      </c>
      <c r="I377" s="1">
        <f t="shared" si="209"/>
        <v>3.6496350364963499</v>
      </c>
    </row>
    <row r="378" spans="1:10">
      <c r="A378" s="9" t="s">
        <v>154</v>
      </c>
      <c r="B378" s="3">
        <v>1</v>
      </c>
      <c r="C378">
        <f t="shared" si="205"/>
        <v>1.5873015873015872</v>
      </c>
      <c r="D378" s="5">
        <v>0</v>
      </c>
      <c r="E378">
        <f t="shared" si="206"/>
        <v>0</v>
      </c>
      <c r="F378" s="7">
        <v>0</v>
      </c>
      <c r="G378">
        <f t="shared" si="207"/>
        <v>0</v>
      </c>
      <c r="H378" s="1">
        <f t="shared" si="208"/>
        <v>1</v>
      </c>
      <c r="I378" s="1">
        <f t="shared" si="209"/>
        <v>0.72992700729927007</v>
      </c>
    </row>
    <row r="379" spans="1:10">
      <c r="A379" s="9" t="s">
        <v>150</v>
      </c>
      <c r="B379" s="3">
        <v>3</v>
      </c>
      <c r="C379">
        <f t="shared" si="205"/>
        <v>4.7619047619047619</v>
      </c>
      <c r="D379" s="5">
        <v>2</v>
      </c>
      <c r="E379">
        <f t="shared" si="206"/>
        <v>3.278688524590164</v>
      </c>
      <c r="F379" s="7">
        <v>2</v>
      </c>
      <c r="G379">
        <f t="shared" si="207"/>
        <v>15.384615384615385</v>
      </c>
      <c r="H379" s="1">
        <f t="shared" si="208"/>
        <v>7</v>
      </c>
      <c r="I379" s="1">
        <f t="shared" si="209"/>
        <v>5.1094890510948909</v>
      </c>
    </row>
    <row r="380" spans="1:10">
      <c r="A380" s="9" t="s">
        <v>155</v>
      </c>
      <c r="B380" s="3">
        <v>2</v>
      </c>
      <c r="C380">
        <f t="shared" si="205"/>
        <v>3.1746031746031744</v>
      </c>
      <c r="D380" s="5">
        <v>1</v>
      </c>
      <c r="E380">
        <f t="shared" si="206"/>
        <v>1.639344262295082</v>
      </c>
      <c r="F380" s="7">
        <v>0</v>
      </c>
      <c r="G380">
        <f t="shared" si="207"/>
        <v>0</v>
      </c>
      <c r="H380" s="1">
        <f t="shared" si="208"/>
        <v>3</v>
      </c>
      <c r="I380" s="1">
        <f t="shared" si="209"/>
        <v>2.1897810218978102</v>
      </c>
    </row>
    <row r="382" spans="1:10">
      <c r="A382" s="10" t="s">
        <v>137</v>
      </c>
    </row>
    <row r="383" spans="1:10">
      <c r="A383" s="9" t="s">
        <v>138</v>
      </c>
      <c r="B383" s="3">
        <v>28</v>
      </c>
      <c r="C383">
        <f t="shared" ref="C383:C384" si="210">B383/63*100</f>
        <v>44.444444444444443</v>
      </c>
      <c r="D383" s="5">
        <v>49</v>
      </c>
      <c r="E383">
        <f t="shared" ref="E383:E384" si="211">D383/61*100</f>
        <v>80.327868852459019</v>
      </c>
      <c r="F383" s="7">
        <v>9</v>
      </c>
      <c r="G383">
        <f t="shared" ref="G383:G384" si="212">F383/13*100</f>
        <v>69.230769230769226</v>
      </c>
      <c r="H383" s="1">
        <f t="shared" ref="H383:H384" si="213">SUM(B383,D383,F383)</f>
        <v>86</v>
      </c>
      <c r="I383" s="1">
        <f t="shared" ref="I383:I384" si="214">H383/137*100</f>
        <v>62.773722627737229</v>
      </c>
      <c r="J383" s="17">
        <v>1.7220000000000001E-4</v>
      </c>
    </row>
    <row r="384" spans="1:10">
      <c r="A384" s="9" t="s">
        <v>139</v>
      </c>
      <c r="B384" s="3">
        <v>35</v>
      </c>
      <c r="C384">
        <f t="shared" si="210"/>
        <v>55.555555555555557</v>
      </c>
      <c r="D384" s="5">
        <v>12</v>
      </c>
      <c r="E384">
        <f t="shared" si="211"/>
        <v>19.672131147540984</v>
      </c>
      <c r="F384" s="7">
        <v>4</v>
      </c>
      <c r="G384">
        <f t="shared" si="212"/>
        <v>30.76923076923077</v>
      </c>
      <c r="H384" s="1">
        <f t="shared" si="213"/>
        <v>51</v>
      </c>
      <c r="I384" s="1">
        <f t="shared" si="214"/>
        <v>37.226277372262771</v>
      </c>
    </row>
    <row r="386" spans="1:10">
      <c r="A386" s="10" t="s">
        <v>140</v>
      </c>
    </row>
    <row r="387" spans="1:10">
      <c r="A387" s="9" t="s">
        <v>156</v>
      </c>
      <c r="B387" s="3">
        <v>2</v>
      </c>
      <c r="C387">
        <f t="shared" ref="C387:C394" si="215">B387/35*100</f>
        <v>5.7142857142857144</v>
      </c>
      <c r="D387" s="5">
        <v>2</v>
      </c>
      <c r="E387">
        <f t="shared" ref="E387:E394" si="216">D387/12*100</f>
        <v>16.666666666666664</v>
      </c>
      <c r="F387" s="7">
        <v>0</v>
      </c>
      <c r="G387">
        <f>F387/4*100</f>
        <v>0</v>
      </c>
      <c r="H387" s="1">
        <f t="shared" ref="H387:H394" si="217">SUM(B387,D387,F387)</f>
        <v>4</v>
      </c>
      <c r="I387" s="1">
        <f>H387/51*100</f>
        <v>7.8431372549019605</v>
      </c>
      <c r="J387" s="19">
        <v>0.16850000000000001</v>
      </c>
    </row>
    <row r="388" spans="1:10">
      <c r="A388" s="9" t="s">
        <v>162</v>
      </c>
      <c r="B388" s="3">
        <v>8</v>
      </c>
      <c r="C388">
        <f t="shared" si="215"/>
        <v>22.857142857142858</v>
      </c>
      <c r="D388" s="5">
        <v>3</v>
      </c>
      <c r="E388">
        <f t="shared" si="216"/>
        <v>25</v>
      </c>
      <c r="F388" s="7">
        <v>0</v>
      </c>
      <c r="G388">
        <f t="shared" ref="G388:G394" si="218">F388/4*100</f>
        <v>0</v>
      </c>
      <c r="H388" s="1">
        <f t="shared" si="217"/>
        <v>11</v>
      </c>
      <c r="I388" s="1">
        <f t="shared" ref="I388:I394" si="219">H388/51*100</f>
        <v>21.568627450980394</v>
      </c>
    </row>
    <row r="389" spans="1:10">
      <c r="A389" s="9" t="s">
        <v>157</v>
      </c>
      <c r="B389" s="3">
        <v>12</v>
      </c>
      <c r="C389">
        <f t="shared" si="215"/>
        <v>34.285714285714285</v>
      </c>
      <c r="D389" s="5">
        <v>2</v>
      </c>
      <c r="E389">
        <f t="shared" si="216"/>
        <v>16.666666666666664</v>
      </c>
      <c r="F389" s="7">
        <v>2</v>
      </c>
      <c r="G389">
        <f t="shared" si="218"/>
        <v>50</v>
      </c>
      <c r="H389" s="1">
        <f t="shared" si="217"/>
        <v>16</v>
      </c>
      <c r="I389" s="1">
        <f t="shared" si="219"/>
        <v>31.372549019607842</v>
      </c>
    </row>
    <row r="390" spans="1:10">
      <c r="A390" s="9" t="s">
        <v>161</v>
      </c>
      <c r="B390" s="3">
        <v>4</v>
      </c>
      <c r="C390">
        <f t="shared" si="215"/>
        <v>11.428571428571429</v>
      </c>
      <c r="D390" s="5">
        <v>0</v>
      </c>
      <c r="E390">
        <f t="shared" si="216"/>
        <v>0</v>
      </c>
      <c r="F390" s="7">
        <v>0</v>
      </c>
      <c r="G390">
        <f t="shared" si="218"/>
        <v>0</v>
      </c>
      <c r="H390" s="1">
        <f t="shared" si="217"/>
        <v>4</v>
      </c>
      <c r="I390" s="1">
        <f t="shared" si="219"/>
        <v>7.8431372549019605</v>
      </c>
    </row>
    <row r="391" spans="1:10">
      <c r="A391" s="9" t="s">
        <v>158</v>
      </c>
      <c r="B391" s="3">
        <v>0</v>
      </c>
      <c r="C391">
        <f t="shared" si="215"/>
        <v>0</v>
      </c>
      <c r="D391" s="5">
        <v>1</v>
      </c>
      <c r="E391">
        <f t="shared" si="216"/>
        <v>8.3333333333333321</v>
      </c>
      <c r="F391" s="7">
        <v>0</v>
      </c>
      <c r="G391">
        <f t="shared" si="218"/>
        <v>0</v>
      </c>
      <c r="H391" s="1">
        <f t="shared" si="217"/>
        <v>1</v>
      </c>
      <c r="I391" s="1">
        <f t="shared" si="219"/>
        <v>1.9607843137254901</v>
      </c>
    </row>
    <row r="392" spans="1:10">
      <c r="A392" s="9" t="s">
        <v>159</v>
      </c>
      <c r="B392" s="3">
        <v>6</v>
      </c>
      <c r="C392">
        <f t="shared" si="215"/>
        <v>17.142857142857142</v>
      </c>
      <c r="D392" s="5">
        <v>1</v>
      </c>
      <c r="E392">
        <f t="shared" si="216"/>
        <v>8.3333333333333321</v>
      </c>
      <c r="F392" s="7">
        <v>1</v>
      </c>
      <c r="G392">
        <f t="shared" si="218"/>
        <v>25</v>
      </c>
      <c r="H392" s="1">
        <f t="shared" si="217"/>
        <v>8</v>
      </c>
      <c r="I392" s="1">
        <f t="shared" si="219"/>
        <v>15.686274509803921</v>
      </c>
    </row>
    <row r="393" spans="1:10">
      <c r="A393" s="9" t="s">
        <v>163</v>
      </c>
      <c r="B393" s="3">
        <v>1</v>
      </c>
      <c r="C393">
        <f t="shared" si="215"/>
        <v>2.8571428571428572</v>
      </c>
      <c r="D393" s="5">
        <v>3</v>
      </c>
      <c r="E393">
        <f t="shared" si="216"/>
        <v>25</v>
      </c>
      <c r="F393" s="7">
        <v>0</v>
      </c>
      <c r="G393">
        <f t="shared" si="218"/>
        <v>0</v>
      </c>
      <c r="H393" s="1">
        <f t="shared" si="217"/>
        <v>4</v>
      </c>
      <c r="I393" s="1">
        <f t="shared" si="219"/>
        <v>7.8431372549019605</v>
      </c>
    </row>
    <row r="394" spans="1:10">
      <c r="A394" s="9" t="s">
        <v>160</v>
      </c>
      <c r="B394" s="3">
        <v>2</v>
      </c>
      <c r="C394">
        <f t="shared" si="215"/>
        <v>5.7142857142857144</v>
      </c>
      <c r="D394" s="5">
        <v>0</v>
      </c>
      <c r="E394">
        <f t="shared" si="216"/>
        <v>0</v>
      </c>
      <c r="F394" s="7">
        <v>1</v>
      </c>
      <c r="G394">
        <f t="shared" si="218"/>
        <v>25</v>
      </c>
      <c r="H394" s="1">
        <f t="shared" si="217"/>
        <v>3</v>
      </c>
      <c r="I394" s="1">
        <f t="shared" si="219"/>
        <v>5.8823529411764701</v>
      </c>
    </row>
  </sheetData>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권찬영</dc:creator>
  <cp:lastModifiedBy>MDPI</cp:lastModifiedBy>
  <dcterms:created xsi:type="dcterms:W3CDTF">2021-12-10T12:20:36Z</dcterms:created>
  <dcterms:modified xsi:type="dcterms:W3CDTF">2022-01-29T05:12:29Z</dcterms:modified>
</cp:coreProperties>
</file>