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3.xml" ContentType="application/vnd.openxmlformats-officedocument.drawing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4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5.xml" ContentType="application/vnd.openxmlformats-officedocument.drawing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omments1.xml" ContentType="application/vnd.openxmlformats-officedocument.spreadsheetml.comments+xml"/>
  <Override PartName="/xl/drawings/drawing6.xml" ContentType="application/vnd.openxmlformats-officedocument.drawing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charts/colors1.xml" ContentType="application/vnd.ms-office.chartcolorstyle+xml"/>
  <Override PartName="/xl/charts/style1.xml" ContentType="application/vnd.ms-office.chartstyle+xml"/>
  <Override PartName="/xl/charts/colors2.xml" ContentType="application/vnd.ms-office.chartcolorstyle+xml"/>
  <Override PartName="/xl/charts/style2.xml" ContentType="application/vnd.ms-office.chartstyl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05" yWindow="-105" windowWidth="19425" windowHeight="10305" firstSheet="2" activeTab="8"/>
  </bookViews>
  <sheets>
    <sheet name="Glucose" sheetId="18" r:id="rId1"/>
    <sheet name="Lipids on chow + Western" sheetId="29" r:id="rId2"/>
    <sheet name="Glucose + triglyceride" sheetId="21" r:id="rId3"/>
    <sheet name="Redo_glucose + HDL-8-10-21" sheetId="22" r:id="rId4"/>
    <sheet name="Insulin" sheetId="24" r:id="rId5"/>
    <sheet name="ITT-summary" sheetId="25" r:id="rId6"/>
    <sheet name="GTT-summary" sheetId="26" r:id="rId7"/>
    <sheet name="Weight(1)" sheetId="27" r:id="rId8"/>
    <sheet name="C3H_wild-type" sheetId="28" r:id="rId9"/>
    <sheet name="ANOVA" sheetId="30" r:id="rId10"/>
    <sheet name="GTT_area under curve" sheetId="31" r:id="rId11"/>
  </sheets>
  <externalReferences>
    <externalReference r:id="rId12"/>
  </externalReferences>
  <calcPr calcId="145621"/>
</workbook>
</file>

<file path=xl/calcChain.xml><?xml version="1.0" encoding="utf-8"?>
<calcChain xmlns="http://schemas.openxmlformats.org/spreadsheetml/2006/main">
  <c r="X69" i="28" l="1"/>
  <c r="X68" i="28"/>
  <c r="W60" i="31"/>
  <c r="V60" i="31"/>
  <c r="U60" i="31"/>
  <c r="T60" i="31"/>
  <c r="S60" i="31"/>
  <c r="R60" i="31"/>
  <c r="W59" i="31"/>
  <c r="V59" i="31"/>
  <c r="U59" i="31"/>
  <c r="T59" i="31"/>
  <c r="S59" i="31"/>
  <c r="R59" i="31"/>
  <c r="W58" i="31"/>
  <c r="V58" i="31"/>
  <c r="U58" i="31"/>
  <c r="T58" i="31"/>
  <c r="S58" i="31"/>
  <c r="R58" i="31"/>
  <c r="W57" i="31"/>
  <c r="V57" i="31"/>
  <c r="U57" i="31"/>
  <c r="T57" i="31"/>
  <c r="S57" i="31"/>
  <c r="R57" i="31"/>
  <c r="W56" i="31"/>
  <c r="V56" i="31"/>
  <c r="U56" i="31"/>
  <c r="T56" i="31"/>
  <c r="S56" i="31"/>
  <c r="R56" i="31"/>
  <c r="W55" i="31"/>
  <c r="V55" i="31"/>
  <c r="U55" i="31"/>
  <c r="T55" i="31"/>
  <c r="S55" i="31"/>
  <c r="R55" i="31"/>
  <c r="W54" i="31"/>
  <c r="V54" i="31"/>
  <c r="U54" i="31"/>
  <c r="T54" i="31"/>
  <c r="S54" i="31"/>
  <c r="R54" i="31"/>
  <c r="W53" i="31"/>
  <c r="V53" i="31"/>
  <c r="U53" i="31"/>
  <c r="T53" i="31"/>
  <c r="S53" i="31"/>
  <c r="R53" i="31"/>
  <c r="W52" i="31"/>
  <c r="V52" i="31"/>
  <c r="U52" i="31"/>
  <c r="T52" i="31"/>
  <c r="S52" i="31"/>
  <c r="R52" i="31"/>
  <c r="W51" i="31"/>
  <c r="V51" i="31"/>
  <c r="U51" i="31"/>
  <c r="T51" i="31"/>
  <c r="S51" i="31"/>
  <c r="R51" i="31"/>
  <c r="W50" i="31"/>
  <c r="V50" i="31"/>
  <c r="U50" i="31"/>
  <c r="T50" i="31"/>
  <c r="S50" i="31"/>
  <c r="R50" i="31"/>
  <c r="W49" i="31"/>
  <c r="V49" i="31"/>
  <c r="U49" i="31"/>
  <c r="T49" i="31"/>
  <c r="S49" i="31"/>
  <c r="R49" i="31"/>
  <c r="W48" i="31"/>
  <c r="V48" i="31"/>
  <c r="U48" i="31"/>
  <c r="T48" i="31"/>
  <c r="S48" i="31"/>
  <c r="R48" i="31"/>
  <c r="W47" i="31"/>
  <c r="V47" i="31"/>
  <c r="U47" i="31"/>
  <c r="T47" i="31"/>
  <c r="S47" i="31"/>
  <c r="R47" i="31"/>
  <c r="W46" i="31"/>
  <c r="V46" i="31"/>
  <c r="U46" i="31"/>
  <c r="T46" i="31"/>
  <c r="S46" i="31"/>
  <c r="R46" i="31"/>
  <c r="W45" i="31"/>
  <c r="V45" i="31"/>
  <c r="U45" i="31"/>
  <c r="T45" i="31"/>
  <c r="S45" i="31"/>
  <c r="R45" i="31"/>
  <c r="W44" i="31"/>
  <c r="V44" i="31"/>
  <c r="U44" i="31"/>
  <c r="T44" i="31"/>
  <c r="S44" i="31"/>
  <c r="R44" i="31"/>
  <c r="W43" i="31"/>
  <c r="V43" i="31"/>
  <c r="U43" i="31"/>
  <c r="T43" i="31"/>
  <c r="S43" i="31"/>
  <c r="R43" i="31"/>
  <c r="W40" i="31"/>
  <c r="V40" i="31"/>
  <c r="U40" i="31"/>
  <c r="T40" i="31"/>
  <c r="S40" i="31"/>
  <c r="R40" i="31"/>
  <c r="W39" i="31"/>
  <c r="V39" i="31"/>
  <c r="U39" i="31"/>
  <c r="T39" i="31"/>
  <c r="S39" i="31"/>
  <c r="R39" i="31"/>
  <c r="W38" i="31"/>
  <c r="V38" i="31"/>
  <c r="U38" i="31"/>
  <c r="T38" i="31"/>
  <c r="S38" i="31"/>
  <c r="R38" i="31"/>
  <c r="W37" i="31"/>
  <c r="V37" i="31"/>
  <c r="U37" i="31"/>
  <c r="T37" i="31"/>
  <c r="S37" i="31"/>
  <c r="R37" i="31"/>
  <c r="W36" i="31"/>
  <c r="V36" i="31"/>
  <c r="U36" i="31"/>
  <c r="T36" i="31"/>
  <c r="S36" i="31"/>
  <c r="R36" i="31"/>
  <c r="W35" i="31"/>
  <c r="V35" i="31"/>
  <c r="U35" i="31"/>
  <c r="T35" i="31"/>
  <c r="S35" i="31"/>
  <c r="R35" i="31"/>
  <c r="W33" i="31"/>
  <c r="V33" i="31"/>
  <c r="U33" i="31"/>
  <c r="T33" i="31"/>
  <c r="S33" i="31"/>
  <c r="R33" i="31"/>
  <c r="W32" i="31"/>
  <c r="V32" i="31"/>
  <c r="U32" i="31"/>
  <c r="T32" i="31"/>
  <c r="S32" i="31"/>
  <c r="R32" i="31"/>
  <c r="W31" i="31"/>
  <c r="V31" i="31"/>
  <c r="U31" i="31"/>
  <c r="T31" i="31"/>
  <c r="S31" i="31"/>
  <c r="R31" i="31"/>
  <c r="W30" i="31"/>
  <c r="V30" i="31"/>
  <c r="U30" i="31"/>
  <c r="T30" i="31"/>
  <c r="S30" i="31"/>
  <c r="R30" i="31"/>
  <c r="W29" i="31"/>
  <c r="V29" i="31"/>
  <c r="U29" i="31"/>
  <c r="T29" i="31"/>
  <c r="S29" i="31"/>
  <c r="R29" i="31"/>
  <c r="W28" i="31"/>
  <c r="V28" i="31"/>
  <c r="U28" i="31"/>
  <c r="T28" i="31"/>
  <c r="S28" i="31"/>
  <c r="R28" i="31"/>
  <c r="W27" i="31"/>
  <c r="V27" i="31"/>
  <c r="U27" i="31"/>
  <c r="T27" i="31"/>
  <c r="S27" i="31"/>
  <c r="R27" i="31"/>
  <c r="W26" i="31"/>
  <c r="V26" i="31"/>
  <c r="U26" i="31"/>
  <c r="T26" i="31"/>
  <c r="S26" i="31"/>
  <c r="R26" i="31"/>
  <c r="W25" i="31"/>
  <c r="V25" i="31"/>
  <c r="U25" i="31"/>
  <c r="T25" i="31"/>
  <c r="S25" i="31"/>
  <c r="R25" i="31"/>
  <c r="W24" i="31"/>
  <c r="V24" i="31"/>
  <c r="U24" i="31"/>
  <c r="T24" i="31"/>
  <c r="S24" i="31"/>
  <c r="R24" i="31"/>
  <c r="W23" i="31"/>
  <c r="V23" i="31"/>
  <c r="U23" i="31"/>
  <c r="T23" i="31"/>
  <c r="S23" i="31"/>
  <c r="R23" i="31"/>
  <c r="W22" i="31"/>
  <c r="V22" i="31"/>
  <c r="U22" i="31"/>
  <c r="T22" i="31"/>
  <c r="S22" i="31"/>
  <c r="R22" i="31"/>
  <c r="W21" i="31"/>
  <c r="V21" i="31"/>
  <c r="U21" i="31"/>
  <c r="T21" i="31"/>
  <c r="S21" i="31"/>
  <c r="R21" i="31"/>
  <c r="W20" i="31"/>
  <c r="W19" i="31"/>
  <c r="W18" i="31"/>
  <c r="W17" i="31"/>
  <c r="W16" i="31"/>
  <c r="W15" i="31"/>
  <c r="W14" i="31"/>
  <c r="W13" i="31"/>
  <c r="W12" i="31"/>
  <c r="W11" i="31"/>
  <c r="W10" i="31"/>
  <c r="W9" i="31"/>
  <c r="W8" i="31"/>
  <c r="W7" i="31"/>
  <c r="W6" i="31"/>
  <c r="W5" i="31"/>
  <c r="W4" i="31"/>
  <c r="W3" i="31"/>
  <c r="V20" i="31"/>
  <c r="V19" i="31"/>
  <c r="V18" i="31"/>
  <c r="V17" i="31"/>
  <c r="V16" i="31"/>
  <c r="V15" i="31"/>
  <c r="V14" i="31"/>
  <c r="V13" i="31"/>
  <c r="V12" i="31"/>
  <c r="V11" i="31"/>
  <c r="V10" i="31"/>
  <c r="V9" i="31"/>
  <c r="V8" i="31"/>
  <c r="V7" i="31"/>
  <c r="V6" i="31"/>
  <c r="V5" i="31"/>
  <c r="V4" i="31"/>
  <c r="V3" i="31"/>
  <c r="U20" i="31"/>
  <c r="U19" i="31"/>
  <c r="U18" i="31"/>
  <c r="U17" i="31"/>
  <c r="U16" i="31"/>
  <c r="U15" i="31"/>
  <c r="U14" i="31"/>
  <c r="U13" i="31"/>
  <c r="U12" i="31"/>
  <c r="U11" i="31"/>
  <c r="U10" i="31"/>
  <c r="U9" i="31"/>
  <c r="U8" i="31"/>
  <c r="U7" i="31"/>
  <c r="U6" i="31"/>
  <c r="U5" i="31"/>
  <c r="U4" i="31"/>
  <c r="U3" i="31"/>
  <c r="T20" i="31"/>
  <c r="T19" i="31"/>
  <c r="T18" i="31"/>
  <c r="T17" i="31"/>
  <c r="T16" i="31"/>
  <c r="T15" i="31"/>
  <c r="T14" i="31"/>
  <c r="T13" i="31"/>
  <c r="T12" i="31"/>
  <c r="T11" i="31"/>
  <c r="T10" i="31"/>
  <c r="T9" i="31"/>
  <c r="T8" i="31"/>
  <c r="T7" i="31"/>
  <c r="T6" i="31"/>
  <c r="T5" i="31"/>
  <c r="T4" i="31"/>
  <c r="T3" i="31"/>
  <c r="S4" i="31"/>
  <c r="S20" i="31"/>
  <c r="S19" i="31"/>
  <c r="S18" i="31"/>
  <c r="S17" i="31"/>
  <c r="S16" i="31"/>
  <c r="S15" i="31"/>
  <c r="S14" i="31"/>
  <c r="S13" i="31"/>
  <c r="S12" i="31"/>
  <c r="S11" i="31"/>
  <c r="S10" i="31"/>
  <c r="S9" i="31"/>
  <c r="S8" i="31"/>
  <c r="S7" i="31"/>
  <c r="S6" i="31"/>
  <c r="S5" i="31"/>
  <c r="S3" i="31"/>
  <c r="R20" i="31"/>
  <c r="R19" i="31"/>
  <c r="R18" i="31"/>
  <c r="R17" i="31"/>
  <c r="R16" i="31"/>
  <c r="R15" i="31"/>
  <c r="R14" i="31"/>
  <c r="R13" i="31"/>
  <c r="R12" i="31"/>
  <c r="R11" i="31"/>
  <c r="R10" i="31"/>
  <c r="R9" i="31"/>
  <c r="R8" i="31"/>
  <c r="R7" i="31"/>
  <c r="R6" i="31"/>
  <c r="R5" i="31"/>
  <c r="R4" i="31"/>
  <c r="R3" i="31"/>
  <c r="I60" i="31"/>
  <c r="I59" i="31"/>
  <c r="I58" i="31"/>
  <c r="I57" i="31"/>
  <c r="I56" i="31"/>
  <c r="I55" i="31"/>
  <c r="I54" i="31"/>
  <c r="I53" i="31"/>
  <c r="I52" i="31"/>
  <c r="I51" i="31"/>
  <c r="I50" i="31"/>
  <c r="I49" i="31"/>
  <c r="I48" i="31"/>
  <c r="I47" i="31"/>
  <c r="I46" i="31"/>
  <c r="I45" i="31"/>
  <c r="I44" i="31"/>
  <c r="I43" i="31"/>
  <c r="I38" i="31"/>
  <c r="I37" i="31"/>
  <c r="I36" i="31"/>
  <c r="I35" i="31"/>
  <c r="I31" i="31"/>
  <c r="I30" i="31"/>
  <c r="I29" i="31"/>
  <c r="I28" i="31"/>
  <c r="I27" i="31"/>
  <c r="I26" i="31"/>
  <c r="I25" i="31"/>
  <c r="I24" i="31"/>
  <c r="I22" i="31"/>
  <c r="I21" i="31"/>
  <c r="I20" i="31"/>
  <c r="I19" i="31"/>
  <c r="I18" i="31"/>
  <c r="I17" i="31"/>
  <c r="I16" i="31"/>
  <c r="I15" i="31"/>
  <c r="I14" i="31"/>
  <c r="I13" i="31"/>
  <c r="I12" i="31"/>
  <c r="I11" i="31"/>
  <c r="I10" i="31"/>
  <c r="I9" i="31"/>
  <c r="I8" i="31"/>
  <c r="I7" i="31"/>
  <c r="I6" i="31"/>
  <c r="I5" i="31"/>
  <c r="I4" i="31"/>
  <c r="I3" i="31"/>
  <c r="O60" i="31"/>
  <c r="N60" i="31"/>
  <c r="M60" i="31"/>
  <c r="L60" i="31"/>
  <c r="K60" i="31"/>
  <c r="J60" i="31"/>
  <c r="H60" i="31"/>
  <c r="G60" i="31"/>
  <c r="F60" i="31"/>
  <c r="O59" i="31"/>
  <c r="N59" i="31"/>
  <c r="M59" i="31"/>
  <c r="L59" i="31"/>
  <c r="K59" i="31"/>
  <c r="J59" i="31"/>
  <c r="H59" i="31"/>
  <c r="G59" i="31"/>
  <c r="F59" i="31"/>
  <c r="O40" i="31"/>
  <c r="N40" i="31"/>
  <c r="M40" i="31"/>
  <c r="L40" i="31"/>
  <c r="K40" i="31"/>
  <c r="J40" i="31"/>
  <c r="H40" i="31"/>
  <c r="G40" i="31"/>
  <c r="F40" i="31"/>
  <c r="O39" i="31"/>
  <c r="N39" i="31"/>
  <c r="M39" i="31"/>
  <c r="L39" i="31"/>
  <c r="K39" i="31"/>
  <c r="J39" i="31"/>
  <c r="H39" i="31"/>
  <c r="G39" i="31"/>
  <c r="F39" i="31"/>
  <c r="O33" i="31"/>
  <c r="N33" i="31"/>
  <c r="M33" i="31"/>
  <c r="L33" i="31"/>
  <c r="K33" i="31"/>
  <c r="J33" i="31"/>
  <c r="H33" i="31"/>
  <c r="G33" i="31"/>
  <c r="F33" i="31"/>
  <c r="O32" i="31"/>
  <c r="N32" i="31"/>
  <c r="M32" i="31"/>
  <c r="L32" i="31"/>
  <c r="K32" i="31"/>
  <c r="J32" i="31"/>
  <c r="H32" i="31"/>
  <c r="G32" i="31"/>
  <c r="F32" i="31"/>
  <c r="O22" i="31"/>
  <c r="N22" i="31"/>
  <c r="M22" i="31"/>
  <c r="L22" i="31"/>
  <c r="K22" i="31"/>
  <c r="J22" i="31"/>
  <c r="H22" i="31"/>
  <c r="G22" i="31"/>
  <c r="F22" i="31"/>
  <c r="O21" i="31"/>
  <c r="N21" i="31"/>
  <c r="M21" i="31"/>
  <c r="L21" i="31"/>
  <c r="K21" i="31"/>
  <c r="J21" i="31"/>
  <c r="H21" i="31"/>
  <c r="G21" i="31"/>
  <c r="F21" i="31"/>
  <c r="AG54" i="30"/>
  <c r="Z54" i="30"/>
  <c r="S54" i="30"/>
  <c r="L54" i="30"/>
  <c r="O26" i="25" l="1"/>
  <c r="O25" i="25"/>
  <c r="O24" i="25"/>
  <c r="O23" i="25"/>
  <c r="O22" i="25"/>
  <c r="O86" i="25" l="1"/>
  <c r="O58" i="25"/>
  <c r="O51" i="25"/>
  <c r="O32" i="25"/>
  <c r="N100" i="25"/>
  <c r="S100" i="25" s="1"/>
  <c r="N98" i="25"/>
  <c r="S98" i="25" s="1"/>
  <c r="N97" i="25"/>
  <c r="P97" i="25" s="1"/>
  <c r="N96" i="25"/>
  <c r="R96" i="25" s="1"/>
  <c r="N95" i="25"/>
  <c r="S95" i="25" s="1"/>
  <c r="N94" i="25"/>
  <c r="S94" i="25" s="1"/>
  <c r="N93" i="25"/>
  <c r="Q93" i="25" s="1"/>
  <c r="N92" i="25"/>
  <c r="R92" i="25" s="1"/>
  <c r="N91" i="25"/>
  <c r="S91" i="25" s="1"/>
  <c r="N90" i="25"/>
  <c r="S90" i="25" s="1"/>
  <c r="N89" i="25"/>
  <c r="Q89" i="25" s="1"/>
  <c r="N88" i="25"/>
  <c r="R88" i="25" s="1"/>
  <c r="N87" i="25"/>
  <c r="S87" i="25" s="1"/>
  <c r="N86" i="25"/>
  <c r="S86" i="25" s="1"/>
  <c r="N85" i="25"/>
  <c r="Q85" i="25" s="1"/>
  <c r="N84" i="25"/>
  <c r="R84" i="25" s="1"/>
  <c r="N83" i="25"/>
  <c r="Q83" i="25" s="1"/>
  <c r="N78" i="25"/>
  <c r="S78" i="25" s="1"/>
  <c r="N77" i="25"/>
  <c r="P77" i="25" s="1"/>
  <c r="N76" i="25"/>
  <c r="S76" i="25" s="1"/>
  <c r="N75" i="25"/>
  <c r="P75" i="25" s="1"/>
  <c r="N74" i="25"/>
  <c r="S74" i="25" s="1"/>
  <c r="N73" i="25"/>
  <c r="P73" i="25" s="1"/>
  <c r="N72" i="25"/>
  <c r="S72" i="25" s="1"/>
  <c r="N71" i="25"/>
  <c r="S71" i="25" s="1"/>
  <c r="N66" i="25"/>
  <c r="S66" i="25" s="1"/>
  <c r="N65" i="25"/>
  <c r="P65" i="25" s="1"/>
  <c r="N64" i="25"/>
  <c r="Q64" i="25" s="1"/>
  <c r="N63" i="25"/>
  <c r="R63" i="25" s="1"/>
  <c r="O77" i="26"/>
  <c r="N77" i="26"/>
  <c r="M77" i="26"/>
  <c r="L77" i="26"/>
  <c r="K77" i="26"/>
  <c r="J77" i="26"/>
  <c r="I77" i="26"/>
  <c r="H77" i="26"/>
  <c r="O76" i="26"/>
  <c r="N76" i="26"/>
  <c r="M76" i="26"/>
  <c r="L76" i="26"/>
  <c r="K76" i="26"/>
  <c r="J76" i="26"/>
  <c r="I76" i="26"/>
  <c r="H76" i="26"/>
  <c r="F77" i="26"/>
  <c r="F76" i="26"/>
  <c r="G75" i="26"/>
  <c r="M68" i="25"/>
  <c r="L68" i="25"/>
  <c r="K68" i="25"/>
  <c r="J68" i="25"/>
  <c r="I68" i="25"/>
  <c r="H68" i="25"/>
  <c r="M67" i="25"/>
  <c r="L67" i="25"/>
  <c r="K67" i="25"/>
  <c r="J67" i="25"/>
  <c r="I67" i="25"/>
  <c r="H67" i="25"/>
  <c r="F68" i="25"/>
  <c r="F67" i="25"/>
  <c r="G66" i="25"/>
  <c r="N58" i="25"/>
  <c r="P58" i="25" s="1"/>
  <c r="N57" i="25"/>
  <c r="Q57" i="25" s="1"/>
  <c r="N56" i="25"/>
  <c r="R56" i="25" s="1"/>
  <c r="N55" i="25"/>
  <c r="S55" i="25" s="1"/>
  <c r="N54" i="25"/>
  <c r="P54" i="25" s="1"/>
  <c r="N53" i="25"/>
  <c r="Q53" i="25" s="1"/>
  <c r="N52" i="25"/>
  <c r="S52" i="25" s="1"/>
  <c r="N51" i="25"/>
  <c r="S51" i="25" s="1"/>
  <c r="N50" i="25"/>
  <c r="P50" i="25" s="1"/>
  <c r="N49" i="25"/>
  <c r="Q49" i="25" s="1"/>
  <c r="N48" i="25"/>
  <c r="R48" i="25" s="1"/>
  <c r="N47" i="25"/>
  <c r="S47" i="25" s="1"/>
  <c r="N46" i="25"/>
  <c r="P46" i="25" s="1"/>
  <c r="N45" i="25"/>
  <c r="Q45" i="25" s="1"/>
  <c r="N44" i="25"/>
  <c r="R44" i="25" s="1"/>
  <c r="N43" i="25"/>
  <c r="S43" i="25" s="1"/>
  <c r="N42" i="25"/>
  <c r="P42" i="25" s="1"/>
  <c r="N41" i="25"/>
  <c r="Q41" i="25" s="1"/>
  <c r="N40" i="25"/>
  <c r="S40" i="25" s="1"/>
  <c r="N35" i="25"/>
  <c r="S35" i="25" s="1"/>
  <c r="N34" i="25"/>
  <c r="S34" i="25" s="1"/>
  <c r="N33" i="25"/>
  <c r="S33" i="25" s="1"/>
  <c r="N32" i="25"/>
  <c r="R32" i="25" s="1"/>
  <c r="N31" i="25"/>
  <c r="S31" i="25" s="1"/>
  <c r="N30" i="25"/>
  <c r="S30" i="25" s="1"/>
  <c r="N29" i="25"/>
  <c r="R29" i="25" s="1"/>
  <c r="N24" i="25"/>
  <c r="S24" i="25" s="1"/>
  <c r="N23" i="25"/>
  <c r="R23" i="25" s="1"/>
  <c r="N22" i="25"/>
  <c r="S22" i="25" s="1"/>
  <c r="M19" i="25"/>
  <c r="M20" i="25"/>
  <c r="N18" i="25"/>
  <c r="S18" i="25" s="1"/>
  <c r="N17" i="25"/>
  <c r="P17" i="25" s="1"/>
  <c r="N16" i="25"/>
  <c r="S16" i="25" s="1"/>
  <c r="N15" i="25"/>
  <c r="P15" i="25" s="1"/>
  <c r="N14" i="25"/>
  <c r="S14" i="25" s="1"/>
  <c r="N9" i="25"/>
  <c r="S9" i="25" s="1"/>
  <c r="N8" i="25"/>
  <c r="S8" i="25" s="1"/>
  <c r="N7" i="25"/>
  <c r="S7" i="25" s="1"/>
  <c r="N6" i="25"/>
  <c r="S6" i="25" s="1"/>
  <c r="N5" i="25"/>
  <c r="S5" i="25" s="1"/>
  <c r="N4" i="25"/>
  <c r="S4" i="25" s="1"/>
  <c r="O43" i="25" l="1"/>
  <c r="O50" i="25"/>
  <c r="O71" i="25"/>
  <c r="O30" i="25"/>
  <c r="O78" i="25"/>
  <c r="O42" i="25"/>
  <c r="O97" i="25"/>
  <c r="O40" i="25"/>
  <c r="O48" i="25"/>
  <c r="O56" i="25"/>
  <c r="O66" i="25"/>
  <c r="O76" i="25"/>
  <c r="O80" i="25" s="1"/>
  <c r="Q94" i="25"/>
  <c r="O31" i="25"/>
  <c r="O41" i="25"/>
  <c r="O49" i="25"/>
  <c r="O57" i="25"/>
  <c r="O77" i="25"/>
  <c r="O87" i="25"/>
  <c r="O95" i="25"/>
  <c r="O88" i="25"/>
  <c r="O96" i="25"/>
  <c r="O89" i="25"/>
  <c r="O34" i="25"/>
  <c r="O44" i="25"/>
  <c r="O52" i="25"/>
  <c r="O72" i="25"/>
  <c r="O90" i="25"/>
  <c r="O98" i="25"/>
  <c r="O35" i="25"/>
  <c r="O45" i="25"/>
  <c r="O53" i="25"/>
  <c r="O63" i="25"/>
  <c r="O73" i="25"/>
  <c r="O83" i="25"/>
  <c r="O91" i="25"/>
  <c r="P72" i="25"/>
  <c r="O46" i="25"/>
  <c r="O54" i="25"/>
  <c r="O64" i="25"/>
  <c r="O74" i="25"/>
  <c r="O84" i="25"/>
  <c r="O92" i="25"/>
  <c r="O100" i="25"/>
  <c r="O33" i="25"/>
  <c r="O29" i="25"/>
  <c r="O47" i="25"/>
  <c r="O55" i="25"/>
  <c r="O65" i="25"/>
  <c r="O75" i="25"/>
  <c r="O85" i="25"/>
  <c r="O93" i="25"/>
  <c r="O94" i="25"/>
  <c r="R85" i="25"/>
  <c r="P76" i="25"/>
  <c r="R90" i="25"/>
  <c r="P95" i="25"/>
  <c r="Q76" i="25"/>
  <c r="R72" i="25"/>
  <c r="P87" i="25"/>
  <c r="P98" i="25"/>
  <c r="Q98" i="25"/>
  <c r="R75" i="25"/>
  <c r="P35" i="25"/>
  <c r="Q46" i="25"/>
  <c r="R94" i="25"/>
  <c r="Q4" i="25"/>
  <c r="N67" i="25"/>
  <c r="P91" i="25"/>
  <c r="O9" i="25"/>
  <c r="P5" i="25"/>
  <c r="N80" i="25"/>
  <c r="O14" i="25"/>
  <c r="P8" i="25"/>
  <c r="R74" i="25"/>
  <c r="R89" i="25"/>
  <c r="O15" i="25"/>
  <c r="P71" i="25"/>
  <c r="R78" i="25"/>
  <c r="P86" i="25"/>
  <c r="R93" i="25"/>
  <c r="O4" i="25"/>
  <c r="O16" i="25"/>
  <c r="R65" i="25"/>
  <c r="Q75" i="25"/>
  <c r="N79" i="25"/>
  <c r="Q86" i="25"/>
  <c r="P90" i="25"/>
  <c r="Q97" i="25"/>
  <c r="O5" i="25"/>
  <c r="O17" i="25"/>
  <c r="R46" i="25"/>
  <c r="N68" i="25"/>
  <c r="R86" i="25"/>
  <c r="Q90" i="25"/>
  <c r="P94" i="25"/>
  <c r="R97" i="25"/>
  <c r="O6" i="25"/>
  <c r="O18" i="25"/>
  <c r="Q66" i="25"/>
  <c r="Q72" i="25"/>
  <c r="O7" i="25"/>
  <c r="R47" i="25"/>
  <c r="R66" i="25"/>
  <c r="O8" i="25"/>
  <c r="P84" i="25"/>
  <c r="S85" i="25"/>
  <c r="Q87" i="25"/>
  <c r="P88" i="25"/>
  <c r="S89" i="25"/>
  <c r="Q91" i="25"/>
  <c r="P92" i="25"/>
  <c r="S93" i="25"/>
  <c r="Q95" i="25"/>
  <c r="P96" i="25"/>
  <c r="S97" i="25"/>
  <c r="R98" i="25"/>
  <c r="Q84" i="25"/>
  <c r="P85" i="25"/>
  <c r="R87" i="25"/>
  <c r="Q88" i="25"/>
  <c r="P89" i="25"/>
  <c r="R91" i="25"/>
  <c r="Q92" i="25"/>
  <c r="P93" i="25"/>
  <c r="R95" i="25"/>
  <c r="Q96" i="25"/>
  <c r="Q100" i="25"/>
  <c r="S84" i="25"/>
  <c r="S88" i="25"/>
  <c r="S92" i="25"/>
  <c r="S96" i="25"/>
  <c r="R100" i="25"/>
  <c r="R83" i="25"/>
  <c r="S83" i="25"/>
  <c r="P83" i="25"/>
  <c r="S77" i="25"/>
  <c r="Q73" i="25"/>
  <c r="P74" i="25"/>
  <c r="S75" i="25"/>
  <c r="R76" i="25"/>
  <c r="Q77" i="25"/>
  <c r="P78" i="25"/>
  <c r="R73" i="25"/>
  <c r="Q74" i="25"/>
  <c r="R77" i="25"/>
  <c r="Q78" i="25"/>
  <c r="S73" i="25"/>
  <c r="Q71" i="25"/>
  <c r="R71" i="25"/>
  <c r="R64" i="25"/>
  <c r="R68" i="25" s="1"/>
  <c r="Q65" i="25"/>
  <c r="P66" i="25"/>
  <c r="S64" i="25"/>
  <c r="P64" i="25"/>
  <c r="S65" i="25"/>
  <c r="S63" i="25"/>
  <c r="P63" i="25"/>
  <c r="Q63" i="25"/>
  <c r="S44" i="25"/>
  <c r="Q54" i="25"/>
  <c r="Q43" i="25"/>
  <c r="R54" i="25"/>
  <c r="R43" i="25"/>
  <c r="Q47" i="25"/>
  <c r="R49" i="25"/>
  <c r="P43" i="25"/>
  <c r="R57" i="25"/>
  <c r="Q8" i="25"/>
  <c r="P30" i="25"/>
  <c r="Q5" i="25"/>
  <c r="P9" i="25"/>
  <c r="R45" i="25"/>
  <c r="Q50" i="25"/>
  <c r="Q51" i="25"/>
  <c r="R53" i="25"/>
  <c r="Q58" i="25"/>
  <c r="P4" i="25"/>
  <c r="P7" i="25"/>
  <c r="Q9" i="25"/>
  <c r="R41" i="25"/>
  <c r="P47" i="25"/>
  <c r="R50" i="25"/>
  <c r="R51" i="25"/>
  <c r="P55" i="25"/>
  <c r="R58" i="25"/>
  <c r="Q55" i="25"/>
  <c r="N59" i="25"/>
  <c r="R14" i="25"/>
  <c r="Q42" i="25"/>
  <c r="P51" i="25"/>
  <c r="R55" i="25"/>
  <c r="N60" i="25"/>
  <c r="Q30" i="25"/>
  <c r="R42" i="25"/>
  <c r="S48" i="25"/>
  <c r="S56" i="25"/>
  <c r="S41" i="25"/>
  <c r="P44" i="25"/>
  <c r="S45" i="25"/>
  <c r="P48" i="25"/>
  <c r="S49" i="25"/>
  <c r="P52" i="25"/>
  <c r="S53" i="25"/>
  <c r="P56" i="25"/>
  <c r="S57" i="25"/>
  <c r="P41" i="25"/>
  <c r="S42" i="25"/>
  <c r="Q44" i="25"/>
  <c r="P45" i="25"/>
  <c r="S46" i="25"/>
  <c r="Q48" i="25"/>
  <c r="P49" i="25"/>
  <c r="S50" i="25"/>
  <c r="Q52" i="25"/>
  <c r="P53" i="25"/>
  <c r="S54" i="25"/>
  <c r="Q56" i="25"/>
  <c r="P57" i="25"/>
  <c r="S58" i="25"/>
  <c r="R52" i="25"/>
  <c r="Q40" i="25"/>
  <c r="P40" i="25"/>
  <c r="R40" i="25"/>
  <c r="S10" i="25"/>
  <c r="S11" i="25"/>
  <c r="N10" i="25"/>
  <c r="N20" i="25"/>
  <c r="N26" i="25"/>
  <c r="Q6" i="25"/>
  <c r="Q7" i="25"/>
  <c r="N11" i="25"/>
  <c r="P16" i="25"/>
  <c r="P34" i="25"/>
  <c r="R4" i="25"/>
  <c r="R5" i="25"/>
  <c r="R6" i="25"/>
  <c r="R7" i="25"/>
  <c r="R8" i="25"/>
  <c r="R9" i="25"/>
  <c r="Q15" i="25"/>
  <c r="Q16" i="25"/>
  <c r="P22" i="25"/>
  <c r="R24" i="25"/>
  <c r="P31" i="25"/>
  <c r="Q33" i="25"/>
  <c r="Q34" i="25"/>
  <c r="N37" i="25"/>
  <c r="P6" i="25"/>
  <c r="P33" i="25"/>
  <c r="N36" i="25"/>
  <c r="Q14" i="25"/>
  <c r="R15" i="25"/>
  <c r="N19" i="25"/>
  <c r="Q22" i="25"/>
  <c r="N25" i="25"/>
  <c r="R33" i="25"/>
  <c r="R30" i="25"/>
  <c r="Q31" i="25"/>
  <c r="P32" i="25"/>
  <c r="R34" i="25"/>
  <c r="Q35" i="25"/>
  <c r="R31" i="25"/>
  <c r="Q32" i="25"/>
  <c r="R35" i="25"/>
  <c r="S32" i="25"/>
  <c r="P29" i="25"/>
  <c r="Q29" i="25"/>
  <c r="S29" i="25"/>
  <c r="P23" i="25"/>
  <c r="R22" i="25"/>
  <c r="Q23" i="25"/>
  <c r="P24" i="25"/>
  <c r="S23" i="25"/>
  <c r="S26" i="25" s="1"/>
  <c r="Q24" i="25"/>
  <c r="S17" i="25"/>
  <c r="S15" i="25"/>
  <c r="R16" i="25"/>
  <c r="Q17" i="25"/>
  <c r="R17" i="25"/>
  <c r="Q18" i="25"/>
  <c r="R18" i="25"/>
  <c r="P14" i="25"/>
  <c r="S80" i="25" l="1"/>
  <c r="O79" i="25"/>
  <c r="O68" i="25"/>
  <c r="O67" i="25"/>
  <c r="O60" i="25"/>
  <c r="O59" i="25"/>
  <c r="O37" i="25"/>
  <c r="O36" i="25"/>
  <c r="R67" i="25"/>
  <c r="P79" i="25"/>
  <c r="P80" i="25"/>
  <c r="Q68" i="25"/>
  <c r="Q67" i="25"/>
  <c r="P68" i="25"/>
  <c r="P67" i="25"/>
  <c r="R79" i="25"/>
  <c r="R80" i="25"/>
  <c r="S67" i="25"/>
  <c r="S68" i="25"/>
  <c r="Q79" i="25"/>
  <c r="Q80" i="25"/>
  <c r="O20" i="25"/>
  <c r="O19" i="25"/>
  <c r="S79" i="25"/>
  <c r="P101" i="25"/>
  <c r="P102" i="25"/>
  <c r="R36" i="25"/>
  <c r="S60" i="25"/>
  <c r="R20" i="25"/>
  <c r="R60" i="25"/>
  <c r="R59" i="25"/>
  <c r="S59" i="25"/>
  <c r="Q60" i="25"/>
  <c r="Q59" i="25"/>
  <c r="P60" i="25"/>
  <c r="P59" i="25"/>
  <c r="P19" i="25"/>
  <c r="P20" i="25"/>
  <c r="Q36" i="25"/>
  <c r="Q37" i="25"/>
  <c r="Q26" i="25"/>
  <c r="Q25" i="25"/>
  <c r="P25" i="25"/>
  <c r="P26" i="25"/>
  <c r="R26" i="25"/>
  <c r="R25" i="25"/>
  <c r="P37" i="25"/>
  <c r="P36" i="25"/>
  <c r="R19" i="25"/>
  <c r="P11" i="25"/>
  <c r="P10" i="25"/>
  <c r="Q11" i="25"/>
  <c r="Q10" i="25"/>
  <c r="R37" i="25"/>
  <c r="S25" i="25"/>
  <c r="S20" i="25"/>
  <c r="S37" i="25"/>
  <c r="S36" i="25"/>
  <c r="Q19" i="25"/>
  <c r="Q20" i="25"/>
  <c r="R10" i="25"/>
  <c r="R11" i="25"/>
  <c r="S19" i="25"/>
  <c r="Z69" i="28" l="1"/>
  <c r="Y69" i="28"/>
  <c r="W69" i="28"/>
  <c r="V69" i="28"/>
  <c r="U69" i="28"/>
  <c r="S69" i="28"/>
  <c r="R69" i="28"/>
  <c r="P69" i="28"/>
  <c r="N69" i="28"/>
  <c r="L69" i="28"/>
  <c r="J69" i="28"/>
  <c r="H69" i="28"/>
  <c r="Z68" i="28"/>
  <c r="Y68" i="28"/>
  <c r="W68" i="28"/>
  <c r="V68" i="28"/>
  <c r="U68" i="28"/>
  <c r="S68" i="28"/>
  <c r="R68" i="28"/>
  <c r="P68" i="28"/>
  <c r="N68" i="28"/>
  <c r="L68" i="28"/>
  <c r="J68" i="28"/>
  <c r="H68" i="28"/>
  <c r="Z62" i="28"/>
  <c r="Y62" i="28"/>
  <c r="W62" i="28"/>
  <c r="V62" i="28"/>
  <c r="U62" i="28"/>
  <c r="Z61" i="28"/>
  <c r="Y61" i="28"/>
  <c r="W61" i="28"/>
  <c r="V61" i="28"/>
  <c r="U61" i="28"/>
  <c r="S62" i="28"/>
  <c r="S61" i="28"/>
  <c r="R62" i="28"/>
  <c r="R61" i="28"/>
  <c r="P62" i="28"/>
  <c r="P61" i="28"/>
  <c r="N62" i="28"/>
  <c r="N61" i="28"/>
  <c r="L62" i="28"/>
  <c r="L61" i="28"/>
  <c r="H62" i="28"/>
  <c r="H61" i="28"/>
  <c r="J62" i="28"/>
  <c r="J61" i="28"/>
  <c r="O70" i="26" l="1"/>
  <c r="N70" i="26"/>
  <c r="M70" i="26"/>
  <c r="L70" i="26"/>
  <c r="K70" i="26"/>
  <c r="J70" i="26"/>
  <c r="I70" i="26"/>
  <c r="H70" i="26"/>
  <c r="F70" i="26"/>
  <c r="O69" i="26"/>
  <c r="N69" i="26"/>
  <c r="M69" i="26"/>
  <c r="L69" i="26"/>
  <c r="K69" i="26"/>
  <c r="J69" i="26"/>
  <c r="I69" i="26"/>
  <c r="H69" i="26"/>
  <c r="F69" i="26"/>
  <c r="G68" i="26"/>
  <c r="G67" i="26"/>
  <c r="G66" i="26"/>
  <c r="G65" i="26"/>
  <c r="G64" i="26"/>
  <c r="M80" i="25"/>
  <c r="L80" i="25"/>
  <c r="K80" i="25"/>
  <c r="J80" i="25"/>
  <c r="I80" i="25"/>
  <c r="H80" i="25"/>
  <c r="F80" i="25"/>
  <c r="M79" i="25"/>
  <c r="L79" i="25"/>
  <c r="K79" i="25"/>
  <c r="J79" i="25"/>
  <c r="I79" i="25"/>
  <c r="H79" i="25"/>
  <c r="F79" i="25"/>
  <c r="G78" i="25"/>
  <c r="G77" i="25"/>
  <c r="G76" i="25"/>
  <c r="G75" i="25"/>
  <c r="G74" i="25"/>
  <c r="P50" i="28" l="1"/>
  <c r="O50" i="28"/>
  <c r="N50" i="28"/>
  <c r="M50" i="28"/>
  <c r="K50" i="28"/>
  <c r="J50" i="28"/>
  <c r="I50" i="28"/>
  <c r="H50" i="28"/>
  <c r="P49" i="28"/>
  <c r="O49" i="28"/>
  <c r="N49" i="28"/>
  <c r="M49" i="28"/>
  <c r="K49" i="28"/>
  <c r="J49" i="28"/>
  <c r="I49" i="28"/>
  <c r="H49" i="28"/>
  <c r="P16" i="28"/>
  <c r="O16" i="28"/>
  <c r="N16" i="28"/>
  <c r="M16" i="28"/>
  <c r="K16" i="28"/>
  <c r="J16" i="28"/>
  <c r="I16" i="28"/>
  <c r="H16" i="28"/>
  <c r="P15" i="28"/>
  <c r="P37" i="28" s="1"/>
  <c r="O15" i="28"/>
  <c r="O37" i="28" s="1"/>
  <c r="N15" i="28"/>
  <c r="N37" i="28" s="1"/>
  <c r="M15" i="28"/>
  <c r="M37" i="28" s="1"/>
  <c r="K15" i="28"/>
  <c r="K37" i="28" s="1"/>
  <c r="J15" i="28"/>
  <c r="J37" i="28" s="1"/>
  <c r="I15" i="28"/>
  <c r="H15" i="28"/>
  <c r="H37" i="28" s="1"/>
  <c r="I37" i="28" l="1"/>
  <c r="I36" i="28"/>
  <c r="N36" i="28"/>
  <c r="J36" i="28"/>
  <c r="O36" i="28"/>
  <c r="K36" i="28"/>
  <c r="P36" i="28"/>
  <c r="H36" i="28"/>
  <c r="M36" i="28"/>
  <c r="J31" i="27"/>
  <c r="J30" i="27"/>
  <c r="G5" i="27"/>
  <c r="G4" i="27"/>
  <c r="G16" i="27"/>
  <c r="G15" i="27"/>
  <c r="G14" i="27"/>
  <c r="G13" i="27"/>
  <c r="G12" i="27"/>
  <c r="G11" i="27"/>
  <c r="H11" i="27" s="1"/>
  <c r="G10" i="27"/>
  <c r="H10" i="27" s="1"/>
  <c r="G9" i="27"/>
  <c r="H9" i="27" s="1"/>
  <c r="G8" i="27"/>
  <c r="H8" i="27" s="1"/>
  <c r="G7" i="27"/>
  <c r="H7" i="27" s="1"/>
  <c r="G6" i="27"/>
  <c r="H6" i="27" s="1"/>
  <c r="J165" i="27"/>
  <c r="J164" i="27"/>
  <c r="J143" i="27"/>
  <c r="J142" i="27"/>
  <c r="J114" i="27"/>
  <c r="J113" i="27"/>
  <c r="J100" i="27"/>
  <c r="J99" i="27"/>
  <c r="J82" i="27"/>
  <c r="J81" i="27"/>
  <c r="J49" i="27"/>
  <c r="J48" i="27"/>
  <c r="J42" i="27"/>
  <c r="J41" i="27"/>
  <c r="H75" i="27"/>
  <c r="H74" i="27"/>
  <c r="H73" i="27"/>
  <c r="H72" i="27"/>
  <c r="H71" i="27"/>
  <c r="G40" i="27"/>
  <c r="G29" i="27"/>
  <c r="G28" i="27"/>
  <c r="G27" i="27"/>
  <c r="H65" i="27"/>
  <c r="H64" i="27"/>
  <c r="H63" i="27"/>
  <c r="H62" i="27"/>
  <c r="H61" i="27"/>
  <c r="G60" i="27"/>
  <c r="H60" i="27" s="1"/>
  <c r="G59" i="27"/>
  <c r="H59" i="27" s="1"/>
  <c r="H45" i="27"/>
  <c r="H39" i="27"/>
  <c r="H38" i="27"/>
  <c r="H37" i="27"/>
  <c r="H36" i="27"/>
  <c r="H35" i="27"/>
  <c r="H24" i="27"/>
  <c r="H23" i="27"/>
  <c r="H22" i="27"/>
  <c r="H21" i="27"/>
  <c r="O97" i="26" l="1"/>
  <c r="N97" i="26"/>
  <c r="M97" i="26"/>
  <c r="L97" i="26"/>
  <c r="K97" i="26"/>
  <c r="J97" i="26"/>
  <c r="I97" i="26"/>
  <c r="H97" i="26"/>
  <c r="G97" i="26"/>
  <c r="F97" i="26"/>
  <c r="O96" i="26"/>
  <c r="N96" i="26"/>
  <c r="M96" i="26"/>
  <c r="L96" i="26"/>
  <c r="K96" i="26"/>
  <c r="J96" i="26"/>
  <c r="I96" i="26"/>
  <c r="H96" i="26"/>
  <c r="G96" i="26"/>
  <c r="F96" i="26"/>
  <c r="G74" i="26"/>
  <c r="G73" i="26"/>
  <c r="G72" i="26"/>
  <c r="G63" i="26"/>
  <c r="G62" i="26"/>
  <c r="G61" i="26"/>
  <c r="O59" i="26"/>
  <c r="N59" i="26"/>
  <c r="M59" i="26"/>
  <c r="L59" i="26"/>
  <c r="K59" i="26"/>
  <c r="J59" i="26"/>
  <c r="I59" i="26"/>
  <c r="H59" i="26"/>
  <c r="F59" i="26"/>
  <c r="O58" i="26"/>
  <c r="N58" i="26"/>
  <c r="M58" i="26"/>
  <c r="L58" i="26"/>
  <c r="K58" i="26"/>
  <c r="J58" i="26"/>
  <c r="I58" i="26"/>
  <c r="H58" i="26"/>
  <c r="F58" i="26"/>
  <c r="G57" i="26"/>
  <c r="G56" i="26"/>
  <c r="G55" i="26"/>
  <c r="G54" i="26"/>
  <c r="G53" i="26"/>
  <c r="G52" i="26"/>
  <c r="G51" i="26"/>
  <c r="G50" i="26"/>
  <c r="G49" i="26"/>
  <c r="G48" i="26"/>
  <c r="G47" i="26"/>
  <c r="G46" i="26"/>
  <c r="G45" i="26"/>
  <c r="G44" i="26"/>
  <c r="G43" i="26"/>
  <c r="G42" i="26"/>
  <c r="G41" i="26"/>
  <c r="G40" i="26"/>
  <c r="O35" i="26"/>
  <c r="N35" i="26"/>
  <c r="M35" i="26"/>
  <c r="L35" i="26"/>
  <c r="K35" i="26"/>
  <c r="J35" i="26"/>
  <c r="I35" i="26"/>
  <c r="H35" i="26"/>
  <c r="F35" i="26"/>
  <c r="O34" i="26"/>
  <c r="N34" i="26"/>
  <c r="M34" i="26"/>
  <c r="L34" i="26"/>
  <c r="K34" i="26"/>
  <c r="J34" i="26"/>
  <c r="I34" i="26"/>
  <c r="H34" i="26"/>
  <c r="F34" i="26"/>
  <c r="G33" i="26"/>
  <c r="G32" i="26"/>
  <c r="G31" i="26"/>
  <c r="G30" i="26"/>
  <c r="G29" i="26"/>
  <c r="O27" i="26"/>
  <c r="N27" i="26"/>
  <c r="M27" i="26"/>
  <c r="L27" i="26"/>
  <c r="K27" i="26"/>
  <c r="J27" i="26"/>
  <c r="I27" i="26"/>
  <c r="H27" i="26"/>
  <c r="F27" i="26"/>
  <c r="O26" i="26"/>
  <c r="N26" i="26"/>
  <c r="M26" i="26"/>
  <c r="L26" i="26"/>
  <c r="K26" i="26"/>
  <c r="J26" i="26"/>
  <c r="I26" i="26"/>
  <c r="H26" i="26"/>
  <c r="F26" i="26"/>
  <c r="G25" i="26"/>
  <c r="G24" i="26"/>
  <c r="G23" i="26"/>
  <c r="G22" i="26"/>
  <c r="G21" i="26"/>
  <c r="G20" i="26"/>
  <c r="O18" i="26"/>
  <c r="N18" i="26"/>
  <c r="M18" i="26"/>
  <c r="L18" i="26"/>
  <c r="K18" i="26"/>
  <c r="J18" i="26"/>
  <c r="I18" i="26"/>
  <c r="H18" i="26"/>
  <c r="F18" i="26"/>
  <c r="O17" i="26"/>
  <c r="N17" i="26"/>
  <c r="M17" i="26"/>
  <c r="L17" i="26"/>
  <c r="K17" i="26"/>
  <c r="J17" i="26"/>
  <c r="I17" i="26"/>
  <c r="H17" i="26"/>
  <c r="F17" i="26"/>
  <c r="G16" i="26"/>
  <c r="G15" i="26"/>
  <c r="G14" i="26"/>
  <c r="G13" i="26"/>
  <c r="G12" i="26"/>
  <c r="G11" i="26"/>
  <c r="O9" i="26"/>
  <c r="N9" i="26"/>
  <c r="M9" i="26"/>
  <c r="L9" i="26"/>
  <c r="K9" i="26"/>
  <c r="J9" i="26"/>
  <c r="I9" i="26"/>
  <c r="H9" i="26"/>
  <c r="F9" i="26"/>
  <c r="O8" i="26"/>
  <c r="N8" i="26"/>
  <c r="M8" i="26"/>
  <c r="L8" i="26"/>
  <c r="K8" i="26"/>
  <c r="J8" i="26"/>
  <c r="I8" i="26"/>
  <c r="H8" i="26"/>
  <c r="F8" i="26"/>
  <c r="G7" i="26"/>
  <c r="G6" i="26"/>
  <c r="G5" i="26"/>
  <c r="M102" i="25"/>
  <c r="L102" i="25"/>
  <c r="K102" i="25"/>
  <c r="J102" i="25"/>
  <c r="H102" i="25"/>
  <c r="F102" i="25"/>
  <c r="M101" i="25"/>
  <c r="L101" i="25"/>
  <c r="K101" i="25"/>
  <c r="J101" i="25"/>
  <c r="H101" i="25"/>
  <c r="F101" i="25"/>
  <c r="G100" i="25"/>
  <c r="I99" i="25"/>
  <c r="G99" i="25"/>
  <c r="G98" i="25"/>
  <c r="G97" i="25"/>
  <c r="G96" i="25"/>
  <c r="G95" i="25"/>
  <c r="G94" i="25"/>
  <c r="G93" i="25"/>
  <c r="G92" i="25"/>
  <c r="G91" i="25"/>
  <c r="G90" i="25"/>
  <c r="G89" i="25"/>
  <c r="G88" i="25"/>
  <c r="G87" i="25"/>
  <c r="G86" i="25"/>
  <c r="G85" i="25"/>
  <c r="G84" i="25"/>
  <c r="G83" i="25"/>
  <c r="G73" i="25"/>
  <c r="G72" i="25"/>
  <c r="G71" i="25"/>
  <c r="G65" i="25"/>
  <c r="G64" i="25"/>
  <c r="G63" i="25"/>
  <c r="M60" i="25"/>
  <c r="L60" i="25"/>
  <c r="K60" i="25"/>
  <c r="J60" i="25"/>
  <c r="I60" i="25"/>
  <c r="H60" i="25"/>
  <c r="F60" i="25"/>
  <c r="M59" i="25"/>
  <c r="L59" i="25"/>
  <c r="K59" i="25"/>
  <c r="J59" i="25"/>
  <c r="I59" i="25"/>
  <c r="H59" i="25"/>
  <c r="F59" i="25"/>
  <c r="G58" i="25"/>
  <c r="G57" i="25"/>
  <c r="G56" i="25"/>
  <c r="G55" i="25"/>
  <c r="M37" i="25"/>
  <c r="L37" i="25"/>
  <c r="K37" i="25"/>
  <c r="J37" i="25"/>
  <c r="I37" i="25"/>
  <c r="H37" i="25"/>
  <c r="F37" i="25"/>
  <c r="M36" i="25"/>
  <c r="L36" i="25"/>
  <c r="K36" i="25"/>
  <c r="J36" i="25"/>
  <c r="I36" i="25"/>
  <c r="H36" i="25"/>
  <c r="F36" i="25"/>
  <c r="G35" i="25"/>
  <c r="G34" i="25"/>
  <c r="G33" i="25"/>
  <c r="G32" i="25"/>
  <c r="G31" i="25"/>
  <c r="G30" i="25"/>
  <c r="G29" i="25"/>
  <c r="M26" i="25"/>
  <c r="L26" i="25"/>
  <c r="K26" i="25"/>
  <c r="J26" i="25"/>
  <c r="I26" i="25"/>
  <c r="H26" i="25"/>
  <c r="F26" i="25"/>
  <c r="M25" i="25"/>
  <c r="L25" i="25"/>
  <c r="K25" i="25"/>
  <c r="J25" i="25"/>
  <c r="I25" i="25"/>
  <c r="H25" i="25"/>
  <c r="F25" i="25"/>
  <c r="G24" i="25"/>
  <c r="G23" i="25"/>
  <c r="G22" i="25"/>
  <c r="L20" i="25"/>
  <c r="K20" i="25"/>
  <c r="J20" i="25"/>
  <c r="I20" i="25"/>
  <c r="H20" i="25"/>
  <c r="F20" i="25"/>
  <c r="L19" i="25"/>
  <c r="K19" i="25"/>
  <c r="J19" i="25"/>
  <c r="I19" i="25"/>
  <c r="H19" i="25"/>
  <c r="F19" i="25"/>
  <c r="J18" i="25"/>
  <c r="P18" i="25" s="1"/>
  <c r="G18" i="25"/>
  <c r="G17" i="25"/>
  <c r="G16" i="25"/>
  <c r="G15" i="25"/>
  <c r="G14" i="25"/>
  <c r="M11" i="25"/>
  <c r="L11" i="25"/>
  <c r="K11" i="25"/>
  <c r="J11" i="25"/>
  <c r="I11" i="25"/>
  <c r="H11" i="25"/>
  <c r="F11" i="25"/>
  <c r="M10" i="25"/>
  <c r="L10" i="25"/>
  <c r="K10" i="25"/>
  <c r="J10" i="25"/>
  <c r="I10" i="25"/>
  <c r="H10" i="25"/>
  <c r="F10" i="25"/>
  <c r="G9" i="25"/>
  <c r="G8" i="25"/>
  <c r="G7" i="25"/>
  <c r="G6" i="25"/>
  <c r="G5" i="25"/>
  <c r="G4" i="25"/>
  <c r="K49" i="24"/>
  <c r="J49" i="24"/>
  <c r="K41" i="24"/>
  <c r="J41" i="24"/>
  <c r="K28" i="24"/>
  <c r="J28" i="24"/>
  <c r="K21" i="24"/>
  <c r="J21" i="24"/>
  <c r="J95" i="22"/>
  <c r="I95" i="22"/>
  <c r="H95" i="22"/>
  <c r="J94" i="22"/>
  <c r="I94" i="22"/>
  <c r="H94" i="22"/>
  <c r="K93" i="22"/>
  <c r="K92" i="22"/>
  <c r="K91" i="22"/>
  <c r="K90" i="22"/>
  <c r="K89" i="22"/>
  <c r="K88" i="22"/>
  <c r="K87" i="22"/>
  <c r="K86" i="22"/>
  <c r="K85" i="22"/>
  <c r="K84" i="22"/>
  <c r="K83" i="22"/>
  <c r="K82" i="22"/>
  <c r="K81" i="22"/>
  <c r="K80" i="22"/>
  <c r="K79" i="22"/>
  <c r="K78" i="22"/>
  <c r="K77" i="22"/>
  <c r="K76" i="22"/>
  <c r="J73" i="22"/>
  <c r="I73" i="22"/>
  <c r="H73" i="22"/>
  <c r="J72" i="22"/>
  <c r="I72" i="22"/>
  <c r="H72" i="22"/>
  <c r="K71" i="22"/>
  <c r="K70" i="22"/>
  <c r="K69" i="22"/>
  <c r="K68" i="22"/>
  <c r="J65" i="22"/>
  <c r="I65" i="22"/>
  <c r="H65" i="22"/>
  <c r="J64" i="22"/>
  <c r="I64" i="22"/>
  <c r="H64" i="22"/>
  <c r="K63" i="22"/>
  <c r="K62" i="22"/>
  <c r="K61" i="22"/>
  <c r="K60" i="22"/>
  <c r="J57" i="22"/>
  <c r="I57" i="22"/>
  <c r="H57" i="22"/>
  <c r="J56" i="22"/>
  <c r="I56" i="22"/>
  <c r="H56" i="22"/>
  <c r="K53" i="22"/>
  <c r="K52" i="22"/>
  <c r="K51" i="22"/>
  <c r="K50" i="22"/>
  <c r="K49" i="22"/>
  <c r="K48" i="22"/>
  <c r="K47" i="22"/>
  <c r="J44" i="22"/>
  <c r="I44" i="22"/>
  <c r="H44" i="22"/>
  <c r="J43" i="22"/>
  <c r="I43" i="22"/>
  <c r="H43" i="22"/>
  <c r="K42" i="22"/>
  <c r="K41" i="22"/>
  <c r="K40" i="22"/>
  <c r="K39" i="22"/>
  <c r="K38" i="22"/>
  <c r="K37" i="22"/>
  <c r="K36" i="22"/>
  <c r="K35" i="22"/>
  <c r="K34" i="22"/>
  <c r="K33" i="22"/>
  <c r="K32" i="22"/>
  <c r="K31" i="22"/>
  <c r="K30" i="22"/>
  <c r="J27" i="22"/>
  <c r="I27" i="22"/>
  <c r="H27" i="22"/>
  <c r="J26" i="22"/>
  <c r="I26" i="22"/>
  <c r="H26" i="22"/>
  <c r="K25" i="22"/>
  <c r="K24" i="22"/>
  <c r="K23" i="22"/>
  <c r="K22" i="22"/>
  <c r="K21" i="22"/>
  <c r="J18" i="22"/>
  <c r="I18" i="22"/>
  <c r="H18" i="22"/>
  <c r="J17" i="22"/>
  <c r="I17" i="22"/>
  <c r="H17" i="22"/>
  <c r="K16" i="22"/>
  <c r="K15" i="22"/>
  <c r="K14" i="22"/>
  <c r="K13" i="22"/>
  <c r="J10" i="22"/>
  <c r="I10" i="22"/>
  <c r="H10" i="22"/>
  <c r="J9" i="22"/>
  <c r="I9" i="22"/>
  <c r="H9" i="22"/>
  <c r="K8" i="22"/>
  <c r="K7" i="22"/>
  <c r="K6" i="22"/>
  <c r="K5" i="22"/>
  <c r="K4" i="22"/>
  <c r="G158" i="21"/>
  <c r="F158" i="21"/>
  <c r="G157" i="21"/>
  <c r="F157" i="21"/>
  <c r="G142" i="21"/>
  <c r="F142" i="21"/>
  <c r="G141" i="21"/>
  <c r="F141" i="21"/>
  <c r="G127" i="21"/>
  <c r="F127" i="21"/>
  <c r="G126" i="21"/>
  <c r="F126" i="21"/>
  <c r="G119" i="21"/>
  <c r="F119" i="21"/>
  <c r="G118" i="21"/>
  <c r="F118" i="21"/>
  <c r="G107" i="21"/>
  <c r="F107" i="21"/>
  <c r="G106" i="21"/>
  <c r="F106" i="21"/>
  <c r="G79" i="21"/>
  <c r="F79" i="21"/>
  <c r="G78" i="21"/>
  <c r="F78" i="21"/>
  <c r="G46" i="21"/>
  <c r="F46" i="21"/>
  <c r="G45" i="21"/>
  <c r="F45" i="21"/>
  <c r="G31" i="21"/>
  <c r="F31" i="21"/>
  <c r="G30" i="21"/>
  <c r="F30" i="21"/>
  <c r="G67" i="25" l="1"/>
  <c r="G68" i="25"/>
  <c r="G76" i="26"/>
  <c r="G77" i="26"/>
  <c r="I102" i="25"/>
  <c r="N99" i="25"/>
  <c r="O99" i="25" s="1"/>
  <c r="G70" i="26"/>
  <c r="G69" i="26"/>
  <c r="G79" i="25"/>
  <c r="G80" i="25"/>
  <c r="G59" i="26"/>
  <c r="G37" i="25"/>
  <c r="G8" i="26"/>
  <c r="G17" i="26"/>
  <c r="G20" i="25"/>
  <c r="G26" i="25"/>
  <c r="G9" i="26"/>
  <c r="G18" i="26"/>
  <c r="G27" i="26"/>
  <c r="G35" i="26"/>
  <c r="K73" i="22"/>
  <c r="G11" i="25"/>
  <c r="G60" i="25"/>
  <c r="G102" i="25"/>
  <c r="G34" i="26"/>
  <c r="G26" i="26"/>
  <c r="G58" i="26"/>
  <c r="G19" i="25"/>
  <c r="G59" i="25"/>
  <c r="G101" i="25"/>
  <c r="G10" i="25"/>
  <c r="G36" i="25"/>
  <c r="G25" i="25"/>
  <c r="I101" i="25"/>
  <c r="K9" i="22"/>
  <c r="K17" i="22"/>
  <c r="K44" i="22"/>
  <c r="K65" i="22"/>
  <c r="K95" i="22"/>
  <c r="K27" i="22"/>
  <c r="K43" i="22"/>
  <c r="K57" i="22"/>
  <c r="K10" i="22"/>
  <c r="K18" i="22"/>
  <c r="K26" i="22"/>
  <c r="K56" i="22"/>
  <c r="K64" i="22"/>
  <c r="K72" i="22"/>
  <c r="K94" i="22"/>
  <c r="O102" i="25" l="1"/>
  <c r="O101" i="25"/>
  <c r="S99" i="25"/>
  <c r="Q99" i="25"/>
  <c r="N101" i="25"/>
  <c r="N102" i="25"/>
  <c r="R99" i="25"/>
  <c r="H155" i="18"/>
  <c r="G155" i="18"/>
  <c r="F155" i="18"/>
  <c r="H154" i="18"/>
  <c r="G154" i="18"/>
  <c r="F154" i="18"/>
  <c r="H139" i="18"/>
  <c r="G139" i="18"/>
  <c r="F139" i="18"/>
  <c r="H138" i="18"/>
  <c r="G138" i="18"/>
  <c r="F138" i="18"/>
  <c r="H122" i="18"/>
  <c r="G122" i="18"/>
  <c r="F122" i="18"/>
  <c r="H121" i="18"/>
  <c r="G121" i="18"/>
  <c r="F121" i="18"/>
  <c r="H114" i="18"/>
  <c r="G114" i="18"/>
  <c r="F114" i="18"/>
  <c r="H113" i="18"/>
  <c r="G113" i="18"/>
  <c r="F113" i="18"/>
  <c r="F102" i="18"/>
  <c r="F101" i="18"/>
  <c r="F72" i="18"/>
  <c r="F71" i="18"/>
  <c r="F39" i="18"/>
  <c r="F38" i="18"/>
  <c r="F24" i="18"/>
  <c r="F23" i="18"/>
  <c r="R101" i="25" l="1"/>
  <c r="R102" i="25"/>
  <c r="Q102" i="25"/>
  <c r="Q101" i="25"/>
  <c r="S101" i="25"/>
  <c r="S102" i="25"/>
</calcChain>
</file>

<file path=xl/comments1.xml><?xml version="1.0" encoding="utf-8"?>
<comments xmlns="http://schemas.openxmlformats.org/spreadsheetml/2006/main">
  <authors>
    <author>ws4v</author>
  </authors>
  <commentList>
    <comment ref="W32" authorId="0">
      <text>
        <r>
          <rPr>
            <b/>
            <sz val="9"/>
            <color indexed="81"/>
            <rFont val="Tahoma"/>
            <family val="2"/>
          </rPr>
          <t>ws4v: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78" authorId="0">
      <text>
        <r>
          <rPr>
            <b/>
            <sz val="9"/>
            <color indexed="81"/>
            <rFont val="Tahoma"/>
            <family val="2"/>
          </rPr>
          <t>ws4v: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<sst xmlns="http://schemas.openxmlformats.org/spreadsheetml/2006/main" count="6635" uniqueCount="523">
  <si>
    <t>Values</t>
  </si>
  <si>
    <t>Outliers</t>
  </si>
  <si>
    <t>Result</t>
  </si>
  <si>
    <t>Outlier</t>
  </si>
  <si>
    <t>B6</t>
  </si>
  <si>
    <t>C3H LDLR apoE double KO</t>
  </si>
  <si>
    <t>File: C3HLDLRapoE-08-10</t>
  </si>
  <si>
    <t>Cages</t>
  </si>
  <si>
    <t>ID</t>
  </si>
  <si>
    <t>Label</t>
  </si>
  <si>
    <t>Strains</t>
  </si>
  <si>
    <t>Sex</t>
  </si>
  <si>
    <t>Date Birth</t>
  </si>
  <si>
    <t>Western</t>
  </si>
  <si>
    <t>Sacrifice</t>
  </si>
  <si>
    <t>Parents</t>
  </si>
  <si>
    <t>Weight</t>
  </si>
  <si>
    <t>Carotid</t>
  </si>
  <si>
    <t>comment</t>
  </si>
  <si>
    <t>4948-1</t>
  </si>
  <si>
    <t>LC</t>
  </si>
  <si>
    <t>C3HLDLR-/-</t>
  </si>
  <si>
    <t>F</t>
  </si>
  <si>
    <t>no lesion</t>
  </si>
  <si>
    <t>Snyder bad food</t>
  </si>
  <si>
    <t>4948-2</t>
  </si>
  <si>
    <t>RC</t>
  </si>
  <si>
    <t>4948-3</t>
  </si>
  <si>
    <t>LRC</t>
  </si>
  <si>
    <t>NO</t>
  </si>
  <si>
    <t>4943-5</t>
  </si>
  <si>
    <t>C3HapoE</t>
  </si>
  <si>
    <t>4943-6</t>
  </si>
  <si>
    <t>4978-7</t>
  </si>
  <si>
    <t>4978-8</t>
  </si>
  <si>
    <t>4978-9</t>
  </si>
  <si>
    <t>4978-10</t>
  </si>
  <si>
    <t>4985-11</t>
  </si>
  <si>
    <t>MR4 bad food</t>
  </si>
  <si>
    <t>4985-12</t>
  </si>
  <si>
    <t>4992-13</t>
  </si>
  <si>
    <t>Ft</t>
  </si>
  <si>
    <t>5012-14</t>
  </si>
  <si>
    <t>5012-15</t>
  </si>
  <si>
    <t>5012-16</t>
  </si>
  <si>
    <t>5048-17</t>
  </si>
  <si>
    <t>MR4, ship 11/17</t>
  </si>
  <si>
    <t>Snyder</t>
  </si>
  <si>
    <t>5048-18</t>
  </si>
  <si>
    <t>5048-19</t>
  </si>
  <si>
    <t>islet isolation</t>
  </si>
  <si>
    <t>5048-20</t>
  </si>
  <si>
    <t>5048-21</t>
  </si>
  <si>
    <t>C3HLDLR?</t>
  </si>
  <si>
    <t>-</t>
  </si>
  <si>
    <t>5083-23</t>
  </si>
  <si>
    <t>5083-24</t>
  </si>
  <si>
    <t>5247-25</t>
  </si>
  <si>
    <t>MR4</t>
  </si>
  <si>
    <t>5247-26</t>
  </si>
  <si>
    <t>5251-27</t>
  </si>
  <si>
    <t>5251-28</t>
  </si>
  <si>
    <t>5273-29</t>
  </si>
  <si>
    <t>chow</t>
  </si>
  <si>
    <t>6866-40</t>
  </si>
  <si>
    <t>C3HLDL</t>
  </si>
  <si>
    <t>M</t>
  </si>
  <si>
    <t xml:space="preserve">Snyder </t>
  </si>
  <si>
    <t>141/115/124</t>
  </si>
  <si>
    <t>6866-41</t>
  </si>
  <si>
    <t>152/111/113</t>
  </si>
  <si>
    <t>6866-42</t>
  </si>
  <si>
    <t>RP</t>
  </si>
  <si>
    <t>154/132/123</t>
  </si>
  <si>
    <t>6918-43</t>
  </si>
  <si>
    <t>104, 81</t>
  </si>
  <si>
    <t>6918-44</t>
  </si>
  <si>
    <t>6918-45</t>
  </si>
  <si>
    <t>6918-46</t>
  </si>
  <si>
    <t>6918-47</t>
  </si>
  <si>
    <t>6963-48</t>
  </si>
  <si>
    <t>C3HLDLR</t>
  </si>
  <si>
    <t>6865+6823</t>
  </si>
  <si>
    <t>98, 95</t>
  </si>
  <si>
    <t>6963-49</t>
  </si>
  <si>
    <t>117, 92</t>
  </si>
  <si>
    <t>6963-50</t>
  </si>
  <si>
    <t>109, 80</t>
  </si>
  <si>
    <t>6963-51</t>
  </si>
  <si>
    <t>91, 76</t>
  </si>
  <si>
    <t>6973-52</t>
  </si>
  <si>
    <t>6973-53</t>
  </si>
  <si>
    <t>113, 86, 94</t>
  </si>
  <si>
    <t>6976-54</t>
  </si>
  <si>
    <t>120, 101, 111</t>
  </si>
  <si>
    <t>6974-55</t>
  </si>
  <si>
    <t>120, 90, 100</t>
  </si>
  <si>
    <t>6974-56</t>
  </si>
  <si>
    <t>168, 107, 109</t>
  </si>
  <si>
    <t>6975-57</t>
  </si>
  <si>
    <t>119, 82, 94</t>
  </si>
  <si>
    <t>7011-58</t>
  </si>
  <si>
    <t>C3HapoE-/-</t>
  </si>
  <si>
    <t>10 day delay</t>
  </si>
  <si>
    <t>7011-59</t>
  </si>
  <si>
    <t>7011-60</t>
  </si>
  <si>
    <t>7011-61</t>
  </si>
  <si>
    <t>7011-62</t>
  </si>
  <si>
    <t>P</t>
  </si>
  <si>
    <t>7018-63</t>
  </si>
  <si>
    <t>7018-64</t>
  </si>
  <si>
    <t>7018-65</t>
  </si>
  <si>
    <t>7019-66</t>
  </si>
  <si>
    <t>7019-67</t>
  </si>
  <si>
    <t>7020-68</t>
  </si>
  <si>
    <t>7020-69</t>
  </si>
  <si>
    <t>7044-70</t>
  </si>
  <si>
    <t>7045-71</t>
  </si>
  <si>
    <t>LP</t>
  </si>
  <si>
    <t>7045-72</t>
  </si>
  <si>
    <t>5025-30</t>
  </si>
  <si>
    <t>5025-31</t>
  </si>
  <si>
    <t>5037-35</t>
  </si>
  <si>
    <t>5037-36</t>
  </si>
  <si>
    <t>5037-37</t>
  </si>
  <si>
    <t>glucpmeter at sac</t>
  </si>
  <si>
    <t>5853-38</t>
  </si>
  <si>
    <t>5853-39</t>
  </si>
  <si>
    <t>5853-40</t>
  </si>
  <si>
    <t>5853-41</t>
  </si>
  <si>
    <t>5853-42</t>
  </si>
  <si>
    <t>5864-43</t>
  </si>
  <si>
    <t>5864-44</t>
  </si>
  <si>
    <t>C3HapoE-/-LDLR?</t>
  </si>
  <si>
    <t>6634-55</t>
  </si>
  <si>
    <t>6633-56</t>
  </si>
  <si>
    <t>6633-57</t>
  </si>
  <si>
    <t>6633-58</t>
  </si>
  <si>
    <t>6633-59</t>
  </si>
  <si>
    <t>6669-60</t>
  </si>
  <si>
    <t>6669-61</t>
  </si>
  <si>
    <t>6669-62</t>
  </si>
  <si>
    <t>6669-63</t>
  </si>
  <si>
    <t>6709-64</t>
  </si>
  <si>
    <t>6709-65</t>
  </si>
  <si>
    <t>6709-66</t>
  </si>
  <si>
    <t>6709-67</t>
  </si>
  <si>
    <t>6710-68</t>
  </si>
  <si>
    <t>6710-69</t>
  </si>
  <si>
    <t>6859-70</t>
  </si>
  <si>
    <t>6923-71</t>
  </si>
  <si>
    <t>101/86</t>
  </si>
  <si>
    <t>6923-72</t>
  </si>
  <si>
    <t>141/139</t>
  </si>
  <si>
    <t>6923-73</t>
  </si>
  <si>
    <t>116/101</t>
  </si>
  <si>
    <t>7115-74</t>
  </si>
  <si>
    <t>7115-75</t>
  </si>
  <si>
    <t>7115-76</t>
  </si>
  <si>
    <t>7115-77</t>
  </si>
  <si>
    <t>7108-78</t>
  </si>
  <si>
    <t>6865, 6823</t>
  </si>
  <si>
    <t>aorta liver RNA protein</t>
  </si>
  <si>
    <t>7108-79</t>
  </si>
  <si>
    <t>7108-80</t>
  </si>
  <si>
    <t>7108-81</t>
  </si>
  <si>
    <t>7108-82</t>
  </si>
  <si>
    <t>7109-83</t>
  </si>
  <si>
    <t>7109-84</t>
  </si>
  <si>
    <t>7109-85</t>
  </si>
  <si>
    <t>123, 97</t>
  </si>
  <si>
    <t>7109-86</t>
  </si>
  <si>
    <t>7109-87</t>
  </si>
  <si>
    <t>no</t>
  </si>
  <si>
    <t>diet&amp;week</t>
  </si>
  <si>
    <t>GLUCOSE</t>
  </si>
  <si>
    <t>HDL</t>
  </si>
  <si>
    <t>Triglyceride</t>
  </si>
  <si>
    <t>total</t>
  </si>
  <si>
    <t>Average</t>
  </si>
  <si>
    <t>SE</t>
  </si>
  <si>
    <t>non-HDL</t>
  </si>
  <si>
    <t>Chow</t>
  </si>
  <si>
    <t>Apoe-/-</t>
  </si>
  <si>
    <t>LDLR-/-</t>
  </si>
  <si>
    <t>Glucose</t>
  </si>
  <si>
    <t>Female</t>
  </si>
  <si>
    <t>t-Test: Two-Sample Assuming Unequal Variances</t>
  </si>
  <si>
    <t>Variable 1</t>
  </si>
  <si>
    <t>Variable 2</t>
  </si>
  <si>
    <t>Mean</t>
  </si>
  <si>
    <t>Variance</t>
  </si>
  <si>
    <t>Observations</t>
  </si>
  <si>
    <t>Hypothesized Mean Difference</t>
  </si>
  <si>
    <t>df</t>
  </si>
  <si>
    <t>t Stat</t>
  </si>
  <si>
    <t>P(T&lt;=t) one-tail</t>
  </si>
  <si>
    <t>t Critical one-tail</t>
  </si>
  <si>
    <t>P(T&lt;=t) two-tail</t>
  </si>
  <si>
    <t>t Critical two-tail</t>
  </si>
  <si>
    <t>Male</t>
  </si>
  <si>
    <t>genotype</t>
  </si>
  <si>
    <t>treatment</t>
  </si>
  <si>
    <t>place and food</t>
  </si>
  <si>
    <t>4902-96</t>
  </si>
  <si>
    <t>western 12 weeks</t>
  </si>
  <si>
    <t>snyder food problem</t>
  </si>
  <si>
    <t>4902-97</t>
  </si>
  <si>
    <t>4904-98</t>
  </si>
  <si>
    <t>4904-99</t>
  </si>
  <si>
    <t>4904-100</t>
  </si>
  <si>
    <t>4917-103</t>
  </si>
  <si>
    <t>4917-104</t>
  </si>
  <si>
    <t>4999-27</t>
  </si>
  <si>
    <t>MR4 old food</t>
  </si>
  <si>
    <t>4999-28</t>
  </si>
  <si>
    <t>4999-29</t>
  </si>
  <si>
    <t>4999-30</t>
  </si>
  <si>
    <t>3065-1</t>
  </si>
  <si>
    <t>MR4 old sample</t>
  </si>
  <si>
    <t>3065-2</t>
  </si>
  <si>
    <t>3065-3</t>
  </si>
  <si>
    <t>3065-4</t>
  </si>
  <si>
    <t>3918-30</t>
  </si>
  <si>
    <t>3918-32</t>
  </si>
  <si>
    <t>3918-33</t>
  </si>
  <si>
    <t>3918-34</t>
  </si>
  <si>
    <t>snyder bad food</t>
  </si>
  <si>
    <t>snyder new food</t>
  </si>
  <si>
    <t>2401-5</t>
  </si>
  <si>
    <t>2401-6</t>
  </si>
  <si>
    <t>2401-7</t>
  </si>
  <si>
    <t>2401-8</t>
  </si>
  <si>
    <t>2401-10</t>
  </si>
  <si>
    <t>2401-11</t>
  </si>
  <si>
    <t>2401-12</t>
  </si>
  <si>
    <t>5014-104</t>
  </si>
  <si>
    <t>balc apoe</t>
  </si>
  <si>
    <t>western 13weeks</t>
  </si>
  <si>
    <t>5014-105</t>
  </si>
  <si>
    <t>5014-106</t>
  </si>
  <si>
    <t>5014-107</t>
  </si>
  <si>
    <t>4925-90</t>
  </si>
  <si>
    <t>western 12weeks</t>
  </si>
  <si>
    <t>snyder</t>
  </si>
  <si>
    <t>4925-91</t>
  </si>
  <si>
    <t>4933-95</t>
  </si>
  <si>
    <t>4933-96</t>
  </si>
  <si>
    <t>Diet</t>
  </si>
  <si>
    <t>C3H-LDLR-/-</t>
  </si>
  <si>
    <t>C3H-Apoe-/-</t>
  </si>
  <si>
    <t>C3H-LDLR plasma lipids + glucose assays</t>
  </si>
  <si>
    <t>Date: August 10, 2021</t>
  </si>
  <si>
    <t>LDL</t>
  </si>
  <si>
    <t>DOB</t>
  </si>
  <si>
    <t>Western date</t>
  </si>
  <si>
    <t>Total cholesterol</t>
  </si>
  <si>
    <t>8240-78</t>
  </si>
  <si>
    <t>8240-79</t>
  </si>
  <si>
    <t>8240-80</t>
  </si>
  <si>
    <t>8240-81</t>
  </si>
  <si>
    <t>4711-106</t>
  </si>
  <si>
    <t>8053-74</t>
  </si>
  <si>
    <t>8053-75</t>
  </si>
  <si>
    <t>8053-76</t>
  </si>
  <si>
    <t>9057-87</t>
  </si>
  <si>
    <t>9057-88</t>
  </si>
  <si>
    <t>9057-89</t>
  </si>
  <si>
    <t>9057-90</t>
  </si>
  <si>
    <t>9057-91</t>
  </si>
  <si>
    <t>7181-94</t>
  </si>
  <si>
    <t>7181-96</t>
  </si>
  <si>
    <t>7181-97</t>
  </si>
  <si>
    <t>7259-102</t>
  </si>
  <si>
    <t>7259-103</t>
  </si>
  <si>
    <t>7259-104</t>
  </si>
  <si>
    <t>8050-117</t>
  </si>
  <si>
    <t>7181-95</t>
  </si>
  <si>
    <t>192.914?</t>
  </si>
  <si>
    <t>8047-118</t>
  </si>
  <si>
    <t>245.076?</t>
  </si>
  <si>
    <t>8050-113</t>
  </si>
  <si>
    <t>8050-114</t>
  </si>
  <si>
    <t>8050-115</t>
  </si>
  <si>
    <t>8050-116</t>
  </si>
  <si>
    <t>7204-105</t>
  </si>
  <si>
    <t>7204-106</t>
  </si>
  <si>
    <t>7204-107</t>
  </si>
  <si>
    <t>7204-108</t>
  </si>
  <si>
    <t>8053-73</t>
  </si>
  <si>
    <t>8053-77</t>
  </si>
  <si>
    <t>7198-98</t>
  </si>
  <si>
    <t>7198-99</t>
  </si>
  <si>
    <t>7199-100</t>
  </si>
  <si>
    <t>7199-101</t>
  </si>
  <si>
    <t>8031-109</t>
  </si>
  <si>
    <t>8031-110</t>
  </si>
  <si>
    <t>8031-111</t>
  </si>
  <si>
    <t>8031-112</t>
  </si>
  <si>
    <t>9141-119</t>
  </si>
  <si>
    <t>9141-120</t>
  </si>
  <si>
    <t>9141-121</t>
  </si>
  <si>
    <t>9141-122</t>
  </si>
  <si>
    <t>9141-123</t>
  </si>
  <si>
    <t>Total chol</t>
  </si>
  <si>
    <t>t-Test: Two-Sample Assuming Equal Variances</t>
  </si>
  <si>
    <t>Pooled Variance</t>
  </si>
  <si>
    <t>Apoe-/- vs LDLR-/-</t>
  </si>
  <si>
    <t>Apoe-/-: chow vs Western</t>
  </si>
  <si>
    <t>LDLR-/-: chow vs Western</t>
  </si>
  <si>
    <t>C3H-LDLR_plasma lipids on chow diet</t>
  </si>
  <si>
    <t>C3H-LDLR_plasma lipids on Western diet</t>
  </si>
  <si>
    <t>Plasma lipid and glucose levels of C3H-LDLR on chow and Western diets</t>
  </si>
  <si>
    <t>kidney study</t>
  </si>
  <si>
    <t>Nonfast plasma collected before Western</t>
  </si>
  <si>
    <t>bif?</t>
  </si>
  <si>
    <t>aorta liver pancreas RNA protein</t>
  </si>
  <si>
    <t>aorta proteon, pancreas, liver, fat, kidney</t>
  </si>
  <si>
    <t>7173-88</t>
  </si>
  <si>
    <t>7173-89</t>
  </si>
  <si>
    <t>7173-90</t>
  </si>
  <si>
    <t>7173-91</t>
  </si>
  <si>
    <t>7182-92</t>
  </si>
  <si>
    <t>7182-93</t>
  </si>
  <si>
    <t>aorta in RNA buffer</t>
  </si>
  <si>
    <t>9011-82</t>
  </si>
  <si>
    <t>ITT, GTT, Glu-stimulated insulin</t>
  </si>
  <si>
    <t>9011-83</t>
  </si>
  <si>
    <t>9011-84</t>
  </si>
  <si>
    <t>9011-85</t>
  </si>
  <si>
    <t>9038-86</t>
  </si>
  <si>
    <t>161, 116, 118</t>
  </si>
  <si>
    <t>161, 147</t>
  </si>
  <si>
    <t>127, 116</t>
  </si>
  <si>
    <t>144, 136</t>
  </si>
  <si>
    <t>160, 142</t>
  </si>
  <si>
    <t>9146-124</t>
  </si>
  <si>
    <t>C3.SW.Apoe-/-</t>
  </si>
  <si>
    <t>9146-125</t>
  </si>
  <si>
    <t>9146-126</t>
  </si>
  <si>
    <t>9191-127</t>
  </si>
  <si>
    <t>9191-128</t>
  </si>
  <si>
    <t>9191-129</t>
  </si>
  <si>
    <t>9157-130</t>
  </si>
  <si>
    <t>9157-131</t>
  </si>
  <si>
    <t>9171-132</t>
  </si>
  <si>
    <t>9171-133</t>
  </si>
  <si>
    <t>9171-134</t>
  </si>
  <si>
    <t>9171-135</t>
  </si>
  <si>
    <t>9087-136</t>
  </si>
  <si>
    <t>9087-137</t>
  </si>
  <si>
    <t>9087-138</t>
  </si>
  <si>
    <t>AnimalID</t>
  </si>
  <si>
    <t>BW</t>
  </si>
  <si>
    <t>Insulin IP (0.125u/ml)</t>
  </si>
  <si>
    <t>Genotype</t>
  </si>
  <si>
    <t>Glucose 133mg/dl</t>
  </si>
  <si>
    <t>Mouse ID</t>
  </si>
  <si>
    <t>C3H.Apoe-/-</t>
  </si>
  <si>
    <t>FT</t>
  </si>
  <si>
    <t>C3H-LDLR ITT</t>
  </si>
  <si>
    <t>Date: August 11, 2021</t>
  </si>
  <si>
    <t>Non-fasting TT: IP injection of 1.25U/kg BW insulin</t>
  </si>
  <si>
    <t>Basal</t>
  </si>
  <si>
    <t>15 min</t>
  </si>
  <si>
    <t>30 min</t>
  </si>
  <si>
    <t>45 min</t>
  </si>
  <si>
    <t>60 min</t>
  </si>
  <si>
    <t>M/F</t>
  </si>
  <si>
    <t>9141-124</t>
  </si>
  <si>
    <t>5251-LRC</t>
  </si>
  <si>
    <t>western</t>
  </si>
  <si>
    <t>5251-FT</t>
  </si>
  <si>
    <t>5247-NO</t>
  </si>
  <si>
    <t>5273-No</t>
  </si>
  <si>
    <t>195?</t>
  </si>
  <si>
    <t>114/115</t>
  </si>
  <si>
    <t>186/170</t>
  </si>
  <si>
    <t>GTT_C3H-Apoe vs C3H-LDLR on chow and Western diets</t>
  </si>
  <si>
    <t>Date: August 7, 2021</t>
  </si>
  <si>
    <t>C3H-LDLR vs C3H-Apoe GTT-08-2021</t>
  </si>
  <si>
    <t>Date: 8-6-2021</t>
  </si>
  <si>
    <t>Fasting GTT: IP injection of 133mg/kg BW Glucose</t>
  </si>
  <si>
    <t>Date: 4-13-21</t>
  </si>
  <si>
    <t xml:space="preserve">Average </t>
  </si>
  <si>
    <t>just give birth</t>
  </si>
  <si>
    <t>GTT-10-28-2020</t>
  </si>
  <si>
    <t>Glucose (133mg/ml)</t>
  </si>
  <si>
    <t>5273-NO</t>
  </si>
  <si>
    <t>total cholesterol, chow</t>
  </si>
  <si>
    <t>total cholesterol, Western</t>
  </si>
  <si>
    <t>Triglyceride, chow</t>
  </si>
  <si>
    <t>Triglyceride, Western</t>
  </si>
  <si>
    <t>HDL, Western</t>
  </si>
  <si>
    <t>HDL, Chow</t>
  </si>
  <si>
    <t>Apoe: chow vs Western</t>
  </si>
  <si>
    <t>Apoe-/- vs LDLR-/-, chow</t>
  </si>
  <si>
    <t>Update: 8-12-10</t>
  </si>
  <si>
    <t>116, 96</t>
  </si>
  <si>
    <t>104, 94</t>
  </si>
  <si>
    <t>Apoe vs LDLR, female</t>
  </si>
  <si>
    <t>Apoe vs LDLR, male</t>
  </si>
  <si>
    <t>Ldlr-/-</t>
  </si>
  <si>
    <t>Apoe, F: chow vs Western</t>
  </si>
  <si>
    <t>Apoe, M: chow vs Western</t>
  </si>
  <si>
    <t>LDLR, F: chow vs Western</t>
  </si>
  <si>
    <t>LDLR, M: chow vs Western</t>
  </si>
  <si>
    <t>Apoe: Male vs female</t>
  </si>
  <si>
    <t>LDLR: male vs female</t>
  </si>
  <si>
    <t>Apoe: male vs female</t>
  </si>
  <si>
    <t>Chow vs Western</t>
  </si>
  <si>
    <t>Apoe: Female</t>
  </si>
  <si>
    <t>Apoe: Male</t>
  </si>
  <si>
    <t>LDLR: Female</t>
  </si>
  <si>
    <t>LDLR: Male</t>
  </si>
  <si>
    <t>Apoe: female</t>
  </si>
  <si>
    <t>Apoe: male</t>
  </si>
  <si>
    <t>LDLR: female</t>
  </si>
  <si>
    <t>LDLR: male</t>
  </si>
  <si>
    <t>non-LDL, M, chow</t>
  </si>
  <si>
    <t>non-LDL, F, chow</t>
  </si>
  <si>
    <t>non-LDL, M, Western</t>
  </si>
  <si>
    <t>non-LDL, F, Western</t>
  </si>
  <si>
    <t>Western Diet</t>
  </si>
  <si>
    <t>217-1</t>
  </si>
  <si>
    <t>KO</t>
  </si>
  <si>
    <t>Feb.1, 99</t>
  </si>
  <si>
    <t>217-2</t>
  </si>
  <si>
    <t>217-3</t>
  </si>
  <si>
    <t>217-4</t>
  </si>
  <si>
    <t>217-5</t>
  </si>
  <si>
    <t>218-6</t>
  </si>
  <si>
    <t>218-7</t>
  </si>
  <si>
    <t>218-8</t>
  </si>
  <si>
    <t>218-9</t>
  </si>
  <si>
    <t>228-10</t>
  </si>
  <si>
    <t>Feb.8, 99</t>
  </si>
  <si>
    <t>228-11</t>
  </si>
  <si>
    <t>Feb.9, 99</t>
  </si>
  <si>
    <t>212-30</t>
  </si>
  <si>
    <t>HET</t>
  </si>
  <si>
    <t>219-31</t>
  </si>
  <si>
    <t>219-32</t>
  </si>
  <si>
    <t>219-33</t>
  </si>
  <si>
    <t>219-34</t>
  </si>
  <si>
    <t>219-35</t>
  </si>
  <si>
    <t>221-12</t>
  </si>
  <si>
    <t>221-13</t>
  </si>
  <si>
    <t>221-14</t>
  </si>
  <si>
    <t>221-15</t>
  </si>
  <si>
    <t>221-16</t>
  </si>
  <si>
    <t>223-17</t>
  </si>
  <si>
    <t>223-18</t>
  </si>
  <si>
    <t>223-19</t>
  </si>
  <si>
    <t>223-20</t>
  </si>
  <si>
    <t>223-21</t>
  </si>
  <si>
    <t>220-22</t>
  </si>
  <si>
    <t>WT</t>
  </si>
  <si>
    <t>220-23</t>
  </si>
  <si>
    <t>220-24</t>
  </si>
  <si>
    <t>220-25</t>
  </si>
  <si>
    <t>220-26</t>
  </si>
  <si>
    <t>222-27</t>
  </si>
  <si>
    <t>222-28</t>
  </si>
  <si>
    <t>222-29</t>
  </si>
  <si>
    <t>TRIGLYCERIDES</t>
  </si>
  <si>
    <t>TOTAL</t>
  </si>
  <si>
    <t>UNESTERIFIED</t>
  </si>
  <si>
    <t>CHOLESTEROL</t>
  </si>
  <si>
    <t>N/A</t>
  </si>
  <si>
    <t>16 weeks of Western diet</t>
  </si>
  <si>
    <t>Plasma glucose levels of C3H-Ldlr-/- and C3H-Apoe-/- mice</t>
  </si>
  <si>
    <t>Plasma insulin levels of C3H-Ldlr-/- and C3H-Apoe-/- mice</t>
  </si>
  <si>
    <t/>
  </si>
  <si>
    <t xml:space="preserve">Plasma lipid levels of C3H.apoE mice on chow and Western diets </t>
  </si>
  <si>
    <t>9382-66</t>
  </si>
  <si>
    <t>9382-67</t>
  </si>
  <si>
    <t>9382-68</t>
  </si>
  <si>
    <t>9382-69</t>
  </si>
  <si>
    <t>9382-70</t>
  </si>
  <si>
    <t>Sep</t>
  </si>
  <si>
    <t>File: Apoe-C3H-9-17-01</t>
  </si>
  <si>
    <t>Date: 06/06</t>
  </si>
  <si>
    <t>Body weight: before diet</t>
  </si>
  <si>
    <t>weight-Pre</t>
  </si>
  <si>
    <t>Week 1</t>
  </si>
  <si>
    <t>weight-WK1</t>
  </si>
  <si>
    <t>Week2</t>
  </si>
  <si>
    <t>weight-WK2</t>
  </si>
  <si>
    <t>Week4</t>
  </si>
  <si>
    <t>weight-WK4</t>
  </si>
  <si>
    <t>week8</t>
  </si>
  <si>
    <t>weight-WK8</t>
  </si>
  <si>
    <t>week12</t>
  </si>
  <si>
    <t>weight-WK12</t>
  </si>
  <si>
    <t>Sac 1/3/07</t>
  </si>
  <si>
    <t>western wk1</t>
  </si>
  <si>
    <t>western wk2</t>
  </si>
  <si>
    <t>western wk4</t>
  </si>
  <si>
    <t>western wk8</t>
  </si>
  <si>
    <t>western wk12</t>
  </si>
  <si>
    <t>Tail</t>
  </si>
  <si>
    <t>2408-9</t>
  </si>
  <si>
    <t>2408-10</t>
  </si>
  <si>
    <t>2408-11</t>
  </si>
  <si>
    <t>2410-12</t>
  </si>
  <si>
    <t>C3H/HeJ</t>
  </si>
  <si>
    <t>Plasma glucose (mg/dL)</t>
  </si>
  <si>
    <t>Base_Average</t>
  </si>
  <si>
    <t>% of 15 min</t>
  </si>
  <si>
    <t>% of 30 min</t>
  </si>
  <si>
    <t>% of 45 min</t>
  </si>
  <si>
    <t>% of60 min</t>
  </si>
  <si>
    <t>9406-M</t>
  </si>
  <si>
    <t>% of 0 min</t>
  </si>
  <si>
    <t>Glucose (% basal)</t>
  </si>
  <si>
    <t>Time (min)</t>
  </si>
  <si>
    <t>Genotype (F)</t>
  </si>
  <si>
    <t>Dunnett's multiple comparisons</t>
  </si>
  <si>
    <t xml:space="preserve">Area under curve for GTT </t>
  </si>
  <si>
    <t>0_Average</t>
  </si>
  <si>
    <t>Area under curve</t>
  </si>
  <si>
    <t>C3HApoe-/-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</si>
</sst>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53">
    <font>
      <sz val="11"/>
      <color theme="1"/>
      <name val="Calibri"/>
      <family val="2"/>
      <scheme val="minor"/>
    </font>
    <font>
      <b/>
      <sz val="14"/>
      <name val="Geneva"/>
    </font>
    <font>
      <b/>
      <sz val="12"/>
      <name val="Geneva"/>
    </font>
    <font>
      <sz val="12"/>
      <name val="Geneva"/>
    </font>
    <font>
      <b/>
      <i/>
      <sz val="10"/>
      <name val="Geneva"/>
    </font>
    <font>
      <sz val="10"/>
      <name val="Geneva"/>
    </font>
    <font>
      <b/>
      <sz val="10"/>
      <name val="Arial"/>
      <family val="2"/>
    </font>
    <font>
      <sz val="10"/>
      <name val="Arial"/>
      <family val="2"/>
    </font>
    <font>
      <b/>
      <sz val="10"/>
      <name val="Geneva"/>
    </font>
    <font>
      <sz val="10"/>
      <color theme="1"/>
      <name val="Arial"/>
      <family val="2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Arial"/>
      <family val="2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1"/>
      <color indexed="8"/>
      <name val="Calibri"/>
      <family val="2"/>
    </font>
    <font>
      <b/>
      <sz val="11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sz val="11"/>
      <color theme="1"/>
      <name val="Calibri"/>
      <family val="2"/>
      <charset val="134"/>
      <scheme val="minor"/>
    </font>
    <font>
      <b/>
      <sz val="14"/>
      <name val="Arial"/>
      <family val="2"/>
    </font>
    <font>
      <sz val="12"/>
      <color theme="1"/>
      <name val="Calibri"/>
      <family val="2"/>
      <scheme val="minor"/>
    </font>
    <font>
      <b/>
      <sz val="12"/>
      <color indexed="8"/>
      <name val="Calibri"/>
      <family val="2"/>
      <scheme val="minor"/>
    </font>
    <font>
      <sz val="12"/>
      <name val="Calibri"/>
      <family val="2"/>
      <scheme val="minor"/>
    </font>
    <font>
      <sz val="11"/>
      <color indexed="8"/>
      <name val="Calibri"/>
      <family val="2"/>
    </font>
    <font>
      <b/>
      <sz val="12"/>
      <name val="Calibri"/>
      <family val="2"/>
      <scheme val="minor"/>
    </font>
    <font>
      <sz val="10"/>
      <color indexed="8"/>
      <name val="Arial"/>
      <family val="2"/>
    </font>
    <font>
      <sz val="11"/>
      <color theme="1"/>
      <name val="Arial"/>
      <family val="2"/>
    </font>
    <font>
      <i/>
      <sz val="10"/>
      <name val="Geneva"/>
    </font>
    <font>
      <sz val="12"/>
      <color rgb="FFFF0000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.5"/>
      <color rgb="FF201F1E"/>
      <name val="Segoe UI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4">
    <xf numFmtId="0" fontId="0" fillId="0" borderId="0"/>
    <xf numFmtId="0" fontId="19" fillId="0" borderId="0"/>
    <xf numFmtId="0" fontId="15" fillId="0" borderId="0"/>
    <xf numFmtId="0" fontId="7" fillId="0" borderId="0"/>
    <xf numFmtId="0" fontId="7" fillId="0" borderId="0"/>
    <xf numFmtId="0" fontId="15" fillId="0" borderId="0"/>
    <xf numFmtId="0" fontId="7" fillId="0" borderId="0"/>
    <xf numFmtId="0" fontId="7" fillId="0" borderId="0"/>
    <xf numFmtId="0" fontId="25" fillId="0" borderId="0">
      <alignment vertical="center"/>
    </xf>
    <xf numFmtId="0" fontId="5" fillId="0" borderId="0"/>
    <xf numFmtId="0" fontId="15" fillId="0" borderId="0"/>
    <xf numFmtId="0" fontId="7" fillId="0" borderId="0"/>
    <xf numFmtId="0" fontId="39" fillId="0" borderId="11" applyNumberFormat="0" applyFill="0" applyAlignment="0" applyProtection="0"/>
    <xf numFmtId="0" fontId="40" fillId="0" borderId="12" applyNumberFormat="0" applyFill="0" applyAlignment="0" applyProtection="0"/>
    <xf numFmtId="0" fontId="41" fillId="0" borderId="13" applyNumberFormat="0" applyFill="0" applyAlignment="0" applyProtection="0"/>
    <xf numFmtId="0" fontId="41" fillId="0" borderId="0" applyNumberFormat="0" applyFill="0" applyBorder="0" applyAlignment="0" applyProtection="0"/>
    <xf numFmtId="0" fontId="42" fillId="2" borderId="0" applyNumberFormat="0" applyBorder="0" applyAlignment="0" applyProtection="0"/>
    <xf numFmtId="0" fontId="43" fillId="3" borderId="0" applyNumberFormat="0" applyBorder="0" applyAlignment="0" applyProtection="0"/>
    <xf numFmtId="0" fontId="44" fillId="4" borderId="0" applyNumberFormat="0" applyBorder="0" applyAlignment="0" applyProtection="0"/>
    <xf numFmtId="0" fontId="45" fillId="5" borderId="14" applyNumberFormat="0" applyAlignment="0" applyProtection="0"/>
    <xf numFmtId="0" fontId="46" fillId="6" borderId="15" applyNumberFormat="0" applyAlignment="0" applyProtection="0"/>
    <xf numFmtId="0" fontId="47" fillId="6" borderId="14" applyNumberFormat="0" applyAlignment="0" applyProtection="0"/>
    <xf numFmtId="0" fontId="48" fillId="0" borderId="16" applyNumberFormat="0" applyFill="0" applyAlignment="0" applyProtection="0"/>
    <xf numFmtId="0" fontId="49" fillId="7" borderId="17" applyNumberFormat="0" applyAlignment="0" applyProtection="0"/>
    <xf numFmtId="0" fontId="10" fillId="0" borderId="0" applyNumberFormat="0" applyFill="0" applyBorder="0" applyAlignment="0" applyProtection="0"/>
    <xf numFmtId="0" fontId="15" fillId="8" borderId="18" applyNumberFormat="0" applyFont="0" applyAlignment="0" applyProtection="0"/>
    <xf numFmtId="0" fontId="50" fillId="0" borderId="0" applyNumberFormat="0" applyFill="0" applyBorder="0" applyAlignment="0" applyProtection="0"/>
    <xf numFmtId="0" fontId="11" fillId="0" borderId="19" applyNumberFormat="0" applyFill="0" applyAlignment="0" applyProtection="0"/>
    <xf numFmtId="0" fontId="51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51" fillId="12" borderId="0" applyNumberFormat="0" applyBorder="0" applyAlignment="0" applyProtection="0"/>
    <xf numFmtId="0" fontId="51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51" fillId="16" borderId="0" applyNumberFormat="0" applyBorder="0" applyAlignment="0" applyProtection="0"/>
    <xf numFmtId="0" fontId="51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9" borderId="0" applyNumberFormat="0" applyBorder="0" applyAlignment="0" applyProtection="0"/>
    <xf numFmtId="0" fontId="51" fillId="20" borderId="0" applyNumberFormat="0" applyBorder="0" applyAlignment="0" applyProtection="0"/>
    <xf numFmtId="0" fontId="51" fillId="21" borderId="0" applyNumberFormat="0" applyBorder="0" applyAlignment="0" applyProtection="0"/>
    <xf numFmtId="0" fontId="15" fillId="22" borderId="0" applyNumberFormat="0" applyBorder="0" applyAlignment="0" applyProtection="0"/>
    <xf numFmtId="0" fontId="15" fillId="23" borderId="0" applyNumberFormat="0" applyBorder="0" applyAlignment="0" applyProtection="0"/>
    <xf numFmtId="0" fontId="51" fillId="24" borderId="0" applyNumberFormat="0" applyBorder="0" applyAlignment="0" applyProtection="0"/>
    <xf numFmtId="0" fontId="51" fillId="25" borderId="0" applyNumberFormat="0" applyBorder="0" applyAlignment="0" applyProtection="0"/>
    <xf numFmtId="0" fontId="15" fillId="26" borderId="0" applyNumberFormat="0" applyBorder="0" applyAlignment="0" applyProtection="0"/>
    <xf numFmtId="0" fontId="15" fillId="27" borderId="0" applyNumberFormat="0" applyBorder="0" applyAlignment="0" applyProtection="0"/>
    <xf numFmtId="0" fontId="51" fillId="28" borderId="0" applyNumberFormat="0" applyBorder="0" applyAlignment="0" applyProtection="0"/>
    <xf numFmtId="0" fontId="51" fillId="29" borderId="0" applyNumberFormat="0" applyBorder="0" applyAlignment="0" applyProtection="0"/>
    <xf numFmtId="0" fontId="15" fillId="30" borderId="0" applyNumberFormat="0" applyBorder="0" applyAlignment="0" applyProtection="0"/>
    <xf numFmtId="0" fontId="15" fillId="31" borderId="0" applyNumberFormat="0" applyBorder="0" applyAlignment="0" applyProtection="0"/>
    <xf numFmtId="0" fontId="51" fillId="32" borderId="0" applyNumberFormat="0" applyBorder="0" applyAlignment="0" applyProtection="0"/>
    <xf numFmtId="0" fontId="25" fillId="0" borderId="0">
      <alignment vertical="center"/>
    </xf>
    <xf numFmtId="0" fontId="38" fillId="0" borderId="0" applyNumberFormat="0" applyFill="0" applyBorder="0" applyAlignment="0" applyProtection="0"/>
  </cellStyleXfs>
  <cellXfs count="218">
    <xf numFmtId="0" fontId="0" fillId="0" borderId="0" xfId="0"/>
    <xf numFmtId="0" fontId="0" fillId="0" borderId="1" xfId="0" applyBorder="1"/>
    <xf numFmtId="0" fontId="4" fillId="0" borderId="1" xfId="0" applyFont="1" applyBorder="1"/>
    <xf numFmtId="0" fontId="4" fillId="0" borderId="1" xfId="0" applyFont="1" applyFill="1" applyBorder="1"/>
    <xf numFmtId="14" fontId="0" fillId="0" borderId="1" xfId="0" applyNumberFormat="1" applyBorder="1"/>
    <xf numFmtId="0" fontId="6" fillId="0" borderId="1" xfId="0" applyFont="1" applyBorder="1"/>
    <xf numFmtId="0" fontId="7" fillId="0" borderId="1" xfId="0" applyFont="1" applyBorder="1"/>
    <xf numFmtId="0" fontId="7" fillId="0" borderId="0" xfId="0" applyFont="1"/>
    <xf numFmtId="0" fontId="0" fillId="0" borderId="1" xfId="0" applyFill="1" applyBorder="1"/>
    <xf numFmtId="0" fontId="9" fillId="0" borderId="1" xfId="0" applyFont="1" applyBorder="1"/>
    <xf numFmtId="0" fontId="0" fillId="0" borderId="1" xfId="0" applyBorder="1" applyAlignment="1">
      <alignment horizontal="left"/>
    </xf>
    <xf numFmtId="0" fontId="12" fillId="0" borderId="1" xfId="0" applyFont="1" applyBorder="1"/>
    <xf numFmtId="0" fontId="0" fillId="0" borderId="0" xfId="0" applyBorder="1"/>
    <xf numFmtId="0" fontId="12" fillId="0" borderId="0" xfId="0" applyFont="1" applyBorder="1"/>
    <xf numFmtId="0" fontId="12" fillId="0" borderId="0" xfId="0" applyFont="1"/>
    <xf numFmtId="0" fontId="13" fillId="0" borderId="1" xfId="0" applyFont="1" applyBorder="1"/>
    <xf numFmtId="0" fontId="0" fillId="0" borderId="0" xfId="0" applyFill="1" applyBorder="1"/>
    <xf numFmtId="0" fontId="0" fillId="0" borderId="6" xfId="0" applyBorder="1"/>
    <xf numFmtId="2" fontId="12" fillId="0" borderId="1" xfId="0" applyNumberFormat="1" applyFont="1" applyBorder="1"/>
    <xf numFmtId="2" fontId="0" fillId="0" borderId="1" xfId="0" applyNumberFormat="1" applyBorder="1"/>
    <xf numFmtId="0" fontId="11" fillId="0" borderId="6" xfId="0" applyFont="1" applyBorder="1"/>
    <xf numFmtId="0" fontId="11" fillId="0" borderId="1" xfId="0" applyFont="1" applyBorder="1"/>
    <xf numFmtId="164" fontId="11" fillId="0" borderId="0" xfId="0" applyNumberFormat="1" applyFont="1" applyBorder="1"/>
    <xf numFmtId="0" fontId="11" fillId="0" borderId="0" xfId="0" applyFont="1"/>
    <xf numFmtId="164" fontId="0" fillId="0" borderId="1" xfId="0" applyNumberFormat="1" applyBorder="1"/>
    <xf numFmtId="164" fontId="11" fillId="0" borderId="1" xfId="0" applyNumberFormat="1" applyFont="1" applyBorder="1"/>
    <xf numFmtId="164" fontId="11" fillId="0" borderId="6" xfId="0" applyNumberFormat="1" applyFont="1" applyBorder="1"/>
    <xf numFmtId="0" fontId="11" fillId="0" borderId="0" xfId="0" applyFont="1" applyBorder="1"/>
    <xf numFmtId="0" fontId="0" fillId="0" borderId="0" xfId="0" applyFill="1" applyBorder="1" applyAlignment="1"/>
    <xf numFmtId="0" fontId="0" fillId="0" borderId="7" xfId="0" applyFill="1" applyBorder="1" applyAlignment="1"/>
    <xf numFmtId="0" fontId="14" fillId="0" borderId="8" xfId="0" applyFont="1" applyFill="1" applyBorder="1" applyAlignment="1">
      <alignment horizontal="center"/>
    </xf>
    <xf numFmtId="14" fontId="0" fillId="0" borderId="0" xfId="0" applyNumberFormat="1"/>
    <xf numFmtId="164" fontId="0" fillId="0" borderId="0" xfId="0" applyNumberFormat="1"/>
    <xf numFmtId="14" fontId="11" fillId="0" borderId="1" xfId="0" applyNumberFormat="1" applyFont="1" applyBorder="1"/>
    <xf numFmtId="164" fontId="10" fillId="0" borderId="1" xfId="0" applyNumberFormat="1" applyFont="1" applyBorder="1"/>
    <xf numFmtId="0" fontId="7" fillId="0" borderId="6" xfId="0" applyFont="1" applyBorder="1"/>
    <xf numFmtId="0" fontId="0" fillId="0" borderId="6" xfId="0" applyFill="1" applyBorder="1"/>
    <xf numFmtId="0" fontId="16" fillId="0" borderId="0" xfId="0" applyFont="1"/>
    <xf numFmtId="164" fontId="13" fillId="0" borderId="1" xfId="0" applyNumberFormat="1" applyFont="1" applyBorder="1"/>
    <xf numFmtId="164" fontId="4" fillId="0" borderId="1" xfId="0" applyNumberFormat="1" applyFont="1" applyFill="1" applyBorder="1"/>
    <xf numFmtId="164" fontId="12" fillId="0" borderId="1" xfId="0" applyNumberFormat="1" applyFont="1" applyBorder="1"/>
    <xf numFmtId="164" fontId="0" fillId="0" borderId="0" xfId="0" applyNumberFormat="1" applyBorder="1"/>
    <xf numFmtId="164" fontId="0" fillId="0" borderId="6" xfId="0" applyNumberFormat="1" applyBorder="1"/>
    <xf numFmtId="164" fontId="12" fillId="0" borderId="0" xfId="0" applyNumberFormat="1" applyFont="1" applyBorder="1"/>
    <xf numFmtId="0" fontId="11" fillId="0" borderId="1" xfId="0" applyFont="1" applyFill="1" applyBorder="1"/>
    <xf numFmtId="164" fontId="17" fillId="0" borderId="1" xfId="0" applyNumberFormat="1" applyFont="1" applyBorder="1"/>
    <xf numFmtId="164" fontId="7" fillId="0" borderId="1" xfId="0" applyNumberFormat="1" applyFont="1" applyBorder="1"/>
    <xf numFmtId="164" fontId="0" fillId="0" borderId="1" xfId="0" applyNumberFormat="1" applyBorder="1" applyAlignment="1">
      <alignment horizontal="left"/>
    </xf>
    <xf numFmtId="0" fontId="18" fillId="0" borderId="1" xfId="0" applyFont="1" applyBorder="1"/>
    <xf numFmtId="164" fontId="18" fillId="0" borderId="1" xfId="0" applyNumberFormat="1" applyFont="1" applyBorder="1"/>
    <xf numFmtId="164" fontId="7" fillId="0" borderId="0" xfId="0" applyNumberFormat="1" applyFont="1"/>
    <xf numFmtId="0" fontId="15" fillId="0" borderId="1" xfId="10" applyBorder="1"/>
    <xf numFmtId="0" fontId="26" fillId="0" borderId="0" xfId="0" applyFont="1"/>
    <xf numFmtId="0" fontId="19" fillId="0" borderId="1" xfId="1" applyBorder="1"/>
    <xf numFmtId="0" fontId="7" fillId="0" borderId="1" xfId="1" applyFont="1" applyBorder="1"/>
    <xf numFmtId="0" fontId="15" fillId="0" borderId="1" xfId="5" applyFont="1" applyBorder="1"/>
    <xf numFmtId="0" fontId="21" fillId="0" borderId="1" xfId="5" applyFont="1" applyBorder="1" applyAlignment="1">
      <alignment wrapText="1"/>
    </xf>
    <xf numFmtId="1" fontId="18" fillId="0" borderId="1" xfId="5" applyNumberFormat="1" applyFont="1" applyBorder="1"/>
    <xf numFmtId="0" fontId="21" fillId="0" borderId="1" xfId="5" applyFont="1" applyBorder="1"/>
    <xf numFmtId="0" fontId="21" fillId="0" borderId="1" xfId="5" applyFont="1" applyFill="1" applyBorder="1"/>
    <xf numFmtId="0" fontId="18" fillId="0" borderId="1" xfId="5" applyFont="1" applyBorder="1"/>
    <xf numFmtId="0" fontId="18" fillId="0" borderId="1" xfId="6" applyFont="1" applyBorder="1"/>
    <xf numFmtId="1" fontId="18" fillId="0" borderId="1" xfId="0" applyNumberFormat="1" applyFont="1" applyBorder="1"/>
    <xf numFmtId="0" fontId="22" fillId="0" borderId="1" xfId="0" applyFont="1" applyBorder="1"/>
    <xf numFmtId="0" fontId="21" fillId="0" borderId="1" xfId="0" applyFont="1" applyBorder="1" applyAlignment="1">
      <alignment horizontal="center"/>
    </xf>
    <xf numFmtId="0" fontId="6" fillId="0" borderId="0" xfId="0" applyFont="1"/>
    <xf numFmtId="0" fontId="23" fillId="0" borderId="0" xfId="0" applyFont="1"/>
    <xf numFmtId="0" fontId="28" fillId="0" borderId="1" xfId="0" applyFont="1" applyBorder="1" applyAlignment="1">
      <alignment horizontal="center"/>
    </xf>
    <xf numFmtId="0" fontId="29" fillId="0" borderId="1" xfId="0" applyFont="1" applyBorder="1"/>
    <xf numFmtId="0" fontId="28" fillId="0" borderId="1" xfId="0" applyFont="1" applyBorder="1" applyAlignment="1">
      <alignment wrapText="1"/>
    </xf>
    <xf numFmtId="0" fontId="28" fillId="0" borderId="1" xfId="0" applyFont="1" applyBorder="1"/>
    <xf numFmtId="14" fontId="29" fillId="0" borderId="1" xfId="0" applyNumberFormat="1" applyFont="1" applyBorder="1"/>
    <xf numFmtId="0" fontId="27" fillId="0" borderId="1" xfId="0" applyFont="1" applyBorder="1"/>
    <xf numFmtId="0" fontId="29" fillId="0" borderId="1" xfId="0" applyFont="1" applyFill="1" applyBorder="1"/>
    <xf numFmtId="164" fontId="29" fillId="0" borderId="1" xfId="0" applyNumberFormat="1" applyFont="1" applyBorder="1"/>
    <xf numFmtId="0" fontId="30" fillId="0" borderId="1" xfId="5" applyFont="1" applyBorder="1"/>
    <xf numFmtId="0" fontId="30" fillId="0" borderId="1" xfId="5" applyFont="1" applyFill="1" applyBorder="1"/>
    <xf numFmtId="14" fontId="29" fillId="0" borderId="1" xfId="3" applyNumberFormat="1" applyFont="1" applyBorder="1"/>
    <xf numFmtId="0" fontId="29" fillId="0" borderId="1" xfId="3" applyFont="1" applyBorder="1"/>
    <xf numFmtId="1" fontId="29" fillId="0" borderId="1" xfId="0" applyNumberFormat="1" applyFont="1" applyBorder="1"/>
    <xf numFmtId="0" fontId="7" fillId="0" borderId="1" xfId="1" applyFont="1" applyBorder="1" applyAlignment="1">
      <alignment horizontal="right"/>
    </xf>
    <xf numFmtId="0" fontId="32" fillId="0" borderId="1" xfId="1" applyFont="1" applyBorder="1" applyAlignment="1">
      <alignment horizontal="right"/>
    </xf>
    <xf numFmtId="0" fontId="32" fillId="0" borderId="1" xfId="1" applyFont="1" applyBorder="1"/>
    <xf numFmtId="1" fontId="7" fillId="0" borderId="1" xfId="1" applyNumberFormat="1" applyFont="1" applyBorder="1" applyAlignment="1">
      <alignment horizontal="right"/>
    </xf>
    <xf numFmtId="0" fontId="31" fillId="0" borderId="1" xfId="0" applyFont="1" applyBorder="1"/>
    <xf numFmtId="0" fontId="29" fillId="0" borderId="1" xfId="6" applyFont="1" applyBorder="1"/>
    <xf numFmtId="0" fontId="29" fillId="0" borderId="1" xfId="7" applyFont="1" applyBorder="1"/>
    <xf numFmtId="0" fontId="18" fillId="0" borderId="0" xfId="0" applyFont="1"/>
    <xf numFmtId="0" fontId="22" fillId="0" borderId="0" xfId="0" applyFont="1"/>
    <xf numFmtId="0" fontId="33" fillId="0" borderId="1" xfId="0" applyFont="1" applyBorder="1"/>
    <xf numFmtId="0" fontId="18" fillId="0" borderId="1" xfId="0" applyFont="1" applyFill="1" applyBorder="1"/>
    <xf numFmtId="14" fontId="18" fillId="0" borderId="1" xfId="0" applyNumberFormat="1" applyFont="1" applyBorder="1"/>
    <xf numFmtId="1" fontId="18" fillId="0" borderId="1" xfId="7" applyNumberFormat="1" applyFont="1" applyBorder="1"/>
    <xf numFmtId="0" fontId="15" fillId="0" borderId="1" xfId="0" applyFont="1" applyBorder="1"/>
    <xf numFmtId="14" fontId="18" fillId="0" borderId="1" xfId="4" applyNumberFormat="1" applyFont="1" applyBorder="1"/>
    <xf numFmtId="0" fontId="18" fillId="0" borderId="1" xfId="4" applyFont="1" applyBorder="1"/>
    <xf numFmtId="0" fontId="30" fillId="0" borderId="1" xfId="0" applyFont="1" applyBorder="1" applyAlignment="1">
      <alignment horizontal="center"/>
    </xf>
    <xf numFmtId="0" fontId="30" fillId="0" borderId="1" xfId="5" applyFont="1" applyBorder="1" applyAlignment="1">
      <alignment wrapText="1"/>
    </xf>
    <xf numFmtId="0" fontId="6" fillId="0" borderId="1" xfId="10" applyFont="1" applyBorder="1"/>
    <xf numFmtId="0" fontId="6" fillId="0" borderId="1" xfId="10" applyFont="1" applyBorder="1" applyAlignment="1">
      <alignment horizontal="left"/>
    </xf>
    <xf numFmtId="0" fontId="6" fillId="0" borderId="1" xfId="10" applyFont="1" applyBorder="1" applyAlignment="1">
      <alignment horizontal="left" wrapText="1"/>
    </xf>
    <xf numFmtId="0" fontId="6" fillId="0" borderId="1" xfId="10" applyFont="1" applyBorder="1" applyAlignment="1"/>
    <xf numFmtId="0" fontId="7" fillId="0" borderId="1" xfId="10" applyFont="1" applyBorder="1"/>
    <xf numFmtId="0" fontId="7" fillId="0" borderId="1" xfId="10" applyFont="1" applyBorder="1" applyAlignment="1">
      <alignment horizontal="right"/>
    </xf>
    <xf numFmtId="1" fontId="7" fillId="0" borderId="1" xfId="10" applyNumberFormat="1" applyFont="1" applyBorder="1" applyAlignment="1">
      <alignment horizontal="right"/>
    </xf>
    <xf numFmtId="0" fontId="5" fillId="0" borderId="1" xfId="10" applyFont="1" applyBorder="1"/>
    <xf numFmtId="0" fontId="15" fillId="0" borderId="1" xfId="10" applyBorder="1" applyAlignment="1">
      <alignment horizontal="right"/>
    </xf>
    <xf numFmtId="1" fontId="15" fillId="0" borderId="1" xfId="10" applyNumberFormat="1" applyBorder="1" applyAlignment="1">
      <alignment horizontal="right"/>
    </xf>
    <xf numFmtId="0" fontId="1" fillId="0" borderId="1" xfId="0" applyFont="1" applyBorder="1"/>
    <xf numFmtId="0" fontId="2" fillId="0" borderId="1" xfId="0" applyFont="1" applyBorder="1"/>
    <xf numFmtId="0" fontId="3" fillId="0" borderId="1" xfId="0" applyFont="1" applyBorder="1"/>
    <xf numFmtId="0" fontId="4" fillId="0" borderId="1" xfId="0" applyFont="1" applyBorder="1" applyAlignment="1">
      <alignment horizontal="center"/>
    </xf>
    <xf numFmtId="0" fontId="7" fillId="0" borderId="0" xfId="0" applyFont="1" applyFill="1" applyBorder="1"/>
    <xf numFmtId="0" fontId="7" fillId="0" borderId="2" xfId="0" applyFont="1" applyFill="1" applyBorder="1"/>
    <xf numFmtId="0" fontId="7" fillId="0" borderId="3" xfId="0" applyFont="1" applyFill="1" applyBorder="1"/>
    <xf numFmtId="0" fontId="8" fillId="0" borderId="0" xfId="0" applyFont="1"/>
    <xf numFmtId="14" fontId="9" fillId="0" borderId="1" xfId="0" applyNumberFormat="1" applyFont="1" applyBorder="1"/>
    <xf numFmtId="0" fontId="0" fillId="0" borderId="3" xfId="0" applyBorder="1"/>
    <xf numFmtId="0" fontId="0" fillId="0" borderId="2" xfId="0" applyBorder="1"/>
    <xf numFmtId="0" fontId="1" fillId="0" borderId="0" xfId="0" applyFont="1"/>
    <xf numFmtId="0" fontId="4" fillId="0" borderId="0" xfId="0" applyFont="1"/>
    <xf numFmtId="0" fontId="4" fillId="0" borderId="0" xfId="0" applyFont="1" applyAlignment="1">
      <alignment horizontal="center"/>
    </xf>
    <xf numFmtId="15" fontId="0" fillId="0" borderId="2" xfId="0" applyNumberFormat="1" applyBorder="1"/>
    <xf numFmtId="15" fontId="0" fillId="0" borderId="2" xfId="0" applyNumberFormat="1" applyBorder="1" applyAlignment="1">
      <alignment horizontal="right"/>
    </xf>
    <xf numFmtId="0" fontId="34" fillId="0" borderId="4" xfId="0" applyFont="1" applyBorder="1"/>
    <xf numFmtId="0" fontId="34" fillId="0" borderId="6" xfId="0" applyFont="1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right"/>
    </xf>
    <xf numFmtId="2" fontId="34" fillId="0" borderId="2" xfId="0" applyNumberFormat="1" applyFont="1" applyBorder="1"/>
    <xf numFmtId="2" fontId="34" fillId="0" borderId="0" xfId="0" applyNumberFormat="1" applyFont="1" applyBorder="1"/>
    <xf numFmtId="0" fontId="0" fillId="0" borderId="0" xfId="0"/>
    <xf numFmtId="0" fontId="0" fillId="0" borderId="1" xfId="0" applyBorder="1"/>
    <xf numFmtId="0" fontId="4" fillId="0" borderId="1" xfId="0" applyFont="1" applyBorder="1"/>
    <xf numFmtId="0" fontId="4" fillId="0" borderId="1" xfId="0" applyFont="1" applyFill="1" applyBorder="1"/>
    <xf numFmtId="0" fontId="7" fillId="0" borderId="1" xfId="0" applyFont="1" applyBorder="1"/>
    <xf numFmtId="0" fontId="0" fillId="0" borderId="1" xfId="0" applyFill="1" applyBorder="1"/>
    <xf numFmtId="0" fontId="9" fillId="0" borderId="1" xfId="0" applyFont="1" applyBorder="1"/>
    <xf numFmtId="0" fontId="12" fillId="0" borderId="1" xfId="0" applyFont="1" applyBorder="1"/>
    <xf numFmtId="0" fontId="13" fillId="0" borderId="1" xfId="0" applyFont="1" applyBorder="1"/>
    <xf numFmtId="0" fontId="0" fillId="0" borderId="0" xfId="0" applyFill="1" applyBorder="1"/>
    <xf numFmtId="0" fontId="0" fillId="0" borderId="6" xfId="0" applyBorder="1"/>
    <xf numFmtId="0" fontId="11" fillId="0" borderId="1" xfId="0" applyFont="1" applyBorder="1"/>
    <xf numFmtId="0" fontId="11" fillId="0" borderId="0" xfId="0" applyFont="1"/>
    <xf numFmtId="164" fontId="0" fillId="0" borderId="1" xfId="0" applyNumberFormat="1" applyBorder="1"/>
    <xf numFmtId="164" fontId="11" fillId="0" borderId="1" xfId="0" applyNumberFormat="1" applyFont="1" applyBorder="1"/>
    <xf numFmtId="164" fontId="0" fillId="0" borderId="0" xfId="0" applyNumberFormat="1"/>
    <xf numFmtId="0" fontId="7" fillId="0" borderId="6" xfId="0" applyFont="1" applyBorder="1"/>
    <xf numFmtId="0" fontId="16" fillId="0" borderId="0" xfId="0" applyFont="1"/>
    <xf numFmtId="164" fontId="13" fillId="0" borderId="1" xfId="0" applyNumberFormat="1" applyFont="1" applyBorder="1"/>
    <xf numFmtId="164" fontId="4" fillId="0" borderId="1" xfId="0" applyNumberFormat="1" applyFont="1" applyFill="1" applyBorder="1"/>
    <xf numFmtId="164" fontId="12" fillId="0" borderId="1" xfId="0" applyNumberFormat="1" applyFont="1" applyBorder="1"/>
    <xf numFmtId="164" fontId="0" fillId="0" borderId="0" xfId="0" applyNumberFormat="1" applyBorder="1"/>
    <xf numFmtId="164" fontId="0" fillId="0" borderId="6" xfId="0" applyNumberFormat="1" applyBorder="1"/>
    <xf numFmtId="164" fontId="12" fillId="0" borderId="0" xfId="0" applyNumberFormat="1" applyFont="1" applyBorder="1"/>
    <xf numFmtId="0" fontId="11" fillId="0" borderId="1" xfId="0" applyFont="1" applyFill="1" applyBorder="1"/>
    <xf numFmtId="164" fontId="17" fillId="0" borderId="1" xfId="0" applyNumberFormat="1" applyFont="1" applyBorder="1"/>
    <xf numFmtId="164" fontId="7" fillId="0" borderId="1" xfId="0" applyNumberFormat="1" applyFont="1" applyBorder="1"/>
    <xf numFmtId="164" fontId="0" fillId="0" borderId="1" xfId="0" applyNumberFormat="1" applyBorder="1" applyAlignment="1">
      <alignment horizontal="left"/>
    </xf>
    <xf numFmtId="164" fontId="0" fillId="0" borderId="1" xfId="0" applyNumberFormat="1" applyFont="1" applyBorder="1"/>
    <xf numFmtId="0" fontId="0" fillId="0" borderId="0" xfId="0"/>
    <xf numFmtId="0" fontId="11" fillId="0" borderId="0" xfId="0" applyFont="1"/>
    <xf numFmtId="0" fontId="0" fillId="0" borderId="0" xfId="0" applyFill="1" applyBorder="1" applyAlignment="1"/>
    <xf numFmtId="0" fontId="0" fillId="0" borderId="7" xfId="0" applyFill="1" applyBorder="1" applyAlignment="1"/>
    <xf numFmtId="0" fontId="14" fillId="0" borderId="8" xfId="0" applyFont="1" applyFill="1" applyBorder="1" applyAlignment="1">
      <alignment horizontal="center"/>
    </xf>
    <xf numFmtId="164" fontId="0" fillId="0" borderId="0" xfId="0" applyNumberFormat="1"/>
    <xf numFmtId="164" fontId="18" fillId="0" borderId="1" xfId="0" applyNumberFormat="1" applyFont="1" applyBorder="1"/>
    <xf numFmtId="164" fontId="7" fillId="0" borderId="0" xfId="0" applyNumberFormat="1" applyFont="1"/>
    <xf numFmtId="0" fontId="20" fillId="0" borderId="0" xfId="0" applyFont="1"/>
    <xf numFmtId="0" fontId="0" fillId="0" borderId="0" xfId="0" quotePrefix="1"/>
    <xf numFmtId="0" fontId="23" fillId="0" borderId="1" xfId="7" applyFont="1" applyBorder="1"/>
    <xf numFmtId="1" fontId="0" fillId="0" borderId="1" xfId="0" applyNumberFormat="1" applyBorder="1"/>
    <xf numFmtId="1" fontId="7" fillId="0" borderId="1" xfId="7" applyNumberFormat="1" applyFont="1" applyBorder="1"/>
    <xf numFmtId="0" fontId="6" fillId="0" borderId="1" xfId="6" applyFont="1" applyBorder="1"/>
    <xf numFmtId="0" fontId="7" fillId="0" borderId="1" xfId="6" applyBorder="1"/>
    <xf numFmtId="14" fontId="7" fillId="0" borderId="1" xfId="6" applyNumberFormat="1" applyBorder="1"/>
    <xf numFmtId="0" fontId="7" fillId="0" borderId="1" xfId="6" applyBorder="1" applyAlignment="1">
      <alignment horizontal="center" vertical="center" wrapText="1"/>
    </xf>
    <xf numFmtId="0" fontId="2" fillId="0" borderId="1" xfId="6" applyFont="1" applyBorder="1"/>
    <xf numFmtId="0" fontId="3" fillId="0" borderId="1" xfId="6" applyFont="1" applyBorder="1"/>
    <xf numFmtId="164" fontId="3" fillId="0" borderId="1" xfId="6" applyNumberFormat="1" applyFont="1" applyBorder="1"/>
    <xf numFmtId="2" fontId="3" fillId="0" borderId="1" xfId="6" applyNumberFormat="1" applyFont="1" applyBorder="1"/>
    <xf numFmtId="0" fontId="4" fillId="0" borderId="1" xfId="6" applyFont="1" applyBorder="1" applyAlignment="1">
      <alignment wrapText="1"/>
    </xf>
    <xf numFmtId="0" fontId="8" fillId="0" borderId="1" xfId="6" applyFont="1" applyBorder="1" applyAlignment="1">
      <alignment wrapText="1"/>
    </xf>
    <xf numFmtId="164" fontId="4" fillId="0" borderId="1" xfId="6" applyNumberFormat="1" applyFont="1" applyBorder="1" applyAlignment="1">
      <alignment wrapText="1"/>
    </xf>
    <xf numFmtId="0" fontId="4" fillId="0" borderId="1" xfId="6" applyFont="1" applyBorder="1" applyAlignment="1">
      <alignment horizontal="center" wrapText="1"/>
    </xf>
    <xf numFmtId="2" fontId="4" fillId="0" borderId="1" xfId="6" applyNumberFormat="1" applyFont="1" applyBorder="1" applyAlignment="1">
      <alignment wrapText="1"/>
    </xf>
    <xf numFmtId="2" fontId="4" fillId="0" borderId="1" xfId="6" applyNumberFormat="1" applyFont="1" applyFill="1" applyBorder="1" applyAlignment="1">
      <alignment wrapText="1"/>
    </xf>
    <xf numFmtId="164" fontId="7" fillId="0" borderId="1" xfId="6" applyNumberFormat="1" applyBorder="1"/>
    <xf numFmtId="2" fontId="7" fillId="0" borderId="1" xfId="6" applyNumberFormat="1" applyBorder="1"/>
    <xf numFmtId="0" fontId="4" fillId="0" borderId="1" xfId="6" applyFont="1" applyFill="1" applyBorder="1" applyAlignment="1">
      <alignment wrapText="1"/>
    </xf>
    <xf numFmtId="0" fontId="28" fillId="0" borderId="0" xfId="0" applyFont="1" applyBorder="1"/>
    <xf numFmtId="0" fontId="29" fillId="0" borderId="0" xfId="0" applyFont="1" applyBorder="1"/>
    <xf numFmtId="164" fontId="29" fillId="0" borderId="0" xfId="0" applyNumberFormat="1" applyFont="1" applyBorder="1"/>
    <xf numFmtId="0" fontId="6" fillId="0" borderId="0" xfId="1" applyFont="1" applyBorder="1" applyAlignment="1">
      <alignment horizontal="center"/>
    </xf>
    <xf numFmtId="0" fontId="7" fillId="0" borderId="0" xfId="1" applyFont="1" applyBorder="1" applyAlignment="1">
      <alignment horizontal="right"/>
    </xf>
    <xf numFmtId="0" fontId="32" fillId="0" borderId="0" xfId="1" applyFont="1" applyBorder="1" applyAlignment="1">
      <alignment horizontal="right"/>
    </xf>
    <xf numFmtId="1" fontId="0" fillId="0" borderId="0" xfId="0" applyNumberFormat="1" applyBorder="1"/>
    <xf numFmtId="1" fontId="29" fillId="0" borderId="0" xfId="0" applyNumberFormat="1" applyFont="1" applyBorder="1"/>
    <xf numFmtId="0" fontId="35" fillId="0" borderId="1" xfId="0" applyFont="1" applyBorder="1"/>
    <xf numFmtId="164" fontId="35" fillId="0" borderId="1" xfId="0" applyNumberFormat="1" applyFont="1" applyBorder="1"/>
    <xf numFmtId="0" fontId="3" fillId="0" borderId="1" xfId="3" applyFont="1" applyBorder="1"/>
    <xf numFmtId="0" fontId="23" fillId="0" borderId="1" xfId="0" applyFont="1" applyBorder="1"/>
    <xf numFmtId="0" fontId="5" fillId="0" borderId="1" xfId="3" applyFont="1" applyBorder="1"/>
    <xf numFmtId="0" fontId="24" fillId="0" borderId="5" xfId="3" applyFont="1" applyBorder="1" applyAlignment="1">
      <alignment horizontal="center"/>
    </xf>
    <xf numFmtId="0" fontId="24" fillId="0" borderId="9" xfId="3" applyFont="1" applyBorder="1" applyAlignment="1">
      <alignment horizontal="center"/>
    </xf>
    <xf numFmtId="0" fontId="24" fillId="0" borderId="10" xfId="3" applyFont="1" applyBorder="1" applyAlignment="1">
      <alignment horizontal="center"/>
    </xf>
    <xf numFmtId="0" fontId="18" fillId="0" borderId="4" xfId="0" applyFont="1" applyBorder="1" applyAlignment="1">
      <alignment horizontal="center"/>
    </xf>
    <xf numFmtId="0" fontId="18" fillId="0" borderId="5" xfId="4" applyFont="1" applyBorder="1" applyAlignment="1">
      <alignment horizontal="center"/>
    </xf>
    <xf numFmtId="0" fontId="18" fillId="0" borderId="9" xfId="4" applyFont="1" applyBorder="1" applyAlignment="1">
      <alignment horizontal="center"/>
    </xf>
    <xf numFmtId="0" fontId="18" fillId="0" borderId="10" xfId="4" applyFont="1" applyBorder="1" applyAlignment="1">
      <alignment horizontal="center"/>
    </xf>
    <xf numFmtId="0" fontId="0" fillId="0" borderId="0" xfId="0"/>
    <xf numFmtId="0" fontId="0" fillId="0" borderId="0" xfId="0" applyBorder="1" applyAlignment="1">
      <alignment horizontal="center"/>
    </xf>
    <xf numFmtId="0" fontId="0" fillId="0" borderId="0" xfId="0" applyFill="1" applyAlignment="1">
      <alignment horizontal="center"/>
    </xf>
    <xf numFmtId="0" fontId="0" fillId="0" borderId="0" xfId="0" applyFill="1" applyBorder="1" applyAlignment="1"/>
    <xf numFmtId="0" fontId="0" fillId="0" borderId="7" xfId="0" applyFill="1" applyBorder="1" applyAlignment="1"/>
    <xf numFmtId="0" fontId="14" fillId="0" borderId="8" xfId="0" applyFont="1" applyFill="1" applyBorder="1" applyAlignment="1">
      <alignment horizontal="center"/>
    </xf>
    <xf numFmtId="0" fontId="16" fillId="0" borderId="0" xfId="0" applyFont="1"/>
    <xf numFmtId="0" fontId="52" fillId="0" borderId="0" xfId="0" applyFont="1"/>
    <xf numFmtId="0" fontId="0" fillId="0" borderId="1" xfId="0" applyBorder="1"/>
  </cellXfs>
  <cellStyles count="54">
    <cellStyle name="20% - Accent1" xfId="29" builtinId="30" customBuiltin="1"/>
    <cellStyle name="20% - Accent2" xfId="33" builtinId="34" customBuiltin="1"/>
    <cellStyle name="20% - Accent3" xfId="37" builtinId="38" customBuiltin="1"/>
    <cellStyle name="20% - Accent4" xfId="41" builtinId="42" customBuiltin="1"/>
    <cellStyle name="20% - Accent5" xfId="45" builtinId="46" customBuiltin="1"/>
    <cellStyle name="20% - Accent6" xfId="49" builtinId="50" customBuiltin="1"/>
    <cellStyle name="40% - Accent1" xfId="30" builtinId="31" customBuiltin="1"/>
    <cellStyle name="40% - Accent2" xfId="34" builtinId="35" customBuiltin="1"/>
    <cellStyle name="40% - Accent3" xfId="38" builtinId="39" customBuiltin="1"/>
    <cellStyle name="40% - Accent4" xfId="42" builtinId="43" customBuiltin="1"/>
    <cellStyle name="40% - Accent5" xfId="46" builtinId="47" customBuiltin="1"/>
    <cellStyle name="40% - Accent6" xfId="50" builtinId="51" customBuiltin="1"/>
    <cellStyle name="60% - Accent1" xfId="31" builtinId="32" customBuiltin="1"/>
    <cellStyle name="60% - Accent2" xfId="35" builtinId="36" customBuiltin="1"/>
    <cellStyle name="60% - Accent3" xfId="39" builtinId="40" customBuiltin="1"/>
    <cellStyle name="60% - Accent4" xfId="43" builtinId="44" customBuiltin="1"/>
    <cellStyle name="60% - Accent5" xfId="47" builtinId="48" customBuiltin="1"/>
    <cellStyle name="60% - Accent6" xfId="51" builtinId="52" customBuiltin="1"/>
    <cellStyle name="Accent1" xfId="28" builtinId="29" customBuiltin="1"/>
    <cellStyle name="Accent2" xfId="32" builtinId="33" customBuiltin="1"/>
    <cellStyle name="Accent3" xfId="36" builtinId="37" customBuiltin="1"/>
    <cellStyle name="Accent4" xfId="40" builtinId="41" customBuiltin="1"/>
    <cellStyle name="Accent5" xfId="44" builtinId="45" customBuiltin="1"/>
    <cellStyle name="Accent6" xfId="48" builtinId="49" customBuiltin="1"/>
    <cellStyle name="Bad" xfId="17" builtinId="27" customBuiltin="1"/>
    <cellStyle name="Calculation" xfId="21" builtinId="22" customBuiltin="1"/>
    <cellStyle name="Check Cell" xfId="23" builtinId="23" customBuiltin="1"/>
    <cellStyle name="Explanatory Text" xfId="26" builtinId="53" customBuiltin="1"/>
    <cellStyle name="Good" xfId="16" builtinId="26" customBuiltin="1"/>
    <cellStyle name="Heading 1" xfId="12" builtinId="16" customBuiltin="1"/>
    <cellStyle name="Heading 2" xfId="13" builtinId="17" customBuiltin="1"/>
    <cellStyle name="Heading 3" xfId="14" builtinId="18" customBuiltin="1"/>
    <cellStyle name="Heading 4" xfId="15" builtinId="19" customBuiltin="1"/>
    <cellStyle name="Input" xfId="19" builtinId="20" customBuiltin="1"/>
    <cellStyle name="Linked Cell" xfId="22" builtinId="24" customBuiltin="1"/>
    <cellStyle name="Neutral" xfId="18" builtinId="28" customBuiltin="1"/>
    <cellStyle name="Normal" xfId="0" builtinId="0"/>
    <cellStyle name="Normal 10" xfId="6"/>
    <cellStyle name="Normal 14" xfId="8"/>
    <cellStyle name="Normal 2" xfId="3"/>
    <cellStyle name="Normal 2 2" xfId="4"/>
    <cellStyle name="Normal 2 3" xfId="52"/>
    <cellStyle name="Normal 3" xfId="2"/>
    <cellStyle name="Normal 4" xfId="5"/>
    <cellStyle name="Normal 5" xfId="9"/>
    <cellStyle name="Normal 5 2" xfId="7"/>
    <cellStyle name="Normal 6" xfId="10"/>
    <cellStyle name="Normal 7" xfId="1"/>
    <cellStyle name="Normal 7 2" xfId="11"/>
    <cellStyle name="Note" xfId="25" builtinId="10" customBuiltin="1"/>
    <cellStyle name="Output" xfId="20" builtinId="21" customBuiltin="1"/>
    <cellStyle name="Title 2" xfId="53"/>
    <cellStyle name="Total" xfId="27" builtinId="25" customBuiltin="1"/>
    <cellStyle name="Warning Text" xfId="24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Glucose!$H$5</c:f>
              <c:strCache>
                <c:ptCount val="1"/>
                <c:pt idx="0">
                  <c:v>C3H-Apoe-/-</c:v>
                </c:pt>
              </c:strCache>
            </c:strRef>
          </c:tx>
          <c:spPr>
            <a:solidFill>
              <a:schemeClr val="bg1">
                <a:lumMod val="95000"/>
              </a:schemeClr>
            </a:solidFill>
            <a:ln>
              <a:solidFill>
                <a:schemeClr val="tx1">
                  <a:shade val="95000"/>
                  <a:satMod val="105000"/>
                </a:schemeClr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Glucose!$I$10:$J$10</c:f>
                <c:numCache>
                  <c:formatCode>General</c:formatCode>
                  <c:ptCount val="2"/>
                  <c:pt idx="0">
                    <c:v>17.50026845040848</c:v>
                  </c:pt>
                  <c:pt idx="1">
                    <c:v>46.365327930065462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ln w="22225"/>
            </c:spPr>
          </c:errBars>
          <c:cat>
            <c:strRef>
              <c:f>Glucose!$I$4:$J$4</c:f>
              <c:strCache>
                <c:ptCount val="2"/>
                <c:pt idx="0">
                  <c:v>Chow</c:v>
                </c:pt>
                <c:pt idx="1">
                  <c:v>Western</c:v>
                </c:pt>
              </c:strCache>
            </c:strRef>
          </c:cat>
          <c:val>
            <c:numRef>
              <c:f>Glucose!$I$5:$J$5</c:f>
              <c:numCache>
                <c:formatCode>0.0</c:formatCode>
                <c:ptCount val="2"/>
                <c:pt idx="0">
                  <c:v>229.44000000000003</c:v>
                </c:pt>
                <c:pt idx="1">
                  <c:v>398.05624999999998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B41D-444E-83EF-710F61559654}"/>
            </c:ext>
          </c:extLst>
        </c:ser>
        <c:ser>
          <c:idx val="1"/>
          <c:order val="1"/>
          <c:tx>
            <c:strRef>
              <c:f>Glucose!$H$6</c:f>
              <c:strCache>
                <c:ptCount val="1"/>
                <c:pt idx="0">
                  <c:v>C3H-LDLR-/-</c:v>
                </c:pt>
              </c:strCache>
            </c:strRef>
          </c:tx>
          <c:spPr>
            <a:solidFill>
              <a:schemeClr val="tx1"/>
            </a:solidFill>
          </c:spPr>
          <c:invertIfNegative val="0"/>
          <c:errBars>
            <c:errBarType val="both"/>
            <c:errValType val="cust"/>
            <c:noEndCap val="0"/>
            <c:plus>
              <c:numRef>
                <c:f>Glucose!$I$11:$J$11</c:f>
                <c:numCache>
                  <c:formatCode>General</c:formatCode>
                  <c:ptCount val="2"/>
                  <c:pt idx="0">
                    <c:v>5.9007321013113643</c:v>
                  </c:pt>
                  <c:pt idx="1">
                    <c:v>21.758362381440833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ln w="22225"/>
            </c:spPr>
          </c:errBars>
          <c:cat>
            <c:strRef>
              <c:f>Glucose!$I$4:$J$4</c:f>
              <c:strCache>
                <c:ptCount val="2"/>
                <c:pt idx="0">
                  <c:v>Chow</c:v>
                </c:pt>
                <c:pt idx="1">
                  <c:v>Western</c:v>
                </c:pt>
              </c:strCache>
            </c:strRef>
          </c:cat>
          <c:val>
            <c:numRef>
              <c:f>Glucose!$I$6:$J$6</c:f>
              <c:numCache>
                <c:formatCode>0.0</c:formatCode>
                <c:ptCount val="2"/>
                <c:pt idx="0">
                  <c:v>122.49895833333333</c:v>
                </c:pt>
                <c:pt idx="1">
                  <c:v>304.73591666666664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B41D-444E-83EF-710F615596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9430400"/>
        <c:axId val="169485824"/>
      </c:barChart>
      <c:catAx>
        <c:axId val="16943040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400" b="1"/>
            </a:pPr>
            <a:endParaRPr lang="en-US"/>
          </a:p>
        </c:txPr>
        <c:crossAx val="169485824"/>
        <c:crosses val="autoZero"/>
        <c:auto val="1"/>
        <c:lblAlgn val="ctr"/>
        <c:lblOffset val="100"/>
        <c:noMultiLvlLbl val="0"/>
      </c:catAx>
      <c:valAx>
        <c:axId val="169485824"/>
        <c:scaling>
          <c:orientation val="minMax"/>
        </c:scaling>
        <c:delete val="0"/>
        <c:axPos val="l"/>
        <c:majorGridlines>
          <c:spPr>
            <a:ln>
              <a:noFill/>
            </a:ln>
          </c:spPr>
        </c:majorGridlines>
        <c:numFmt formatCode="0.0" sourceLinked="1"/>
        <c:majorTickMark val="out"/>
        <c:minorTickMark val="none"/>
        <c:tickLblPos val="nextTo"/>
        <c:txPr>
          <a:bodyPr/>
          <a:lstStyle/>
          <a:p>
            <a:pPr>
              <a:defRPr sz="1400" b="1"/>
            </a:pPr>
            <a:endParaRPr lang="en-US"/>
          </a:p>
        </c:txPr>
        <c:crossAx val="169430400"/>
        <c:crosses val="autoZero"/>
        <c:crossBetween val="between"/>
        <c:majorUnit val="100"/>
      </c:valAx>
      <c:spPr>
        <a:ln>
          <a:solidFill>
            <a:schemeClr val="tx1">
              <a:shade val="95000"/>
              <a:satMod val="10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15015376202974631"/>
          <c:y val="0.11072725284339457"/>
          <c:w val="0.16206236295597215"/>
          <c:h val="0.1461245526127416"/>
        </c:manualLayout>
      </c:layout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'ITT-summary'!$AB$49</c:f>
              <c:strCache>
                <c:ptCount val="1"/>
                <c:pt idx="0">
                  <c:v>LDLR-/-</c:v>
                </c:pt>
              </c:strCache>
            </c:strRef>
          </c:tx>
          <c:spPr>
            <a:ln>
              <a:solidFill>
                <a:schemeClr val="tx1">
                  <a:shade val="95000"/>
                  <a:satMod val="105000"/>
                </a:schemeClr>
              </a:solidFill>
            </a:ln>
          </c:spPr>
          <c:marker>
            <c:symbol val="circle"/>
            <c:size val="7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errBars>
            <c:errDir val="y"/>
            <c:errBarType val="plus"/>
            <c:errValType val="cust"/>
            <c:noEndCap val="0"/>
            <c:plus>
              <c:numRef>
                <c:f>'ITT-summary'!#REF!</c:f>
                <c:numCache>
                  <c:formatCode>General</c:formatCode>
                  <c:ptCount val="1"/>
                  <c:pt idx="0">
                    <c:v>1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ln w="19050"/>
            </c:spPr>
          </c:errBars>
          <c:cat>
            <c:numRef>
              <c:f>'ITT-summary'!$AC$48:$AH$48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15</c:v>
                </c:pt>
                <c:pt idx="3">
                  <c:v>30</c:v>
                </c:pt>
                <c:pt idx="4">
                  <c:v>45</c:v>
                </c:pt>
                <c:pt idx="5">
                  <c:v>60</c:v>
                </c:pt>
              </c:numCache>
            </c:numRef>
          </c:cat>
          <c:val>
            <c:numRef>
              <c:f>'ITT-summary'!$AC$49:$AH$49</c:f>
              <c:numCache>
                <c:formatCode>0.0</c:formatCode>
                <c:ptCount val="6"/>
                <c:pt idx="0">
                  <c:v>157.1764705882353</c:v>
                </c:pt>
                <c:pt idx="1">
                  <c:v>142.5</c:v>
                </c:pt>
                <c:pt idx="2">
                  <c:v>135.1875</c:v>
                </c:pt>
                <c:pt idx="3">
                  <c:v>120.35294117647059</c:v>
                </c:pt>
                <c:pt idx="4">
                  <c:v>122.11764705882354</c:v>
                </c:pt>
                <c:pt idx="5">
                  <c:v>140.23529411764707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E5CA-493F-BAC0-08EE05A0064A}"/>
            </c:ext>
          </c:extLst>
        </c:ser>
        <c:ser>
          <c:idx val="1"/>
          <c:order val="1"/>
          <c:tx>
            <c:strRef>
              <c:f>'ITT-summary'!$AB$50</c:f>
              <c:strCache>
                <c:ptCount val="1"/>
                <c:pt idx="0">
                  <c:v>Apoe-/-</c:v>
                </c:pt>
              </c:strCache>
            </c:strRef>
          </c:tx>
          <c:spPr>
            <a:ln>
              <a:solidFill>
                <a:schemeClr val="tx1">
                  <a:shade val="95000"/>
                  <a:satMod val="105000"/>
                </a:schemeClr>
              </a:solidFill>
            </a:ln>
          </c:spPr>
          <c:marker>
            <c:symbol val="circle"/>
            <c:size val="7"/>
            <c:spPr>
              <a:solidFill>
                <a:schemeClr val="bg1"/>
              </a:solidFill>
              <a:ln>
                <a:solidFill>
                  <a:schemeClr val="tx1">
                    <a:shade val="95000"/>
                    <a:satMod val="105000"/>
                  </a:schemeClr>
                </a:solidFill>
              </a:ln>
            </c:spPr>
          </c:marker>
          <c:errBars>
            <c:errDir val="y"/>
            <c:errBarType val="plus"/>
            <c:errValType val="cust"/>
            <c:noEndCap val="0"/>
            <c:plus>
              <c:numRef>
                <c:f>'ITT-summary'!#REF!</c:f>
                <c:numCache>
                  <c:formatCode>General</c:formatCode>
                  <c:ptCount val="1"/>
                  <c:pt idx="0">
                    <c:v>1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ln w="19050"/>
            </c:spPr>
          </c:errBars>
          <c:cat>
            <c:numRef>
              <c:f>'ITT-summary'!$AC$48:$AH$48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15</c:v>
                </c:pt>
                <c:pt idx="3">
                  <c:v>30</c:v>
                </c:pt>
                <c:pt idx="4">
                  <c:v>45</c:v>
                </c:pt>
                <c:pt idx="5">
                  <c:v>60</c:v>
                </c:pt>
              </c:numCache>
            </c:numRef>
          </c:cat>
          <c:val>
            <c:numRef>
              <c:f>'ITT-summary'!$AC$50:$AH$50</c:f>
              <c:numCache>
                <c:formatCode>0.0</c:formatCode>
                <c:ptCount val="6"/>
                <c:pt idx="0">
                  <c:v>168.5</c:v>
                </c:pt>
                <c:pt idx="1">
                  <c:v>133.25</c:v>
                </c:pt>
                <c:pt idx="2">
                  <c:v>182.5</c:v>
                </c:pt>
                <c:pt idx="3">
                  <c:v>129.5</c:v>
                </c:pt>
                <c:pt idx="4">
                  <c:v>126.25</c:v>
                </c:pt>
                <c:pt idx="5">
                  <c:v>135.25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E5CA-493F-BAC0-08EE05A0064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910784"/>
        <c:axId val="167924864"/>
      </c:lineChart>
      <c:catAx>
        <c:axId val="1679107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200" b="1"/>
            </a:pPr>
            <a:endParaRPr lang="en-US"/>
          </a:p>
        </c:txPr>
        <c:crossAx val="167924864"/>
        <c:crosses val="autoZero"/>
        <c:auto val="1"/>
        <c:lblAlgn val="ctr"/>
        <c:lblOffset val="100"/>
        <c:noMultiLvlLbl val="0"/>
      </c:catAx>
      <c:valAx>
        <c:axId val="167924864"/>
        <c:scaling>
          <c:orientation val="minMax"/>
        </c:scaling>
        <c:delete val="0"/>
        <c:axPos val="l"/>
        <c:numFmt formatCode="0" sourceLinked="0"/>
        <c:majorTickMark val="out"/>
        <c:minorTickMark val="none"/>
        <c:tickLblPos val="nextTo"/>
        <c:txPr>
          <a:bodyPr/>
          <a:lstStyle/>
          <a:p>
            <a:pPr>
              <a:defRPr sz="1200" b="1"/>
            </a:pPr>
            <a:endParaRPr lang="en-US"/>
          </a:p>
        </c:txPr>
        <c:crossAx val="167910784"/>
        <c:crosses val="autoZero"/>
        <c:crossBetween val="between"/>
        <c:majorUnit val="40"/>
      </c:valAx>
      <c:spPr>
        <a:ln w="19050">
          <a:solidFill>
            <a:schemeClr val="tx1">
              <a:shade val="95000"/>
              <a:satMod val="10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54647178477690295"/>
          <c:y val="0.57831984543598713"/>
          <c:w val="0.17019488188976378"/>
          <c:h val="0.16743438320209975"/>
        </c:manualLayout>
      </c:layout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'ITT-summary'!$AU$40</c:f>
              <c:strCache>
                <c:ptCount val="1"/>
                <c:pt idx="0">
                  <c:v>LDLR-/-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7"/>
            <c:spPr>
              <a:solidFill>
                <a:schemeClr val="tx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'ITT-summary'!$AV$45:$AZ$45</c:f>
                <c:numCache>
                  <c:formatCode>General</c:formatCode>
                  <c:ptCount val="5"/>
                  <c:pt idx="0">
                    <c:v>0</c:v>
                  </c:pt>
                  <c:pt idx="1">
                    <c:v>4.7707489157267444</c:v>
                  </c:pt>
                  <c:pt idx="2">
                    <c:v>3.5930411528061339</c:v>
                  </c:pt>
                  <c:pt idx="3">
                    <c:v>5.1204942444327948</c:v>
                  </c:pt>
                  <c:pt idx="4">
                    <c:v>4.1513140114240379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222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x"/>
            <c:errBarType val="both"/>
            <c:errValType val="fixedVal"/>
            <c:noEndCap val="0"/>
            <c:val val="1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'ITT-summary'!$AV$39:$AZ$39</c:f>
              <c:numCache>
                <c:formatCode>General</c:formatCode>
                <c:ptCount val="5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45</c:v>
                </c:pt>
                <c:pt idx="4">
                  <c:v>60</c:v>
                </c:pt>
              </c:numCache>
            </c:numRef>
          </c:xVal>
          <c:yVal>
            <c:numRef>
              <c:f>'ITT-summary'!$AV$40:$AZ$40</c:f>
              <c:numCache>
                <c:formatCode>0.0</c:formatCode>
                <c:ptCount val="5"/>
                <c:pt idx="0">
                  <c:v>100</c:v>
                </c:pt>
                <c:pt idx="1">
                  <c:v>78.166296696351779</c:v>
                </c:pt>
                <c:pt idx="2">
                  <c:v>53.260248887317168</c:v>
                </c:pt>
                <c:pt idx="3">
                  <c:v>54.003066746114982</c:v>
                </c:pt>
                <c:pt idx="4">
                  <c:v>61.391564709311041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2AC7-4594-B41D-1432F0D37187}"/>
            </c:ext>
          </c:extLst>
        </c:ser>
        <c:ser>
          <c:idx val="1"/>
          <c:order val="1"/>
          <c:tx>
            <c:strRef>
              <c:f>'ITT-summary'!$AU$41</c:f>
              <c:strCache>
                <c:ptCount val="1"/>
                <c:pt idx="0">
                  <c:v>Apoe-/-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7"/>
            <c:spPr>
              <a:solidFill>
                <a:schemeClr val="bg1"/>
              </a:solidFill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'ITT-summary'!$AV$44:$AZ$44</c:f>
                <c:numCache>
                  <c:formatCode>General</c:formatCode>
                  <c:ptCount val="5"/>
                  <c:pt idx="0">
                    <c:v>0</c:v>
                  </c:pt>
                  <c:pt idx="1">
                    <c:v>3.2731561554798909</c:v>
                  </c:pt>
                  <c:pt idx="2">
                    <c:v>4.4875301454075878</c:v>
                  </c:pt>
                  <c:pt idx="3">
                    <c:v>8.0728380997525218</c:v>
                  </c:pt>
                  <c:pt idx="4">
                    <c:v>9.7306147145473645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222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x"/>
            <c:errBarType val="both"/>
            <c:errValType val="fixedVal"/>
            <c:noEndCap val="0"/>
            <c:val val="1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'ITT-summary'!$AV$39:$AZ$39</c:f>
              <c:numCache>
                <c:formatCode>General</c:formatCode>
                <c:ptCount val="5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45</c:v>
                </c:pt>
                <c:pt idx="4">
                  <c:v>60</c:v>
                </c:pt>
              </c:numCache>
            </c:numRef>
          </c:xVal>
          <c:yVal>
            <c:numRef>
              <c:f>'ITT-summary'!$AV$41:$AZ$41</c:f>
              <c:numCache>
                <c:formatCode>0.0</c:formatCode>
                <c:ptCount val="5"/>
                <c:pt idx="0">
                  <c:v>100</c:v>
                </c:pt>
                <c:pt idx="1">
                  <c:v>86.777751849207576</c:v>
                </c:pt>
                <c:pt idx="2">
                  <c:v>81.888295156750985</c:v>
                </c:pt>
                <c:pt idx="3">
                  <c:v>89.085196616882499</c:v>
                </c:pt>
                <c:pt idx="4">
                  <c:v>92.485208126294381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2AC7-4594-B41D-1432F0D3718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7940480"/>
        <c:axId val="167942016"/>
      </c:scatterChart>
      <c:valAx>
        <c:axId val="167940480"/>
        <c:scaling>
          <c:orientation val="minMax"/>
          <c:max val="70"/>
          <c:min val="0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7942016"/>
        <c:crosses val="autoZero"/>
        <c:crossBetween val="midCat"/>
      </c:valAx>
      <c:valAx>
        <c:axId val="167942016"/>
        <c:scaling>
          <c:orientation val="minMax"/>
          <c:max val="120"/>
        </c:scaling>
        <c:delete val="0"/>
        <c:axPos val="l"/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7940480"/>
        <c:crosses val="autoZero"/>
        <c:crossBetween val="midCat"/>
      </c:valAx>
      <c:spPr>
        <a:noFill/>
        <a:ln w="22225">
          <a:solidFill>
            <a:schemeClr val="tx1"/>
          </a:solidFill>
        </a:ln>
        <a:effectLst/>
      </c:spPr>
    </c:plotArea>
    <c:legend>
      <c:legendPos val="b"/>
      <c:layout>
        <c:manualLayout>
          <c:xMode val="edge"/>
          <c:yMode val="edge"/>
          <c:x val="0.3441971587219918"/>
          <c:y val="0.61412377153495512"/>
          <c:w val="0.2504733323991481"/>
          <c:h val="0.1433551223642457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'ITT-summary'!$AU$49</c:f>
              <c:strCache>
                <c:ptCount val="1"/>
                <c:pt idx="0">
                  <c:v>LDLR-/-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7"/>
            <c:spPr>
              <a:solidFill>
                <a:schemeClr val="tx1"/>
              </a:solidFill>
              <a:ln w="19050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'ITT-summary'!$AV$54:$AZ$54</c:f>
                <c:numCache>
                  <c:formatCode>General</c:formatCode>
                  <c:ptCount val="5"/>
                  <c:pt idx="0">
                    <c:v>0</c:v>
                  </c:pt>
                  <c:pt idx="1">
                    <c:v>3.6171545429570275</c:v>
                  </c:pt>
                  <c:pt idx="2">
                    <c:v>3.0001657895858149</c:v>
                  </c:pt>
                  <c:pt idx="3">
                    <c:v>3.657132344106905</c:v>
                  </c:pt>
                  <c:pt idx="4">
                    <c:v>5.6608975744134904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222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x"/>
            <c:errBarType val="both"/>
            <c:errValType val="fixedVal"/>
            <c:noEndCap val="0"/>
            <c:val val="1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'ITT-summary'!$AV$48:$AZ$48</c:f>
              <c:numCache>
                <c:formatCode>General</c:formatCode>
                <c:ptCount val="5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45</c:v>
                </c:pt>
                <c:pt idx="4">
                  <c:v>60</c:v>
                </c:pt>
              </c:numCache>
            </c:numRef>
          </c:xVal>
          <c:yVal>
            <c:numRef>
              <c:f>'ITT-summary'!$AV$49:$AZ$49</c:f>
              <c:numCache>
                <c:formatCode>0.0</c:formatCode>
                <c:ptCount val="5"/>
                <c:pt idx="0">
                  <c:v>100</c:v>
                </c:pt>
                <c:pt idx="1">
                  <c:v>91.400687583005677</c:v>
                </c:pt>
                <c:pt idx="2">
                  <c:v>80.736851968168736</c:v>
                </c:pt>
                <c:pt idx="3">
                  <c:v>81.960182301249944</c:v>
                </c:pt>
                <c:pt idx="4">
                  <c:v>93.842911600705122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C5B0-4BEA-BD9D-3C97DAAE9389}"/>
            </c:ext>
          </c:extLst>
        </c:ser>
        <c:ser>
          <c:idx val="1"/>
          <c:order val="1"/>
          <c:tx>
            <c:strRef>
              <c:f>'ITT-summary'!$AU$50</c:f>
              <c:strCache>
                <c:ptCount val="1"/>
                <c:pt idx="0">
                  <c:v>Apoe-/-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7"/>
            <c:spPr>
              <a:solidFill>
                <a:schemeClr val="bg1"/>
              </a:solidFill>
              <a:ln w="9525">
                <a:solidFill>
                  <a:schemeClr val="tx1"/>
                </a:solidFill>
              </a:ln>
              <a:effectLst/>
            </c:spPr>
          </c:marker>
          <c:dPt>
            <c:idx val="1"/>
            <c:bubble3D val="0"/>
            <c:spPr>
              <a:ln w="19050" cap="rnd">
                <a:solidFill>
                  <a:schemeClr val="tx1"/>
                </a:solidFill>
                <a:round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C5B0-4BEA-BD9D-3C97DAAE9389}"/>
              </c:ext>
            </c:extLst>
          </c:dPt>
          <c:dPt>
            <c:idx val="2"/>
            <c:bubble3D val="0"/>
            <c:spPr>
              <a:ln w="19050" cap="rnd">
                <a:solidFill>
                  <a:schemeClr val="tx1"/>
                </a:solidFill>
                <a:round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4-C5B0-4BEA-BD9D-3C97DAAE9389}"/>
              </c:ext>
            </c:extLst>
          </c:dPt>
          <c:dPt>
            <c:idx val="3"/>
            <c:bubble3D val="0"/>
            <c:spPr>
              <a:ln w="19050" cap="rnd">
                <a:solidFill>
                  <a:schemeClr val="tx1"/>
                </a:solidFill>
                <a:round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6-C5B0-4BEA-BD9D-3C97DAAE9389}"/>
              </c:ext>
            </c:extLst>
          </c:dPt>
          <c:dPt>
            <c:idx val="4"/>
            <c:bubble3D val="0"/>
            <c:spPr>
              <a:ln w="19050" cap="rnd">
                <a:solidFill>
                  <a:schemeClr val="tx1"/>
                </a:solidFill>
                <a:round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C5B0-4BEA-BD9D-3C97DAAE9389}"/>
              </c:ext>
            </c:extLst>
          </c:dPt>
          <c:errBars>
            <c:errDir val="y"/>
            <c:errBarType val="both"/>
            <c:errValType val="cust"/>
            <c:noEndCap val="0"/>
            <c:plus>
              <c:numRef>
                <c:f>'ITT-summary'!$AV$55:$AZ$55</c:f>
                <c:numCache>
                  <c:formatCode>General</c:formatCode>
                  <c:ptCount val="5"/>
                  <c:pt idx="0">
                    <c:v>0</c:v>
                  </c:pt>
                  <c:pt idx="1">
                    <c:v>5.9009276401210355</c:v>
                  </c:pt>
                  <c:pt idx="2">
                    <c:v>7.6813636538477779</c:v>
                  </c:pt>
                  <c:pt idx="3">
                    <c:v>6.526581001410678</c:v>
                  </c:pt>
                  <c:pt idx="4">
                    <c:v>4.3690135953736391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222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x"/>
            <c:errBarType val="both"/>
            <c:errValType val="fixedVal"/>
            <c:noEndCap val="0"/>
            <c:val val="1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'ITT-summary'!$AV$48:$AZ$48</c:f>
              <c:numCache>
                <c:formatCode>General</c:formatCode>
                <c:ptCount val="5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45</c:v>
                </c:pt>
                <c:pt idx="4">
                  <c:v>60</c:v>
                </c:pt>
              </c:numCache>
            </c:numRef>
          </c:xVal>
          <c:yVal>
            <c:numRef>
              <c:f>'ITT-summary'!$AV$50:$AZ$50</c:f>
              <c:numCache>
                <c:formatCode>0.0</c:formatCode>
                <c:ptCount val="5"/>
                <c:pt idx="0">
                  <c:v>100</c:v>
                </c:pt>
                <c:pt idx="1">
                  <c:v>120.71793158125126</c:v>
                </c:pt>
                <c:pt idx="2">
                  <c:v>86.159855722488174</c:v>
                </c:pt>
                <c:pt idx="3">
                  <c:v>83.711903704356843</c:v>
                </c:pt>
                <c:pt idx="4">
                  <c:v>89.062004938144071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C5B0-4BEA-BD9D-3C97DAAE938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8112512"/>
        <c:axId val="168114048"/>
      </c:scatterChart>
      <c:valAx>
        <c:axId val="168112512"/>
        <c:scaling>
          <c:orientation val="minMax"/>
          <c:max val="70"/>
          <c:min val="0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8114048"/>
        <c:crosses val="autoZero"/>
        <c:crossBetween val="midCat"/>
        <c:majorUnit val="15"/>
      </c:valAx>
      <c:valAx>
        <c:axId val="168114048"/>
        <c:scaling>
          <c:orientation val="minMax"/>
        </c:scaling>
        <c:delete val="0"/>
        <c:axPos val="l"/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8112512"/>
        <c:crosses val="autoZero"/>
        <c:crossBetween val="midCat"/>
      </c:valAx>
      <c:spPr>
        <a:noFill/>
        <a:ln w="22225">
          <a:solidFill>
            <a:schemeClr val="tx1"/>
          </a:solidFill>
        </a:ln>
        <a:effectLst/>
      </c:spPr>
    </c:plotArea>
    <c:legend>
      <c:legendPos val="b"/>
      <c:legendEntry>
        <c:idx val="1"/>
        <c:txPr>
          <a:bodyPr rot="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alpha val="97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ayout>
        <c:manualLayout>
          <c:xMode val="edge"/>
          <c:yMode val="edge"/>
          <c:x val="0.33645756780402447"/>
          <c:y val="0.48205963837853599"/>
          <c:w val="0.30225699912510939"/>
          <c:h val="0.1892366579177602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'[1]GTT-summary(1)'!$S$61</c:f>
              <c:strCache>
                <c:ptCount val="1"/>
                <c:pt idx="0">
                  <c:v>LDLR-/-</c:v>
                </c:pt>
              </c:strCache>
            </c:strRef>
          </c:tx>
          <c:spPr>
            <a:ln>
              <a:solidFill>
                <a:schemeClr val="tx1">
                  <a:shade val="95000"/>
                  <a:satMod val="105000"/>
                </a:schemeClr>
              </a:solidFill>
            </a:ln>
          </c:spPr>
          <c:marker>
            <c:symbol val="circle"/>
            <c:size val="9"/>
            <c:spPr>
              <a:solidFill>
                <a:schemeClr val="tx1"/>
              </a:solidFill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'[1]GTT-summary(1)'!$T$65:$AA$65</c:f>
                <c:numCache>
                  <c:formatCode>General</c:formatCode>
                  <c:ptCount val="8"/>
                  <c:pt idx="0">
                    <c:v>8.110350040397627</c:v>
                  </c:pt>
                  <c:pt idx="1">
                    <c:v>5.8972686709847109</c:v>
                  </c:pt>
                  <c:pt idx="2">
                    <c:v>13.617798810543663</c:v>
                  </c:pt>
                  <c:pt idx="3">
                    <c:v>1.763834207376394</c:v>
                  </c:pt>
                  <c:pt idx="4">
                    <c:v>10.349449797506685</c:v>
                  </c:pt>
                  <c:pt idx="5">
                    <c:v>13.195116941926356</c:v>
                  </c:pt>
                  <c:pt idx="6">
                    <c:v>9.8488578017961039</c:v>
                  </c:pt>
                  <c:pt idx="7">
                    <c:v>5.6862407030773268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ln w="22225"/>
            </c:spPr>
          </c:errBars>
          <c:cat>
            <c:numRef>
              <c:f>'[1]GTT-summary(1)'!$T$60:$AA$60</c:f>
              <c:numCache>
                <c:formatCode>General</c:formatCode>
                <c:ptCount val="8"/>
                <c:pt idx="0">
                  <c:v>0</c:v>
                </c:pt>
                <c:pt idx="1">
                  <c:v>0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60</c:v>
                </c:pt>
                <c:pt idx="6">
                  <c:v>90</c:v>
                </c:pt>
                <c:pt idx="7">
                  <c:v>120</c:v>
                </c:pt>
              </c:numCache>
            </c:numRef>
          </c:cat>
          <c:val>
            <c:numRef>
              <c:f>'[1]GTT-summary(1)'!$T$61:$AA$61</c:f>
              <c:numCache>
                <c:formatCode>General</c:formatCode>
                <c:ptCount val="8"/>
                <c:pt idx="0">
                  <c:v>121.33333333333333</c:v>
                </c:pt>
                <c:pt idx="1">
                  <c:v>112.33333333333333</c:v>
                </c:pt>
                <c:pt idx="2">
                  <c:v>292.66666666666669</c:v>
                </c:pt>
                <c:pt idx="3">
                  <c:v>250.66666666666666</c:v>
                </c:pt>
                <c:pt idx="4">
                  <c:v>192.66666666666666</c:v>
                </c:pt>
                <c:pt idx="5">
                  <c:v>154.66666666666666</c:v>
                </c:pt>
                <c:pt idx="6">
                  <c:v>128</c:v>
                </c:pt>
                <c:pt idx="7">
                  <c:v>128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9C58-462B-B0D7-278376DCDC94}"/>
            </c:ext>
          </c:extLst>
        </c:ser>
        <c:ser>
          <c:idx val="1"/>
          <c:order val="1"/>
          <c:tx>
            <c:strRef>
              <c:f>'[1]GTT-summary(1)'!$S$62</c:f>
              <c:strCache>
                <c:ptCount val="1"/>
                <c:pt idx="0">
                  <c:v>Apoe-/-</c:v>
                </c:pt>
              </c:strCache>
            </c:strRef>
          </c:tx>
          <c:spPr>
            <a:ln>
              <a:solidFill>
                <a:schemeClr val="tx1">
                  <a:shade val="95000"/>
                  <a:satMod val="105000"/>
                </a:schemeClr>
              </a:solidFill>
            </a:ln>
          </c:spPr>
          <c:marker>
            <c:symbol val="circle"/>
            <c:size val="9"/>
            <c:spPr>
              <a:solidFill>
                <a:schemeClr val="bg1"/>
              </a:solidFill>
              <a:ln>
                <a:solidFill>
                  <a:schemeClr val="tx1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'GTT-summary(1)'!#REF!</c:f>
                <c:numCache>
                  <c:formatCode>General</c:formatCode>
                  <c:ptCount val="1"/>
                  <c:pt idx="0">
                    <c:v>1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ln w="22225"/>
            </c:spPr>
          </c:errBars>
          <c:cat>
            <c:numRef>
              <c:f>'[1]GTT-summary(1)'!$T$60:$AA$60</c:f>
              <c:numCache>
                <c:formatCode>General</c:formatCode>
                <c:ptCount val="8"/>
                <c:pt idx="0">
                  <c:v>0</c:v>
                </c:pt>
                <c:pt idx="1">
                  <c:v>0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60</c:v>
                </c:pt>
                <c:pt idx="6">
                  <c:v>90</c:v>
                </c:pt>
                <c:pt idx="7">
                  <c:v>120</c:v>
                </c:pt>
              </c:numCache>
            </c:numRef>
          </c:cat>
          <c:val>
            <c:numRef>
              <c:f>'[1]GTT-summary(1)'!$T$62:$AA$62</c:f>
              <c:numCache>
                <c:formatCode>General</c:formatCode>
                <c:ptCount val="8"/>
                <c:pt idx="0">
                  <c:v>103.875</c:v>
                </c:pt>
                <c:pt idx="1">
                  <c:v>98.9375</c:v>
                </c:pt>
                <c:pt idx="2">
                  <c:v>247.125</c:v>
                </c:pt>
                <c:pt idx="3">
                  <c:v>200.875</c:v>
                </c:pt>
                <c:pt idx="4">
                  <c:v>180.5</c:v>
                </c:pt>
                <c:pt idx="5">
                  <c:v>134.0625</c:v>
                </c:pt>
                <c:pt idx="6">
                  <c:v>120.6875</c:v>
                </c:pt>
                <c:pt idx="7">
                  <c:v>115.0625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9C58-462B-B0D7-278376DCDC9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8620800"/>
        <c:axId val="168622336"/>
      </c:lineChart>
      <c:catAx>
        <c:axId val="1686208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400" b="1"/>
            </a:pPr>
            <a:endParaRPr lang="en-US"/>
          </a:p>
        </c:txPr>
        <c:crossAx val="168622336"/>
        <c:crosses val="autoZero"/>
        <c:auto val="1"/>
        <c:lblAlgn val="ctr"/>
        <c:lblOffset val="100"/>
        <c:noMultiLvlLbl val="0"/>
      </c:catAx>
      <c:valAx>
        <c:axId val="168622336"/>
        <c:scaling>
          <c:orientation val="minMax"/>
          <c:max val="500"/>
        </c:scaling>
        <c:delete val="0"/>
        <c:axPos val="l"/>
        <c:majorGridlines>
          <c:spPr>
            <a:ln>
              <a:noFill/>
            </a:ln>
          </c:spPr>
        </c:majorGridlines>
        <c:numFmt formatCode="0" sourceLinked="0"/>
        <c:majorTickMark val="out"/>
        <c:minorTickMark val="none"/>
        <c:tickLblPos val="nextTo"/>
        <c:txPr>
          <a:bodyPr/>
          <a:lstStyle/>
          <a:p>
            <a:pPr>
              <a:defRPr sz="1400" b="1"/>
            </a:pPr>
            <a:endParaRPr lang="en-US"/>
          </a:p>
        </c:txPr>
        <c:crossAx val="168620800"/>
        <c:crosses val="autoZero"/>
        <c:crossBetween val="between"/>
        <c:majorUnit val="100"/>
      </c:valAx>
      <c:spPr>
        <a:ln w="19050"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0.57147178477690297"/>
          <c:y val="7.8319845435987162E-2"/>
          <c:w val="0.17291710411198599"/>
          <c:h val="0.16743438320209975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'[1]GTT-summary(1)'!$S$5</c:f>
              <c:strCache>
                <c:ptCount val="1"/>
                <c:pt idx="0">
                  <c:v>LDLR-/-</c:v>
                </c:pt>
              </c:strCache>
            </c:strRef>
          </c:tx>
          <c:cat>
            <c:numRef>
              <c:f>'[1]GTT-summary(1)'!$T$4:$AA$4</c:f>
              <c:numCache>
                <c:formatCode>General</c:formatCode>
                <c:ptCount val="8"/>
                <c:pt idx="0">
                  <c:v>0</c:v>
                </c:pt>
                <c:pt idx="1">
                  <c:v>0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60</c:v>
                </c:pt>
                <c:pt idx="6">
                  <c:v>90</c:v>
                </c:pt>
                <c:pt idx="7">
                  <c:v>120</c:v>
                </c:pt>
              </c:numCache>
            </c:numRef>
          </c:cat>
          <c:val>
            <c:numRef>
              <c:f>'[1]GTT-summary(1)'!$T$5:$AA$5</c:f>
              <c:numCache>
                <c:formatCode>General</c:formatCode>
                <c:ptCount val="8"/>
                <c:pt idx="0">
                  <c:v>130.5</c:v>
                </c:pt>
                <c:pt idx="1">
                  <c:v>109.83333333333333</c:v>
                </c:pt>
                <c:pt idx="2">
                  <c:v>190.33333333333334</c:v>
                </c:pt>
                <c:pt idx="3">
                  <c:v>184.66666666666666</c:v>
                </c:pt>
                <c:pt idx="4">
                  <c:v>168</c:v>
                </c:pt>
                <c:pt idx="5">
                  <c:v>140.16666666666666</c:v>
                </c:pt>
                <c:pt idx="6">
                  <c:v>126</c:v>
                </c:pt>
                <c:pt idx="7">
                  <c:v>121.83333333333333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6CCB-47C0-B54D-56A5CB67E248}"/>
            </c:ext>
          </c:extLst>
        </c:ser>
        <c:ser>
          <c:idx val="1"/>
          <c:order val="1"/>
          <c:tx>
            <c:strRef>
              <c:f>'[1]GTT-summary(1)'!$S$6</c:f>
              <c:strCache>
                <c:ptCount val="1"/>
                <c:pt idx="0">
                  <c:v>Apoe-/-</c:v>
                </c:pt>
              </c:strCache>
            </c:strRef>
          </c:tx>
          <c:cat>
            <c:numRef>
              <c:f>'[1]GTT-summary(1)'!$T$4:$AA$4</c:f>
              <c:numCache>
                <c:formatCode>General</c:formatCode>
                <c:ptCount val="8"/>
                <c:pt idx="0">
                  <c:v>0</c:v>
                </c:pt>
                <c:pt idx="1">
                  <c:v>0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60</c:v>
                </c:pt>
                <c:pt idx="6">
                  <c:v>90</c:v>
                </c:pt>
                <c:pt idx="7">
                  <c:v>120</c:v>
                </c:pt>
              </c:numCache>
            </c:numRef>
          </c:cat>
          <c:val>
            <c:numRef>
              <c:f>'[1]GTT-summary(1)'!$T$6:$AA$6</c:f>
              <c:numCache>
                <c:formatCode>General</c:formatCode>
                <c:ptCount val="8"/>
                <c:pt idx="0">
                  <c:v>144.33333333333334</c:v>
                </c:pt>
                <c:pt idx="1">
                  <c:v>108</c:v>
                </c:pt>
                <c:pt idx="2">
                  <c:v>299.66666666666669</c:v>
                </c:pt>
                <c:pt idx="3">
                  <c:v>319</c:v>
                </c:pt>
                <c:pt idx="4">
                  <c:v>290.33333333333331</c:v>
                </c:pt>
                <c:pt idx="5">
                  <c:v>227.66666666666666</c:v>
                </c:pt>
                <c:pt idx="6">
                  <c:v>163</c:v>
                </c:pt>
                <c:pt idx="7">
                  <c:v>154.66666666666666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6CCB-47C0-B54D-56A5CB67E24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8734080"/>
        <c:axId val="168957056"/>
      </c:lineChart>
      <c:catAx>
        <c:axId val="1687340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68957056"/>
        <c:crosses val="autoZero"/>
        <c:auto val="1"/>
        <c:lblAlgn val="ctr"/>
        <c:lblOffset val="100"/>
        <c:noMultiLvlLbl val="0"/>
      </c:catAx>
      <c:valAx>
        <c:axId val="16895705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6873408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'GTT-summary'!$S$40</c:f>
              <c:strCache>
                <c:ptCount val="1"/>
                <c:pt idx="0">
                  <c:v>LDLR-/-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marker>
            <c:symbol val="circle"/>
            <c:size val="7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'GTT-summary'!$T$44:$AA$44</c:f>
                <c:numCache>
                  <c:formatCode>General</c:formatCode>
                  <c:ptCount val="8"/>
                  <c:pt idx="0">
                    <c:v>4.3862018124875712</c:v>
                  </c:pt>
                  <c:pt idx="1">
                    <c:v>4.3895532921443312</c:v>
                  </c:pt>
                  <c:pt idx="2">
                    <c:v>12.872338547179462</c:v>
                  </c:pt>
                  <c:pt idx="3">
                    <c:v>18.762054948281996</c:v>
                  </c:pt>
                  <c:pt idx="4">
                    <c:v>16.680508957611782</c:v>
                  </c:pt>
                  <c:pt idx="5">
                    <c:v>10.503111894915911</c:v>
                  </c:pt>
                  <c:pt idx="6">
                    <c:v>6.2404174906424581</c:v>
                  </c:pt>
                  <c:pt idx="7">
                    <c:v>6.7658069578469151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ln w="19050"/>
            </c:spPr>
          </c:errBars>
          <c:cat>
            <c:numRef>
              <c:f>'GTT-summary'!$T$39:$AA$39</c:f>
              <c:numCache>
                <c:formatCode>General</c:formatCode>
                <c:ptCount val="8"/>
                <c:pt idx="0">
                  <c:v>0</c:v>
                </c:pt>
                <c:pt idx="1">
                  <c:v>0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60</c:v>
                </c:pt>
                <c:pt idx="6">
                  <c:v>90</c:v>
                </c:pt>
                <c:pt idx="7">
                  <c:v>120</c:v>
                </c:pt>
              </c:numCache>
            </c:numRef>
          </c:cat>
          <c:val>
            <c:numRef>
              <c:f>'GTT-summary'!$T$40:$AA$40</c:f>
              <c:numCache>
                <c:formatCode>0.0</c:formatCode>
                <c:ptCount val="8"/>
                <c:pt idx="0">
                  <c:v>133.94444444444446</c:v>
                </c:pt>
                <c:pt idx="1">
                  <c:v>120.94444444444444</c:v>
                </c:pt>
                <c:pt idx="2">
                  <c:v>249.27777777777777</c:v>
                </c:pt>
                <c:pt idx="3">
                  <c:v>293</c:v>
                </c:pt>
                <c:pt idx="4">
                  <c:v>268.22222222222223</c:v>
                </c:pt>
                <c:pt idx="5">
                  <c:v>190.11111111111111</c:v>
                </c:pt>
                <c:pt idx="6">
                  <c:v>150.44444444444446</c:v>
                </c:pt>
                <c:pt idx="7">
                  <c:v>144.22222222222223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43FE-496A-BCB1-43E6864E08AB}"/>
            </c:ext>
          </c:extLst>
        </c:ser>
        <c:ser>
          <c:idx val="1"/>
          <c:order val="1"/>
          <c:tx>
            <c:strRef>
              <c:f>'GTT-summary'!$S$41</c:f>
              <c:strCache>
                <c:ptCount val="1"/>
                <c:pt idx="0">
                  <c:v>Apoe-/-</c:v>
                </c:pt>
              </c:strCache>
            </c:strRef>
          </c:tx>
          <c:spPr>
            <a:ln>
              <a:solidFill>
                <a:schemeClr val="tx1">
                  <a:shade val="95000"/>
                  <a:satMod val="105000"/>
                </a:schemeClr>
              </a:solidFill>
            </a:ln>
          </c:spPr>
          <c:marker>
            <c:symbol val="circle"/>
            <c:size val="7"/>
            <c:spPr>
              <a:solidFill>
                <a:schemeClr val="bg1"/>
              </a:solidFill>
              <a:ln>
                <a:solidFill>
                  <a:schemeClr val="tx1">
                    <a:shade val="95000"/>
                    <a:satMod val="105000"/>
                  </a:schemeClr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'GTT-summary'!$T$45:$AA$45</c:f>
                <c:numCache>
                  <c:formatCode>General</c:formatCode>
                  <c:ptCount val="8"/>
                  <c:pt idx="0">
                    <c:v>10.102598675588375</c:v>
                  </c:pt>
                  <c:pt idx="1">
                    <c:v>8.4001488082057207</c:v>
                  </c:pt>
                  <c:pt idx="2">
                    <c:v>8.1700673191840956</c:v>
                  </c:pt>
                  <c:pt idx="3">
                    <c:v>11.818065267490557</c:v>
                  </c:pt>
                  <c:pt idx="4">
                    <c:v>26.953663943887108</c:v>
                  </c:pt>
                  <c:pt idx="5">
                    <c:v>59.857295573165793</c:v>
                  </c:pt>
                  <c:pt idx="6">
                    <c:v>34.75719350005118</c:v>
                  </c:pt>
                  <c:pt idx="7">
                    <c:v>17.310882896798379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ln w="22225"/>
            </c:spPr>
          </c:errBars>
          <c:cat>
            <c:numRef>
              <c:f>'GTT-summary'!$T$39:$AA$39</c:f>
              <c:numCache>
                <c:formatCode>General</c:formatCode>
                <c:ptCount val="8"/>
                <c:pt idx="0">
                  <c:v>0</c:v>
                </c:pt>
                <c:pt idx="1">
                  <c:v>0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60</c:v>
                </c:pt>
                <c:pt idx="6">
                  <c:v>90</c:v>
                </c:pt>
                <c:pt idx="7">
                  <c:v>120</c:v>
                </c:pt>
              </c:numCache>
            </c:numRef>
          </c:cat>
          <c:val>
            <c:numRef>
              <c:f>'GTT-summary'!$T$41:$AA$41</c:f>
              <c:numCache>
                <c:formatCode>0.0</c:formatCode>
                <c:ptCount val="8"/>
                <c:pt idx="0">
                  <c:v>167.25</c:v>
                </c:pt>
                <c:pt idx="1">
                  <c:v>136.25</c:v>
                </c:pt>
                <c:pt idx="2">
                  <c:v>341.5</c:v>
                </c:pt>
                <c:pt idx="3">
                  <c:v>385</c:v>
                </c:pt>
                <c:pt idx="4">
                  <c:v>398</c:v>
                </c:pt>
                <c:pt idx="5">
                  <c:v>270.25</c:v>
                </c:pt>
                <c:pt idx="6">
                  <c:v>203.25</c:v>
                </c:pt>
                <c:pt idx="7">
                  <c:v>160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43FE-496A-BCB1-43E6864E08A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8967168"/>
        <c:axId val="168968960"/>
      </c:lineChart>
      <c:catAx>
        <c:axId val="1689671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400" b="1"/>
            </a:pPr>
            <a:endParaRPr lang="en-US"/>
          </a:p>
        </c:txPr>
        <c:crossAx val="168968960"/>
        <c:crosses val="autoZero"/>
        <c:auto val="1"/>
        <c:lblAlgn val="ctr"/>
        <c:lblOffset val="100"/>
        <c:noMultiLvlLbl val="0"/>
      </c:catAx>
      <c:valAx>
        <c:axId val="168968960"/>
        <c:scaling>
          <c:orientation val="minMax"/>
          <c:max val="500"/>
        </c:scaling>
        <c:delete val="0"/>
        <c:axPos val="l"/>
        <c:numFmt formatCode="0" sourceLinked="0"/>
        <c:majorTickMark val="out"/>
        <c:minorTickMark val="none"/>
        <c:tickLblPos val="nextTo"/>
        <c:txPr>
          <a:bodyPr/>
          <a:lstStyle/>
          <a:p>
            <a:pPr>
              <a:defRPr sz="1400" b="1"/>
            </a:pPr>
            <a:endParaRPr lang="en-US"/>
          </a:p>
        </c:txPr>
        <c:crossAx val="168967168"/>
        <c:crosses val="autoZero"/>
        <c:crossBetween val="between"/>
        <c:majorUnit val="100"/>
      </c:valAx>
      <c:spPr>
        <a:ln w="19050"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0.12147178477690296"/>
          <c:y val="9.2208734324876057E-2"/>
          <c:w val="0.17291710411198599"/>
          <c:h val="0.16743438320209975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'Weight(1)'!$S$118</c:f>
              <c:strCache>
                <c:ptCount val="1"/>
                <c:pt idx="0">
                  <c:v>Apoe-/-</c:v>
                </c:pt>
              </c:strCache>
            </c:strRef>
          </c:tx>
          <c:spPr>
            <a:solidFill>
              <a:schemeClr val="bg1">
                <a:lumMod val="85000"/>
              </a:schemeClr>
            </a:solidFill>
            <a:ln>
              <a:solidFill>
                <a:schemeClr val="tx1"/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'Weight(1)'!$S$125:$S$126</c:f>
                <c:numCache>
                  <c:formatCode>General</c:formatCode>
                  <c:ptCount val="2"/>
                  <c:pt idx="0">
                    <c:v>0.7370479424172417</c:v>
                  </c:pt>
                  <c:pt idx="1">
                    <c:v>0.54132592027568927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ln w="22225"/>
            </c:spPr>
          </c:errBars>
          <c:cat>
            <c:strRef>
              <c:f>'Weight(1)'!$R$119:$R$120</c:f>
              <c:strCache>
                <c:ptCount val="2"/>
                <c:pt idx="0">
                  <c:v>Male</c:v>
                </c:pt>
                <c:pt idx="1">
                  <c:v>Female</c:v>
                </c:pt>
              </c:strCache>
            </c:strRef>
          </c:cat>
          <c:val>
            <c:numRef>
              <c:f>'Weight(1)'!$S$119:$S$120</c:f>
              <c:numCache>
                <c:formatCode>General</c:formatCode>
                <c:ptCount val="2"/>
                <c:pt idx="0">
                  <c:v>23.181818181818183</c:v>
                </c:pt>
                <c:pt idx="1">
                  <c:v>18.064285714285713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902A-4344-9EB4-FE7DC312A260}"/>
            </c:ext>
          </c:extLst>
        </c:ser>
        <c:ser>
          <c:idx val="1"/>
          <c:order val="1"/>
          <c:tx>
            <c:strRef>
              <c:f>'Weight(1)'!$T$118</c:f>
              <c:strCache>
                <c:ptCount val="1"/>
                <c:pt idx="0">
                  <c:v>Ldlr-/-</c:v>
                </c:pt>
              </c:strCache>
            </c:strRef>
          </c:tx>
          <c:spPr>
            <a:solidFill>
              <a:schemeClr val="tx1"/>
            </a:solidFill>
          </c:spPr>
          <c:invertIfNegative val="0"/>
          <c:errBars>
            <c:errBarType val="both"/>
            <c:errValType val="cust"/>
            <c:noEndCap val="0"/>
            <c:plus>
              <c:numRef>
                <c:f>'Weight(1)'!$T$125:$T$126</c:f>
                <c:numCache>
                  <c:formatCode>General</c:formatCode>
                  <c:ptCount val="2"/>
                  <c:pt idx="0">
                    <c:v>0.88010394192934316</c:v>
                  </c:pt>
                  <c:pt idx="1">
                    <c:v>0.34021573385446219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ln w="22225"/>
            </c:spPr>
          </c:errBars>
          <c:cat>
            <c:strRef>
              <c:f>'Weight(1)'!$R$119:$R$120</c:f>
              <c:strCache>
                <c:ptCount val="2"/>
                <c:pt idx="0">
                  <c:v>Male</c:v>
                </c:pt>
                <c:pt idx="1">
                  <c:v>Female</c:v>
                </c:pt>
              </c:strCache>
            </c:strRef>
          </c:cat>
          <c:val>
            <c:numRef>
              <c:f>'Weight(1)'!$T$119:$T$120</c:f>
              <c:numCache>
                <c:formatCode>General</c:formatCode>
                <c:ptCount val="2"/>
                <c:pt idx="0">
                  <c:v>23.05263157894737</c:v>
                </c:pt>
                <c:pt idx="1">
                  <c:v>17.169230769230769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902A-4344-9EB4-FE7DC312A26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8996864"/>
        <c:axId val="168998400"/>
      </c:barChart>
      <c:catAx>
        <c:axId val="16899686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400" b="1"/>
            </a:pPr>
            <a:endParaRPr lang="en-US"/>
          </a:p>
        </c:txPr>
        <c:crossAx val="168998400"/>
        <c:crosses val="autoZero"/>
        <c:auto val="1"/>
        <c:lblAlgn val="ctr"/>
        <c:lblOffset val="100"/>
        <c:noMultiLvlLbl val="0"/>
      </c:catAx>
      <c:valAx>
        <c:axId val="168998400"/>
        <c:scaling>
          <c:orientation val="minMax"/>
          <c:max val="40"/>
        </c:scaling>
        <c:delete val="0"/>
        <c:axPos val="l"/>
        <c:majorGridlines>
          <c:spPr>
            <a:ln>
              <a:noFill/>
            </a:ln>
          </c:spPr>
        </c:majorGridlines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400" b="1"/>
            </a:pPr>
            <a:endParaRPr lang="en-US"/>
          </a:p>
        </c:txPr>
        <c:crossAx val="168996864"/>
        <c:crosses val="autoZero"/>
        <c:crossBetween val="between"/>
        <c:majorUnit val="10"/>
      </c:valAx>
      <c:spPr>
        <a:ln>
          <a:solidFill>
            <a:schemeClr val="tx1">
              <a:shade val="95000"/>
              <a:satMod val="10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6131815398075241"/>
          <c:y val="8.2949475065616798E-2"/>
          <c:w val="0.16080599300087489"/>
          <c:h val="0.18984762321376492"/>
        </c:manualLayout>
      </c:layout>
      <c:overlay val="0"/>
      <c:txPr>
        <a:bodyPr/>
        <a:lstStyle/>
        <a:p>
          <a:pPr>
            <a:defRPr sz="1200" b="1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'Weight(1)'!$R$20</c:f>
              <c:strCache>
                <c:ptCount val="1"/>
                <c:pt idx="0">
                  <c:v>Apoe-/-</c:v>
                </c:pt>
              </c:strCache>
            </c:strRef>
          </c:tx>
          <c:spPr>
            <a:solidFill>
              <a:schemeClr val="bg1">
                <a:lumMod val="85000"/>
              </a:schemeClr>
            </a:solidFill>
            <a:ln>
              <a:solidFill>
                <a:schemeClr val="tx1"/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'Weight(1)'!$R$27:$R$28</c:f>
                <c:numCache>
                  <c:formatCode>General</c:formatCode>
                  <c:ptCount val="2"/>
                  <c:pt idx="0">
                    <c:v>0.84675852520066142</c:v>
                  </c:pt>
                  <c:pt idx="1">
                    <c:v>0.81196470661144071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ln w="22225"/>
            </c:spPr>
          </c:errBars>
          <c:cat>
            <c:strRef>
              <c:f>'Weight(1)'!$Q$21:$Q$22</c:f>
              <c:strCache>
                <c:ptCount val="2"/>
                <c:pt idx="0">
                  <c:v>Male</c:v>
                </c:pt>
                <c:pt idx="1">
                  <c:v>Female</c:v>
                </c:pt>
              </c:strCache>
            </c:strRef>
          </c:cat>
          <c:val>
            <c:numRef>
              <c:f>'Weight(1)'!$R$21:$R$22</c:f>
              <c:numCache>
                <c:formatCode>General</c:formatCode>
                <c:ptCount val="2"/>
                <c:pt idx="0">
                  <c:v>35</c:v>
                </c:pt>
                <c:pt idx="1">
                  <c:v>23.787499999999998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3C65-4AE2-AB73-6A2F9BF1407D}"/>
            </c:ext>
          </c:extLst>
        </c:ser>
        <c:ser>
          <c:idx val="1"/>
          <c:order val="1"/>
          <c:tx>
            <c:strRef>
              <c:f>'Weight(1)'!$S$20</c:f>
              <c:strCache>
                <c:ptCount val="1"/>
                <c:pt idx="0">
                  <c:v>Ldlr-/-</c:v>
                </c:pt>
              </c:strCache>
            </c:strRef>
          </c:tx>
          <c:spPr>
            <a:solidFill>
              <a:schemeClr val="tx1"/>
            </a:solidFill>
          </c:spPr>
          <c:invertIfNegative val="0"/>
          <c:errBars>
            <c:errBarType val="both"/>
            <c:errValType val="cust"/>
            <c:noEndCap val="0"/>
            <c:plus>
              <c:numRef>
                <c:f>'Weight(1)'!$S$27:$S$28</c:f>
                <c:numCache>
                  <c:formatCode>General</c:formatCode>
                  <c:ptCount val="2"/>
                  <c:pt idx="0">
                    <c:v>0.8261549801835435</c:v>
                  </c:pt>
                  <c:pt idx="1">
                    <c:v>1.2147530613256345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ln w="22225"/>
            </c:spPr>
          </c:errBars>
          <c:cat>
            <c:strRef>
              <c:f>'Weight(1)'!$Q$21:$Q$22</c:f>
              <c:strCache>
                <c:ptCount val="2"/>
                <c:pt idx="0">
                  <c:v>Male</c:v>
                </c:pt>
                <c:pt idx="1">
                  <c:v>Female</c:v>
                </c:pt>
              </c:strCache>
            </c:strRef>
          </c:cat>
          <c:val>
            <c:numRef>
              <c:f>'Weight(1)'!$S$21:$S$22</c:f>
              <c:numCache>
                <c:formatCode>General</c:formatCode>
                <c:ptCount val="2"/>
                <c:pt idx="0">
                  <c:v>33.179999999999993</c:v>
                </c:pt>
                <c:pt idx="1">
                  <c:v>23.074999999999999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3C65-4AE2-AB73-6A2F9BF140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9016704"/>
        <c:axId val="169755776"/>
      </c:barChart>
      <c:catAx>
        <c:axId val="16901670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400" b="1"/>
            </a:pPr>
            <a:endParaRPr lang="en-US"/>
          </a:p>
        </c:txPr>
        <c:crossAx val="169755776"/>
        <c:crosses val="autoZero"/>
        <c:auto val="1"/>
        <c:lblAlgn val="ctr"/>
        <c:lblOffset val="100"/>
        <c:noMultiLvlLbl val="0"/>
      </c:catAx>
      <c:valAx>
        <c:axId val="169755776"/>
        <c:scaling>
          <c:orientation val="minMax"/>
          <c:max val="40"/>
        </c:scaling>
        <c:delete val="0"/>
        <c:axPos val="l"/>
        <c:majorGridlines>
          <c:spPr>
            <a:ln>
              <a:noFill/>
            </a:ln>
          </c:spPr>
        </c:majorGridlines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400" b="1"/>
            </a:pPr>
            <a:endParaRPr lang="en-US"/>
          </a:p>
        </c:txPr>
        <c:crossAx val="169016704"/>
        <c:crosses val="autoZero"/>
        <c:crossBetween val="between"/>
        <c:majorUnit val="10"/>
      </c:valAx>
      <c:spPr>
        <a:ln>
          <a:solidFill>
            <a:schemeClr val="tx1">
              <a:shade val="95000"/>
              <a:satMod val="10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64651487314085743"/>
          <c:y val="6.9060586176727903E-2"/>
          <c:w val="0.15755621172353457"/>
          <c:h val="0.18919071102271384"/>
        </c:manualLayout>
      </c:layout>
      <c:overlay val="0"/>
      <c:txPr>
        <a:bodyPr/>
        <a:lstStyle/>
        <a:p>
          <a:pPr>
            <a:defRPr sz="12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'GTT_area under curve'!$Z$9</c:f>
              <c:strCache>
                <c:ptCount val="1"/>
                <c:pt idx="0">
                  <c:v>C3HLDLR-/-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marker>
            <c:symbol val="circle"/>
            <c:size val="7"/>
            <c:spPr>
              <a:solidFill>
                <a:schemeClr val="tx1"/>
              </a:solidFill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'GTT_area under curve'!$AA$14:$AF$14</c:f>
                <c:numCache>
                  <c:formatCode>General</c:formatCode>
                  <c:ptCount val="6"/>
                  <c:pt idx="0">
                    <c:v>57.57875928883692</c:v>
                  </c:pt>
                  <c:pt idx="1">
                    <c:v>146.51516029992396</c:v>
                  </c:pt>
                  <c:pt idx="2">
                    <c:v>171.2934978868162</c:v>
                  </c:pt>
                  <c:pt idx="3">
                    <c:v>390.82633046947501</c:v>
                  </c:pt>
                  <c:pt idx="4">
                    <c:v>232.13760498260257</c:v>
                  </c:pt>
                  <c:pt idx="5">
                    <c:v>183.17512112729719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ln w="22225"/>
            </c:spPr>
          </c:errBars>
          <c:cat>
            <c:numRef>
              <c:f>'GTT_area under curve'!$AA$8:$AF$8</c:f>
              <c:numCache>
                <c:formatCode>General</c:formatCode>
                <c:ptCount val="6"/>
                <c:pt idx="0">
                  <c:v>10</c:v>
                </c:pt>
                <c:pt idx="1">
                  <c:v>20</c:v>
                </c:pt>
                <c:pt idx="2">
                  <c:v>30</c:v>
                </c:pt>
                <c:pt idx="3">
                  <c:v>60</c:v>
                </c:pt>
                <c:pt idx="4">
                  <c:v>90</c:v>
                </c:pt>
                <c:pt idx="5">
                  <c:v>120</c:v>
                </c:pt>
              </c:numCache>
            </c:numRef>
          </c:cat>
          <c:val>
            <c:numRef>
              <c:f>'GTT_area under curve'!$AA$9:$AF$9</c:f>
              <c:numCache>
                <c:formatCode>General</c:formatCode>
                <c:ptCount val="6"/>
                <c:pt idx="0">
                  <c:v>1883.6111111111111</c:v>
                </c:pt>
                <c:pt idx="1">
                  <c:v>2711.3888888888887</c:v>
                </c:pt>
                <c:pt idx="2">
                  <c:v>2806.1111111111113</c:v>
                </c:pt>
                <c:pt idx="3">
                  <c:v>6875</c:v>
                </c:pt>
                <c:pt idx="4">
                  <c:v>5108.333333333333</c:v>
                </c:pt>
                <c:pt idx="5">
                  <c:v>4420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'GTT_area under curve'!$Z$10</c:f>
              <c:strCache>
                <c:ptCount val="1"/>
                <c:pt idx="0">
                  <c:v>C3HApoe-/-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marker>
            <c:symbol val="circle"/>
            <c:size val="7"/>
            <c:spPr>
              <a:solidFill>
                <a:schemeClr val="bg1"/>
              </a:solidFill>
              <a:ln>
                <a:solidFill>
                  <a:schemeClr val="tx1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'GTT_area under curve'!$AA$15:$AF$15</c:f>
                <c:numCache>
                  <c:formatCode>General</c:formatCode>
                  <c:ptCount val="6"/>
                  <c:pt idx="0">
                    <c:v>51.462972125597254</c:v>
                  </c:pt>
                  <c:pt idx="1">
                    <c:v>77.041655399314124</c:v>
                  </c:pt>
                  <c:pt idx="2">
                    <c:v>173.36137593670242</c:v>
                  </c:pt>
                  <c:pt idx="3">
                    <c:v>1270.9549805166193</c:v>
                  </c:pt>
                  <c:pt idx="4">
                    <c:v>1406.2249997777737</c:v>
                  </c:pt>
                  <c:pt idx="5">
                    <c:v>770.79605765727683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ln w="22225"/>
            </c:spPr>
          </c:errBars>
          <c:cat>
            <c:numRef>
              <c:f>'GTT_area under curve'!$AA$8:$AF$8</c:f>
              <c:numCache>
                <c:formatCode>General</c:formatCode>
                <c:ptCount val="6"/>
                <c:pt idx="0">
                  <c:v>10</c:v>
                </c:pt>
                <c:pt idx="1">
                  <c:v>20</c:v>
                </c:pt>
                <c:pt idx="2">
                  <c:v>30</c:v>
                </c:pt>
                <c:pt idx="3">
                  <c:v>60</c:v>
                </c:pt>
                <c:pt idx="4">
                  <c:v>90</c:v>
                </c:pt>
                <c:pt idx="5">
                  <c:v>120</c:v>
                </c:pt>
              </c:numCache>
            </c:numRef>
          </c:cat>
          <c:val>
            <c:numRef>
              <c:f>'GTT_area under curve'!$AA$10:$AF$10</c:f>
              <c:numCache>
                <c:formatCode>General</c:formatCode>
                <c:ptCount val="6"/>
                <c:pt idx="0">
                  <c:v>2466.25</c:v>
                </c:pt>
                <c:pt idx="1">
                  <c:v>3632.5</c:v>
                </c:pt>
                <c:pt idx="2">
                  <c:v>3915</c:v>
                </c:pt>
                <c:pt idx="3">
                  <c:v>10023.75</c:v>
                </c:pt>
                <c:pt idx="4">
                  <c:v>7102.5</c:v>
                </c:pt>
                <c:pt idx="5">
                  <c:v>5448.75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715968"/>
        <c:axId val="43762816"/>
      </c:lineChart>
      <c:catAx>
        <c:axId val="437159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200" b="1"/>
            </a:pPr>
            <a:endParaRPr lang="en-US"/>
          </a:p>
        </c:txPr>
        <c:crossAx val="43762816"/>
        <c:crosses val="autoZero"/>
        <c:auto val="1"/>
        <c:lblAlgn val="ctr"/>
        <c:lblOffset val="100"/>
        <c:noMultiLvlLbl val="0"/>
      </c:catAx>
      <c:valAx>
        <c:axId val="4376281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200" b="1"/>
            </a:pPr>
            <a:endParaRPr lang="en-US"/>
          </a:p>
        </c:txPr>
        <c:crossAx val="43715968"/>
        <c:crosses val="autoZero"/>
        <c:crossBetween val="between"/>
      </c:valAx>
      <c:spPr>
        <a:ln w="19050"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0.14218022747156611"/>
          <c:y val="8.2949475065616798E-2"/>
          <c:w val="0.21923665791776029"/>
          <c:h val="0.16743438320209975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'GTT_area under curve'!$Z$20</c:f>
              <c:strCache>
                <c:ptCount val="1"/>
                <c:pt idx="0">
                  <c:v>C3HLDLR-/-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marker>
            <c:symbol val="circle"/>
            <c:size val="7"/>
            <c:spPr>
              <a:solidFill>
                <a:schemeClr val="tx1"/>
              </a:solidFill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'GTT_area under curve'!$AA$25:$AF$25</c:f>
                <c:numCache>
                  <c:formatCode>General</c:formatCode>
                  <c:ptCount val="6"/>
                  <c:pt idx="0">
                    <c:v>90.793792931132842</c:v>
                  </c:pt>
                  <c:pt idx="1">
                    <c:v>140.74340253504906</c:v>
                  </c:pt>
                  <c:pt idx="2">
                    <c:v>85.256964524899658</c:v>
                  </c:pt>
                  <c:pt idx="3">
                    <c:v>158.2491748455129</c:v>
                  </c:pt>
                  <c:pt idx="4">
                    <c:v>149.46332564975833</c:v>
                  </c:pt>
                  <c:pt idx="5">
                    <c:v>134.61253921639585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ln w="22225"/>
            </c:spPr>
          </c:errBars>
          <c:cat>
            <c:numRef>
              <c:f>'GTT_area under curve'!$AA$19:$AF$19</c:f>
              <c:numCache>
                <c:formatCode>General</c:formatCode>
                <c:ptCount val="6"/>
                <c:pt idx="0">
                  <c:v>10</c:v>
                </c:pt>
                <c:pt idx="1">
                  <c:v>20</c:v>
                </c:pt>
                <c:pt idx="2">
                  <c:v>30</c:v>
                </c:pt>
                <c:pt idx="3">
                  <c:v>60</c:v>
                </c:pt>
                <c:pt idx="4">
                  <c:v>90</c:v>
                </c:pt>
                <c:pt idx="5">
                  <c:v>120</c:v>
                </c:pt>
              </c:numCache>
            </c:numRef>
          </c:cat>
          <c:val>
            <c:numRef>
              <c:f>'GTT_area under curve'!$AA$20:$AF$20</c:f>
              <c:numCache>
                <c:formatCode>General</c:formatCode>
                <c:ptCount val="6"/>
                <c:pt idx="0">
                  <c:v>1804.0625</c:v>
                </c:pt>
                <c:pt idx="1">
                  <c:v>2278.75</c:v>
                </c:pt>
                <c:pt idx="2">
                  <c:v>1985</c:v>
                </c:pt>
                <c:pt idx="3">
                  <c:v>5131.875</c:v>
                </c:pt>
                <c:pt idx="4">
                  <c:v>4192.5</c:v>
                </c:pt>
                <c:pt idx="5">
                  <c:v>3727.5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'GTT_area under curve'!$Z$21</c:f>
              <c:strCache>
                <c:ptCount val="1"/>
                <c:pt idx="0">
                  <c:v>C3HApoe-/-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marker>
            <c:symbol val="circle"/>
            <c:size val="7"/>
            <c:spPr>
              <a:solidFill>
                <a:schemeClr val="bg1"/>
              </a:solidFill>
              <a:ln>
                <a:solidFill>
                  <a:schemeClr val="tx1">
                    <a:shade val="95000"/>
                    <a:satMod val="105000"/>
                  </a:schemeClr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Lit>
                <c:formatCode>General</c:formatCode>
                <c:ptCount val="1"/>
                <c:pt idx="0">
                  <c:v>1</c:v>
                </c:pt>
              </c:numLit>
            </c:plus>
            <c:minus>
              <c:numRef>
                <c:f>'GTT_area under curve'!$AA$26:$AF$26</c:f>
                <c:numCache>
                  <c:formatCode>General</c:formatCode>
                  <c:ptCount val="6"/>
                  <c:pt idx="0">
                    <c:v>39.603097491008867</c:v>
                  </c:pt>
                  <c:pt idx="1">
                    <c:v>69.269295464279466</c:v>
                  </c:pt>
                  <c:pt idx="2">
                    <c:v>71.389397521140154</c:v>
                  </c:pt>
                  <c:pt idx="3">
                    <c:v>139.00255234643544</c:v>
                  </c:pt>
                  <c:pt idx="4">
                    <c:v>109.2339636904631</c:v>
                  </c:pt>
                  <c:pt idx="5">
                    <c:v>124.49308981531748</c:v>
                  </c:pt>
                </c:numCache>
              </c:numRef>
            </c:minus>
            <c:spPr>
              <a:ln w="22225"/>
            </c:spPr>
          </c:errBars>
          <c:cat>
            <c:numRef>
              <c:f>'GTT_area under curve'!$AA$19:$AF$19</c:f>
              <c:numCache>
                <c:formatCode>General</c:formatCode>
                <c:ptCount val="6"/>
                <c:pt idx="0">
                  <c:v>10</c:v>
                </c:pt>
                <c:pt idx="1">
                  <c:v>20</c:v>
                </c:pt>
                <c:pt idx="2">
                  <c:v>30</c:v>
                </c:pt>
                <c:pt idx="3">
                  <c:v>60</c:v>
                </c:pt>
                <c:pt idx="4">
                  <c:v>90</c:v>
                </c:pt>
                <c:pt idx="5">
                  <c:v>120</c:v>
                </c:pt>
              </c:numCache>
            </c:numRef>
          </c:cat>
          <c:val>
            <c:numRef>
              <c:f>'GTT_area under curve'!$AA$21:$AF$21</c:f>
              <c:numCache>
                <c:formatCode>General</c:formatCode>
                <c:ptCount val="6"/>
                <c:pt idx="0">
                  <c:v>1742.65625</c:v>
                </c:pt>
                <c:pt idx="1">
                  <c:v>2240</c:v>
                </c:pt>
                <c:pt idx="2">
                  <c:v>1906.875</c:v>
                </c:pt>
                <c:pt idx="3">
                  <c:v>4718.4375</c:v>
                </c:pt>
                <c:pt idx="4">
                  <c:v>3821.25</c:v>
                </c:pt>
                <c:pt idx="5">
                  <c:v>3536.25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1961216"/>
        <c:axId val="299242240"/>
      </c:lineChart>
      <c:catAx>
        <c:axId val="2219612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200" b="1"/>
            </a:pPr>
            <a:endParaRPr lang="en-US"/>
          </a:p>
        </c:txPr>
        <c:crossAx val="299242240"/>
        <c:crosses val="autoZero"/>
        <c:auto val="1"/>
        <c:lblAlgn val="ctr"/>
        <c:lblOffset val="100"/>
        <c:noMultiLvlLbl val="0"/>
      </c:catAx>
      <c:valAx>
        <c:axId val="29924224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200" b="1"/>
            </a:pPr>
            <a:endParaRPr lang="en-US"/>
          </a:p>
        </c:txPr>
        <c:crossAx val="221961216"/>
        <c:crosses val="autoZero"/>
        <c:crossBetween val="between"/>
      </c:valAx>
      <c:spPr>
        <a:ln w="19050"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0.11138845144356947"/>
          <c:y val="9.6838363954505693E-2"/>
          <c:w val="0.21923665791776029"/>
          <c:h val="0.16743438320209975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Glucose!$L$5</c:f>
              <c:strCache>
                <c:ptCount val="1"/>
                <c:pt idx="0">
                  <c:v>C3H-Apoe-/-</c:v>
                </c:pt>
              </c:strCache>
            </c:strRef>
          </c:tx>
          <c:spPr>
            <a:solidFill>
              <a:schemeClr val="bg1">
                <a:lumMod val="95000"/>
              </a:schemeClr>
            </a:solidFill>
            <a:ln>
              <a:solidFill>
                <a:schemeClr val="tx1"/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Glucose!$M$10:$N$10</c:f>
                <c:numCache>
                  <c:formatCode>General</c:formatCode>
                  <c:ptCount val="2"/>
                  <c:pt idx="0">
                    <c:v>6.373304489859855</c:v>
                  </c:pt>
                  <c:pt idx="1">
                    <c:v>31.113462669629598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ln w="22225"/>
            </c:spPr>
          </c:errBars>
          <c:cat>
            <c:strRef>
              <c:f>Glucose!$M$4:$N$4</c:f>
              <c:strCache>
                <c:ptCount val="2"/>
                <c:pt idx="0">
                  <c:v>Chow</c:v>
                </c:pt>
                <c:pt idx="1">
                  <c:v>Western</c:v>
                </c:pt>
              </c:strCache>
            </c:strRef>
          </c:cat>
          <c:val>
            <c:numRef>
              <c:f>Glucose!$M$5:$N$5</c:f>
              <c:numCache>
                <c:formatCode>0.0</c:formatCode>
                <c:ptCount val="2"/>
                <c:pt idx="0">
                  <c:v>232.70909999999998</c:v>
                </c:pt>
                <c:pt idx="1">
                  <c:v>297.38183333333336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439C-4432-AFDE-4AF1A27E9D73}"/>
            </c:ext>
          </c:extLst>
        </c:ser>
        <c:ser>
          <c:idx val="1"/>
          <c:order val="1"/>
          <c:tx>
            <c:strRef>
              <c:f>Glucose!$L$6</c:f>
              <c:strCache>
                <c:ptCount val="1"/>
                <c:pt idx="0">
                  <c:v>C3H-LDLR-/-</c:v>
                </c:pt>
              </c:strCache>
            </c:strRef>
          </c:tx>
          <c:spPr>
            <a:solidFill>
              <a:schemeClr val="tx1"/>
            </a:solidFill>
          </c:spPr>
          <c:invertIfNegative val="0"/>
          <c:errBars>
            <c:errBarType val="both"/>
            <c:errValType val="cust"/>
            <c:noEndCap val="0"/>
            <c:plus>
              <c:numRef>
                <c:f>Glucose!$M$11:$N$11</c:f>
                <c:numCache>
                  <c:formatCode>General</c:formatCode>
                  <c:ptCount val="2"/>
                  <c:pt idx="0">
                    <c:v>12.396188212230914</c:v>
                  </c:pt>
                  <c:pt idx="1">
                    <c:v>25.437897185852734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ln w="22225"/>
            </c:spPr>
          </c:errBars>
          <c:cat>
            <c:strRef>
              <c:f>Glucose!$M$4:$N$4</c:f>
              <c:strCache>
                <c:ptCount val="2"/>
                <c:pt idx="0">
                  <c:v>Chow</c:v>
                </c:pt>
                <c:pt idx="1">
                  <c:v>Western</c:v>
                </c:pt>
              </c:strCache>
            </c:strRef>
          </c:cat>
          <c:val>
            <c:numRef>
              <c:f>Glucose!$M$6:$N$6</c:f>
              <c:numCache>
                <c:formatCode>0.0</c:formatCode>
                <c:ptCount val="2"/>
                <c:pt idx="0">
                  <c:v>144.08079310344823</c:v>
                </c:pt>
                <c:pt idx="1">
                  <c:v>381.74772727272733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439C-4432-AFDE-4AF1A27E9D7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1322752"/>
        <c:axId val="171444096"/>
      </c:barChart>
      <c:catAx>
        <c:axId val="17132275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400" b="1"/>
            </a:pPr>
            <a:endParaRPr lang="en-US"/>
          </a:p>
        </c:txPr>
        <c:crossAx val="171444096"/>
        <c:crosses val="autoZero"/>
        <c:auto val="1"/>
        <c:lblAlgn val="ctr"/>
        <c:lblOffset val="100"/>
        <c:noMultiLvlLbl val="0"/>
      </c:catAx>
      <c:valAx>
        <c:axId val="171444096"/>
        <c:scaling>
          <c:orientation val="minMax"/>
          <c:max val="500"/>
        </c:scaling>
        <c:delete val="0"/>
        <c:axPos val="l"/>
        <c:majorGridlines>
          <c:spPr>
            <a:ln>
              <a:noFill/>
            </a:ln>
          </c:spPr>
        </c:majorGridlines>
        <c:numFmt formatCode="0" sourceLinked="0"/>
        <c:majorTickMark val="out"/>
        <c:minorTickMark val="none"/>
        <c:tickLblPos val="nextTo"/>
        <c:txPr>
          <a:bodyPr/>
          <a:lstStyle/>
          <a:p>
            <a:pPr>
              <a:defRPr sz="1400" b="1"/>
            </a:pPr>
            <a:endParaRPr lang="en-US"/>
          </a:p>
        </c:txPr>
        <c:crossAx val="171322752"/>
        <c:crosses val="autoZero"/>
        <c:crossBetween val="between"/>
        <c:majorUnit val="100"/>
      </c:valAx>
      <c:spPr>
        <a:ln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0.13626487314085742"/>
          <c:y val="0.11535688247302421"/>
          <c:w val="0.17318188333802909"/>
          <c:h val="0.1461245526127416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'Glucose + triglyceride'!$L$5</c:f>
              <c:strCache>
                <c:ptCount val="1"/>
                <c:pt idx="0">
                  <c:v>LDLR-/-</c:v>
                </c:pt>
              </c:strCache>
            </c:strRef>
          </c:tx>
          <c:spPr>
            <a:solidFill>
              <a:schemeClr val="tx1"/>
            </a:solidFill>
          </c:spPr>
          <c:invertIfNegative val="0"/>
          <c:errBars>
            <c:errBarType val="both"/>
            <c:errValType val="cust"/>
            <c:noEndCap val="0"/>
            <c:plus>
              <c:numRef>
                <c:f>'Glucose + triglyceride'!$M$9:$O$9</c:f>
                <c:numCache>
                  <c:formatCode>General</c:formatCode>
                  <c:ptCount val="3"/>
                  <c:pt idx="0">
                    <c:v>8.7270448535987928</c:v>
                  </c:pt>
                  <c:pt idx="1">
                    <c:v>5.5652956753660776</c:v>
                  </c:pt>
                  <c:pt idx="2">
                    <c:v>4.1978720510786838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ln w="22225"/>
            </c:spPr>
          </c:errBars>
          <c:cat>
            <c:strRef>
              <c:f>'Glucose + triglyceride'!$M$4:$O$4</c:f>
              <c:strCache>
                <c:ptCount val="3"/>
                <c:pt idx="0">
                  <c:v>non-HDL</c:v>
                </c:pt>
                <c:pt idx="1">
                  <c:v>HDL</c:v>
                </c:pt>
                <c:pt idx="2">
                  <c:v>Triglyceride</c:v>
                </c:pt>
              </c:strCache>
            </c:strRef>
          </c:cat>
          <c:val>
            <c:numRef>
              <c:f>'Glucose + triglyceride'!$M$5:$O$5</c:f>
              <c:numCache>
                <c:formatCode>0.0</c:formatCode>
                <c:ptCount val="3"/>
                <c:pt idx="0">
                  <c:v>119.15938888888887</c:v>
                </c:pt>
                <c:pt idx="1">
                  <c:v>99.057000000000002</c:v>
                </c:pt>
                <c:pt idx="2">
                  <c:v>100.09322916666667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6480-498F-A94A-2594A4C93369}"/>
            </c:ext>
          </c:extLst>
        </c:ser>
        <c:ser>
          <c:idx val="1"/>
          <c:order val="1"/>
          <c:tx>
            <c:strRef>
              <c:f>'Glucose + triglyceride'!$L$6</c:f>
              <c:strCache>
                <c:ptCount val="1"/>
                <c:pt idx="0">
                  <c:v>Apoe-/-</c:v>
                </c:pt>
              </c:strCache>
            </c:strRef>
          </c:tx>
          <c:spPr>
            <a:solidFill>
              <a:schemeClr val="bg1"/>
            </a:solidFill>
            <a:ln>
              <a:solidFill>
                <a:schemeClr val="tx1">
                  <a:shade val="95000"/>
                  <a:satMod val="105000"/>
                </a:schemeClr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'Glucose + triglyceride'!$M$10:$O$10</c:f>
                <c:numCache>
                  <c:formatCode>General</c:formatCode>
                  <c:ptCount val="3"/>
                  <c:pt idx="0">
                    <c:v>50.121052076240055</c:v>
                  </c:pt>
                  <c:pt idx="1">
                    <c:v>2.1018537849558743</c:v>
                  </c:pt>
                  <c:pt idx="2">
                    <c:v>15.272524476359196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ln w="22225"/>
            </c:spPr>
          </c:errBars>
          <c:cat>
            <c:strRef>
              <c:f>'Glucose + triglyceride'!$M$4:$O$4</c:f>
              <c:strCache>
                <c:ptCount val="3"/>
                <c:pt idx="0">
                  <c:v>non-HDL</c:v>
                </c:pt>
                <c:pt idx="1">
                  <c:v>HDL</c:v>
                </c:pt>
                <c:pt idx="2">
                  <c:v>Triglyceride</c:v>
                </c:pt>
              </c:strCache>
            </c:strRef>
          </c:cat>
          <c:val>
            <c:numRef>
              <c:f>'Glucose + triglyceride'!$M$6:$O$6</c:f>
              <c:numCache>
                <c:formatCode>0.0</c:formatCode>
                <c:ptCount val="3"/>
                <c:pt idx="0" formatCode="General">
                  <c:v>420.12374999999997</c:v>
                </c:pt>
                <c:pt idx="1">
                  <c:v>56.986000000000004</c:v>
                </c:pt>
                <c:pt idx="2">
                  <c:v>150.40009090909095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6480-498F-A94A-2594A4C9336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90992128"/>
        <c:axId val="290993664"/>
      </c:barChart>
      <c:catAx>
        <c:axId val="2909921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 b="1"/>
            </a:pPr>
            <a:endParaRPr lang="en-US"/>
          </a:p>
        </c:txPr>
        <c:crossAx val="290993664"/>
        <c:crosses val="autoZero"/>
        <c:auto val="1"/>
        <c:lblAlgn val="ctr"/>
        <c:lblOffset val="100"/>
        <c:noMultiLvlLbl val="0"/>
      </c:catAx>
      <c:valAx>
        <c:axId val="290993664"/>
        <c:scaling>
          <c:orientation val="minMax"/>
          <c:max val="500"/>
        </c:scaling>
        <c:delete val="0"/>
        <c:axPos val="l"/>
        <c:majorGridlines>
          <c:spPr>
            <a:ln>
              <a:noFill/>
            </a:ln>
          </c:spPr>
        </c:majorGridlines>
        <c:numFmt formatCode="0" sourceLinked="0"/>
        <c:majorTickMark val="out"/>
        <c:minorTickMark val="none"/>
        <c:tickLblPos val="nextTo"/>
        <c:txPr>
          <a:bodyPr/>
          <a:lstStyle/>
          <a:p>
            <a:pPr>
              <a:defRPr sz="1200" b="1"/>
            </a:pPr>
            <a:endParaRPr lang="en-US"/>
          </a:p>
        </c:txPr>
        <c:crossAx val="290992128"/>
        <c:crosses val="autoZero"/>
        <c:crossBetween val="between"/>
        <c:majorUnit val="100"/>
      </c:valAx>
      <c:spPr>
        <a:ln>
          <a:solidFill>
            <a:schemeClr val="tx1">
              <a:shade val="95000"/>
              <a:satMod val="10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66318153980752403"/>
          <c:y val="0.11072725284339457"/>
          <c:w val="0.1367629046369204"/>
          <c:h val="0.16685502547475684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'Glucose + triglyceride'!$L$15</c:f>
              <c:strCache>
                <c:ptCount val="1"/>
                <c:pt idx="0">
                  <c:v>LDLR-/-</c:v>
                </c:pt>
              </c:strCache>
            </c:strRef>
          </c:tx>
          <c:spPr>
            <a:solidFill>
              <a:schemeClr val="tx1"/>
            </a:solidFill>
          </c:spPr>
          <c:invertIfNegative val="0"/>
          <c:errBars>
            <c:errBarType val="both"/>
            <c:errValType val="cust"/>
            <c:noEndCap val="0"/>
            <c:plus>
              <c:numRef>
                <c:f>'Glucose + triglyceride'!$M$19:$O$19</c:f>
                <c:numCache>
                  <c:formatCode>General</c:formatCode>
                  <c:ptCount val="3"/>
                  <c:pt idx="0">
                    <c:v>8.6850443915579909</c:v>
                  </c:pt>
                  <c:pt idx="1">
                    <c:v>2.0717399088688708</c:v>
                  </c:pt>
                  <c:pt idx="2">
                    <c:v>11.246838703917613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ln w="22225"/>
            </c:spPr>
          </c:errBars>
          <c:cat>
            <c:strRef>
              <c:f>'Glucose + triglyceride'!$M$14:$O$14</c:f>
              <c:strCache>
                <c:ptCount val="3"/>
                <c:pt idx="0">
                  <c:v>non-HDL</c:v>
                </c:pt>
                <c:pt idx="1">
                  <c:v>HDL</c:v>
                </c:pt>
                <c:pt idx="2">
                  <c:v>Triglyceride</c:v>
                </c:pt>
              </c:strCache>
            </c:strRef>
          </c:cat>
          <c:val>
            <c:numRef>
              <c:f>'Glucose + triglyceride'!$M$15:$O$15</c:f>
              <c:numCache>
                <c:formatCode>0.0</c:formatCode>
                <c:ptCount val="3"/>
                <c:pt idx="0">
                  <c:v>102.46350000000001</c:v>
                </c:pt>
                <c:pt idx="1">
                  <c:v>76.91149999999999</c:v>
                </c:pt>
                <c:pt idx="2">
                  <c:v>115.61358620689654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4746-4B25-B5FA-5EB7DFCF5442}"/>
            </c:ext>
          </c:extLst>
        </c:ser>
        <c:ser>
          <c:idx val="1"/>
          <c:order val="1"/>
          <c:tx>
            <c:strRef>
              <c:f>'Glucose + triglyceride'!$L$16</c:f>
              <c:strCache>
                <c:ptCount val="1"/>
                <c:pt idx="0">
                  <c:v>Apoe-/-</c:v>
                </c:pt>
              </c:strCache>
            </c:strRef>
          </c:tx>
          <c:spPr>
            <a:solidFill>
              <a:schemeClr val="bg1"/>
            </a:solidFill>
            <a:ln>
              <a:solidFill>
                <a:schemeClr val="tx1"/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'Glucose + triglyceride'!$M$20:$O$20</c:f>
                <c:numCache>
                  <c:formatCode>General</c:formatCode>
                  <c:ptCount val="3"/>
                  <c:pt idx="0">
                    <c:v>24.44078210079233</c:v>
                  </c:pt>
                  <c:pt idx="1">
                    <c:v>7.0913047791573192</c:v>
                  </c:pt>
                  <c:pt idx="2">
                    <c:v>4.5469628679856511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ln w="22225"/>
            </c:spPr>
          </c:errBars>
          <c:cat>
            <c:strRef>
              <c:f>'Glucose + triglyceride'!$M$14:$O$14</c:f>
              <c:strCache>
                <c:ptCount val="3"/>
                <c:pt idx="0">
                  <c:v>non-HDL</c:v>
                </c:pt>
                <c:pt idx="1">
                  <c:v>HDL</c:v>
                </c:pt>
                <c:pt idx="2">
                  <c:v>Triglyceride</c:v>
                </c:pt>
              </c:strCache>
            </c:strRef>
          </c:cat>
          <c:val>
            <c:numRef>
              <c:f>'Glucose + triglyceride'!$M$16:$O$16</c:f>
              <c:numCache>
                <c:formatCode>0.0</c:formatCode>
                <c:ptCount val="3"/>
                <c:pt idx="0" formatCode="General">
                  <c:v>303.57342857142856</c:v>
                </c:pt>
                <c:pt idx="1">
                  <c:v>53.008285714285719</c:v>
                </c:pt>
                <c:pt idx="2">
                  <c:v>93.467076923076917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4746-4B25-B5FA-5EB7DFCF544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92578816"/>
        <c:axId val="292580352"/>
      </c:barChart>
      <c:catAx>
        <c:axId val="29257881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 b="1"/>
            </a:pPr>
            <a:endParaRPr lang="en-US"/>
          </a:p>
        </c:txPr>
        <c:crossAx val="292580352"/>
        <c:crosses val="autoZero"/>
        <c:auto val="1"/>
        <c:lblAlgn val="ctr"/>
        <c:lblOffset val="100"/>
        <c:noMultiLvlLbl val="0"/>
      </c:catAx>
      <c:valAx>
        <c:axId val="292580352"/>
        <c:scaling>
          <c:orientation val="minMax"/>
          <c:max val="500"/>
        </c:scaling>
        <c:delete val="0"/>
        <c:axPos val="l"/>
        <c:majorGridlines>
          <c:spPr>
            <a:ln>
              <a:noFill/>
            </a:ln>
          </c:spPr>
        </c:majorGridlines>
        <c:numFmt formatCode="0" sourceLinked="0"/>
        <c:majorTickMark val="out"/>
        <c:minorTickMark val="none"/>
        <c:tickLblPos val="nextTo"/>
        <c:txPr>
          <a:bodyPr/>
          <a:lstStyle/>
          <a:p>
            <a:pPr>
              <a:defRPr sz="1200" b="1"/>
            </a:pPr>
            <a:endParaRPr lang="en-US"/>
          </a:p>
        </c:txPr>
        <c:crossAx val="292578816"/>
        <c:crosses val="autoZero"/>
        <c:crossBetween val="between"/>
        <c:majorUnit val="100"/>
      </c:valAx>
      <c:spPr>
        <a:ln>
          <a:solidFill>
            <a:schemeClr val="tx1">
              <a:shade val="95000"/>
              <a:satMod val="10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66873709536307957"/>
          <c:y val="7.8319845435987162E-2"/>
          <c:w val="0.1367629046369204"/>
          <c:h val="0.16685502547475684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'Glucose + triglyceride'!$L$38</c:f>
              <c:strCache>
                <c:ptCount val="1"/>
                <c:pt idx="0">
                  <c:v>LDLR-/-</c:v>
                </c:pt>
              </c:strCache>
            </c:strRef>
          </c:tx>
          <c:spPr>
            <a:solidFill>
              <a:schemeClr val="tx1"/>
            </a:solidFill>
          </c:spPr>
          <c:invertIfNegative val="0"/>
          <c:errBars>
            <c:errBarType val="both"/>
            <c:errValType val="cust"/>
            <c:noEndCap val="0"/>
            <c:plus>
              <c:numRef>
                <c:f>'Glucose + triglyceride'!$M$42:$O$42</c:f>
                <c:numCache>
                  <c:formatCode>General</c:formatCode>
                  <c:ptCount val="3"/>
                  <c:pt idx="0">
                    <c:v>38.155233994803922</c:v>
                  </c:pt>
                  <c:pt idx="1">
                    <c:v>5.4283603559312761</c:v>
                  </c:pt>
                  <c:pt idx="2">
                    <c:v>16.481408072350749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ln w="22225"/>
            </c:spPr>
          </c:errBars>
          <c:cat>
            <c:strRef>
              <c:f>'Glucose + triglyceride'!$M$37:$O$37</c:f>
              <c:strCache>
                <c:ptCount val="3"/>
                <c:pt idx="0">
                  <c:v>non-HDL</c:v>
                </c:pt>
                <c:pt idx="1">
                  <c:v>HDL</c:v>
                </c:pt>
                <c:pt idx="2">
                  <c:v>Triglyceride</c:v>
                </c:pt>
              </c:strCache>
            </c:strRef>
          </c:cat>
          <c:val>
            <c:numRef>
              <c:f>'Glucose + triglyceride'!$M$38:$O$38</c:f>
              <c:numCache>
                <c:formatCode>0.0</c:formatCode>
                <c:ptCount val="3"/>
                <c:pt idx="0">
                  <c:v>872.64807692307681</c:v>
                </c:pt>
                <c:pt idx="1">
                  <c:v>94.745999999999995</c:v>
                </c:pt>
                <c:pt idx="2">
                  <c:v>202.50675000000001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8080-4E2F-81A9-36F1E5D10293}"/>
            </c:ext>
          </c:extLst>
        </c:ser>
        <c:ser>
          <c:idx val="1"/>
          <c:order val="1"/>
          <c:tx>
            <c:strRef>
              <c:f>'Glucose + triglyceride'!$L$39</c:f>
              <c:strCache>
                <c:ptCount val="1"/>
                <c:pt idx="0">
                  <c:v>Apoe-/-</c:v>
                </c:pt>
              </c:strCache>
            </c:strRef>
          </c:tx>
          <c:spPr>
            <a:solidFill>
              <a:schemeClr val="bg1"/>
            </a:solidFill>
            <a:ln>
              <a:solidFill>
                <a:schemeClr val="tx1">
                  <a:shade val="95000"/>
                  <a:satMod val="105000"/>
                </a:schemeClr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'Glucose + triglyceride'!$M$43:$O$43</c:f>
                <c:numCache>
                  <c:formatCode>General</c:formatCode>
                  <c:ptCount val="3"/>
                  <c:pt idx="0">
                    <c:v>36.230178729203097</c:v>
                  </c:pt>
                  <c:pt idx="1">
                    <c:v>4.3044041399478479</c:v>
                  </c:pt>
                  <c:pt idx="2">
                    <c:v>8.9674049665069386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ln w="22225"/>
            </c:spPr>
          </c:errBars>
          <c:cat>
            <c:strRef>
              <c:f>'Glucose + triglyceride'!$M$37:$O$37</c:f>
              <c:strCache>
                <c:ptCount val="3"/>
                <c:pt idx="0">
                  <c:v>non-HDL</c:v>
                </c:pt>
                <c:pt idx="1">
                  <c:v>HDL</c:v>
                </c:pt>
                <c:pt idx="2">
                  <c:v>Triglyceride</c:v>
                </c:pt>
              </c:strCache>
            </c:strRef>
          </c:cat>
          <c:val>
            <c:numRef>
              <c:f>'Glucose + triglyceride'!$M$39:$O$39</c:f>
              <c:numCache>
                <c:formatCode>0.0</c:formatCode>
                <c:ptCount val="3"/>
                <c:pt idx="0" formatCode="General">
                  <c:v>933.32849999999985</c:v>
                </c:pt>
                <c:pt idx="1">
                  <c:v>50.108999999999995</c:v>
                </c:pt>
                <c:pt idx="2">
                  <c:v>163.81299999999999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8080-4E2F-81A9-36F1E5D102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93608832"/>
        <c:axId val="327126400"/>
      </c:barChart>
      <c:catAx>
        <c:axId val="29360883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 b="1"/>
            </a:pPr>
            <a:endParaRPr lang="en-US"/>
          </a:p>
        </c:txPr>
        <c:crossAx val="327126400"/>
        <c:crosses val="autoZero"/>
        <c:auto val="1"/>
        <c:lblAlgn val="ctr"/>
        <c:lblOffset val="100"/>
        <c:noMultiLvlLbl val="0"/>
      </c:catAx>
      <c:valAx>
        <c:axId val="327126400"/>
        <c:scaling>
          <c:orientation val="minMax"/>
          <c:max val="1200"/>
        </c:scaling>
        <c:delete val="0"/>
        <c:axPos val="l"/>
        <c:majorGridlines>
          <c:spPr>
            <a:ln>
              <a:noFill/>
            </a:ln>
          </c:spPr>
        </c:majorGridlines>
        <c:numFmt formatCode="0" sourceLinked="0"/>
        <c:majorTickMark val="out"/>
        <c:minorTickMark val="none"/>
        <c:tickLblPos val="nextTo"/>
        <c:txPr>
          <a:bodyPr/>
          <a:lstStyle/>
          <a:p>
            <a:pPr>
              <a:defRPr sz="1200" b="1"/>
            </a:pPr>
            <a:endParaRPr lang="en-US"/>
          </a:p>
        </c:txPr>
        <c:crossAx val="293608832"/>
        <c:crosses val="autoZero"/>
        <c:crossBetween val="between"/>
        <c:majorUnit val="200"/>
      </c:valAx>
      <c:spPr>
        <a:ln>
          <a:solidFill>
            <a:schemeClr val="tx1">
              <a:shade val="95000"/>
              <a:satMod val="10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6576259842519685"/>
          <c:y val="9.2208734324876057E-2"/>
          <c:w val="0.1367629046369204"/>
          <c:h val="0.16685502547475684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'Glucose + triglyceride'!$L$48</c:f>
              <c:strCache>
                <c:ptCount val="1"/>
                <c:pt idx="0">
                  <c:v>LDLR-/-</c:v>
                </c:pt>
              </c:strCache>
            </c:strRef>
          </c:tx>
          <c:spPr>
            <a:solidFill>
              <a:schemeClr val="tx1"/>
            </a:solidFill>
          </c:spPr>
          <c:invertIfNegative val="0"/>
          <c:errBars>
            <c:errBarType val="both"/>
            <c:errValType val="cust"/>
            <c:noEndCap val="0"/>
            <c:plus>
              <c:numRef>
                <c:f>'Glucose + triglyceride'!$M$52:$O$52</c:f>
                <c:numCache>
                  <c:formatCode>General</c:formatCode>
                  <c:ptCount val="3"/>
                  <c:pt idx="0">
                    <c:v>85.593617823644024</c:v>
                  </c:pt>
                  <c:pt idx="1">
                    <c:v>6.6309575960037623</c:v>
                  </c:pt>
                  <c:pt idx="2">
                    <c:v>12.480493839363078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ln w="22225"/>
            </c:spPr>
          </c:errBars>
          <c:cat>
            <c:strRef>
              <c:f>'Glucose + triglyceride'!$M$47:$O$47</c:f>
              <c:strCache>
                <c:ptCount val="3"/>
                <c:pt idx="0">
                  <c:v>non-HDL</c:v>
                </c:pt>
                <c:pt idx="1">
                  <c:v>HDL</c:v>
                </c:pt>
                <c:pt idx="2">
                  <c:v>Triglyceride</c:v>
                </c:pt>
              </c:strCache>
            </c:strRef>
          </c:cat>
          <c:val>
            <c:numRef>
              <c:f>'Glucose + triglyceride'!$M$48:$O$48</c:f>
              <c:numCache>
                <c:formatCode>0.0</c:formatCode>
                <c:ptCount val="3"/>
                <c:pt idx="0">
                  <c:v>1019.0982</c:v>
                </c:pt>
                <c:pt idx="1">
                  <c:v>44.482800000000005</c:v>
                </c:pt>
                <c:pt idx="2">
                  <c:v>145.25672727272729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2846-4B68-B951-FCFD516D1E08}"/>
            </c:ext>
          </c:extLst>
        </c:ser>
        <c:ser>
          <c:idx val="1"/>
          <c:order val="1"/>
          <c:tx>
            <c:strRef>
              <c:f>'Glucose + triglyceride'!$L$49</c:f>
              <c:strCache>
                <c:ptCount val="1"/>
                <c:pt idx="0">
                  <c:v>Apoe-/-</c:v>
                </c:pt>
              </c:strCache>
            </c:strRef>
          </c:tx>
          <c:spPr>
            <a:solidFill>
              <a:schemeClr val="bg1"/>
            </a:solidFill>
            <a:ln>
              <a:solidFill>
                <a:schemeClr val="tx1">
                  <a:shade val="95000"/>
                  <a:satMod val="105000"/>
                </a:schemeClr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'Glucose + triglyceride'!$M$53:$O$53</c:f>
                <c:numCache>
                  <c:formatCode>General</c:formatCode>
                  <c:ptCount val="3"/>
                  <c:pt idx="0">
                    <c:v>93.505307353861099</c:v>
                  </c:pt>
                  <c:pt idx="1">
                    <c:v>2.1377566372250927</c:v>
                  </c:pt>
                  <c:pt idx="2">
                    <c:v>8.8751900314553769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ln w="22225"/>
            </c:spPr>
          </c:errBars>
          <c:cat>
            <c:strRef>
              <c:f>'Glucose + triglyceride'!$M$47:$O$47</c:f>
              <c:strCache>
                <c:ptCount val="3"/>
                <c:pt idx="0">
                  <c:v>non-HDL</c:v>
                </c:pt>
                <c:pt idx="1">
                  <c:v>HDL</c:v>
                </c:pt>
                <c:pt idx="2">
                  <c:v>Triglyceride</c:v>
                </c:pt>
              </c:strCache>
            </c:strRef>
          </c:cat>
          <c:val>
            <c:numRef>
              <c:f>'Glucose + triglyceride'!$M$49:$O$49</c:f>
              <c:numCache>
                <c:formatCode>0.0</c:formatCode>
                <c:ptCount val="3"/>
                <c:pt idx="0" formatCode="General">
                  <c:v>1191.7511999999999</c:v>
                </c:pt>
                <c:pt idx="1">
                  <c:v>31.561200000000003</c:v>
                </c:pt>
                <c:pt idx="2">
                  <c:v>139.68616666666665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2846-4B68-B951-FCFD516D1E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1403648"/>
        <c:axId val="331405184"/>
      </c:barChart>
      <c:catAx>
        <c:axId val="33140364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 b="1"/>
            </a:pPr>
            <a:endParaRPr lang="en-US"/>
          </a:p>
        </c:txPr>
        <c:crossAx val="331405184"/>
        <c:crosses val="autoZero"/>
        <c:auto val="1"/>
        <c:lblAlgn val="ctr"/>
        <c:lblOffset val="100"/>
        <c:noMultiLvlLbl val="0"/>
      </c:catAx>
      <c:valAx>
        <c:axId val="331405184"/>
        <c:scaling>
          <c:orientation val="minMax"/>
          <c:max val="1400"/>
        </c:scaling>
        <c:delete val="0"/>
        <c:axPos val="l"/>
        <c:majorGridlines>
          <c:spPr>
            <a:ln>
              <a:noFill/>
            </a:ln>
          </c:spPr>
        </c:majorGridlines>
        <c:numFmt formatCode="0" sourceLinked="0"/>
        <c:majorTickMark val="out"/>
        <c:minorTickMark val="none"/>
        <c:tickLblPos val="nextTo"/>
        <c:txPr>
          <a:bodyPr/>
          <a:lstStyle/>
          <a:p>
            <a:pPr>
              <a:defRPr sz="1200" b="1"/>
            </a:pPr>
            <a:endParaRPr lang="en-US"/>
          </a:p>
        </c:txPr>
        <c:crossAx val="331403648"/>
        <c:crosses val="autoZero"/>
        <c:crossBetween val="between"/>
        <c:majorUnit val="200"/>
      </c:valAx>
      <c:spPr>
        <a:ln>
          <a:solidFill>
            <a:schemeClr val="tx1">
              <a:shade val="95000"/>
              <a:satMod val="10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67984820647419075"/>
          <c:y val="7.8319845435987162E-2"/>
          <c:w val="0.12667141522406952"/>
          <c:h val="0.17441081583552057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'Glucose + triglyceride'!$L$71</c:f>
              <c:strCache>
                <c:ptCount val="1"/>
                <c:pt idx="0">
                  <c:v>LDLR-/-</c:v>
                </c:pt>
              </c:strCache>
            </c:strRef>
          </c:tx>
          <c:spPr>
            <a:solidFill>
              <a:schemeClr val="tx1"/>
            </a:solidFill>
          </c:spPr>
          <c:invertIfNegative val="0"/>
          <c:errBars>
            <c:errBarType val="both"/>
            <c:errValType val="cust"/>
            <c:noEndCap val="0"/>
            <c:plus>
              <c:numRef>
                <c:f>'Glucose + triglyceride'!$M$76:$N$76</c:f>
                <c:numCache>
                  <c:formatCode>General</c:formatCode>
                  <c:ptCount val="2"/>
                  <c:pt idx="0">
                    <c:v>24.619283928734319</c:v>
                  </c:pt>
                  <c:pt idx="1">
                    <c:v>11.847764750552615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ln w="22225"/>
            </c:spPr>
          </c:errBars>
          <c:cat>
            <c:strRef>
              <c:f>'Glucose + triglyceride'!$M$70:$N$70</c:f>
              <c:strCache>
                <c:ptCount val="2"/>
                <c:pt idx="0">
                  <c:v>Male</c:v>
                </c:pt>
                <c:pt idx="1">
                  <c:v>Female</c:v>
                </c:pt>
              </c:strCache>
            </c:strRef>
          </c:cat>
          <c:val>
            <c:numRef>
              <c:f>'Glucose + triglyceride'!$M$71:$N$71</c:f>
              <c:numCache>
                <c:formatCode>0.0</c:formatCode>
                <c:ptCount val="2"/>
                <c:pt idx="0">
                  <c:v>285.75008333333329</c:v>
                </c:pt>
                <c:pt idx="1">
                  <c:v>302.36289655172413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FE21-4B1F-8BF8-A08CDE295E79}"/>
            </c:ext>
          </c:extLst>
        </c:ser>
        <c:ser>
          <c:idx val="1"/>
          <c:order val="1"/>
          <c:tx>
            <c:strRef>
              <c:f>'Glucose + triglyceride'!$L$72</c:f>
              <c:strCache>
                <c:ptCount val="1"/>
                <c:pt idx="0">
                  <c:v>Apoe-/-</c:v>
                </c:pt>
              </c:strCache>
            </c:strRef>
          </c:tx>
          <c:spPr>
            <a:solidFill>
              <a:schemeClr val="bg1"/>
            </a:solidFill>
            <a:ln w="19050">
              <a:solidFill>
                <a:schemeClr val="tx1"/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'Glucose + triglyceride'!$M$75:$N$75</c:f>
                <c:numCache>
                  <c:formatCode>General</c:formatCode>
                  <c:ptCount val="2"/>
                  <c:pt idx="0">
                    <c:v>10.13497513169072</c:v>
                  </c:pt>
                  <c:pt idx="1">
                    <c:v>14.557007222865698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ln w="22225"/>
            </c:spPr>
          </c:errBars>
          <c:cat>
            <c:strRef>
              <c:f>'Glucose + triglyceride'!$M$70:$N$70</c:f>
              <c:strCache>
                <c:ptCount val="2"/>
                <c:pt idx="0">
                  <c:v>Male</c:v>
                </c:pt>
                <c:pt idx="1">
                  <c:v>Female</c:v>
                </c:pt>
              </c:strCache>
            </c:strRef>
          </c:cat>
          <c:val>
            <c:numRef>
              <c:f>'Glucose + triglyceride'!$M$72:$N$72</c:f>
              <c:numCache>
                <c:formatCode>0.0</c:formatCode>
                <c:ptCount val="2"/>
                <c:pt idx="0">
                  <c:v>344.13099999999997</c:v>
                </c:pt>
                <c:pt idx="1">
                  <c:v>419.23634615384617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FE21-4B1F-8BF8-A08CDE295E7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9473536"/>
        <c:axId val="339475840"/>
      </c:barChart>
      <c:catAx>
        <c:axId val="33947353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400" b="1"/>
            </a:pPr>
            <a:endParaRPr lang="en-US"/>
          </a:p>
        </c:txPr>
        <c:crossAx val="339475840"/>
        <c:crosses val="autoZero"/>
        <c:auto val="1"/>
        <c:lblAlgn val="ctr"/>
        <c:lblOffset val="100"/>
        <c:noMultiLvlLbl val="0"/>
      </c:catAx>
      <c:valAx>
        <c:axId val="339475840"/>
        <c:scaling>
          <c:orientation val="minMax"/>
        </c:scaling>
        <c:delete val="0"/>
        <c:axPos val="l"/>
        <c:numFmt formatCode="0" sourceLinked="0"/>
        <c:majorTickMark val="out"/>
        <c:minorTickMark val="none"/>
        <c:tickLblPos val="nextTo"/>
        <c:txPr>
          <a:bodyPr/>
          <a:lstStyle/>
          <a:p>
            <a:pPr>
              <a:defRPr sz="1400" b="1"/>
            </a:pPr>
            <a:endParaRPr lang="en-US"/>
          </a:p>
        </c:txPr>
        <c:crossAx val="339473536"/>
        <c:crosses val="autoZero"/>
        <c:crossBetween val="between"/>
      </c:valAx>
      <c:spPr>
        <a:ln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0.12429265091863517"/>
          <c:y val="5.0542067658209393E-2"/>
          <c:w val="0.15755621172353457"/>
          <c:h val="0.18984762321376492"/>
        </c:manualLayout>
      </c:layout>
      <c:overlay val="0"/>
      <c:txPr>
        <a:bodyPr/>
        <a:lstStyle/>
        <a:p>
          <a:pPr>
            <a:defRPr sz="12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'Glucose + triglyceride'!$L$83</c:f>
              <c:strCache>
                <c:ptCount val="1"/>
                <c:pt idx="0">
                  <c:v>LDLR-/-</c:v>
                </c:pt>
              </c:strCache>
            </c:strRef>
          </c:tx>
          <c:spPr>
            <a:solidFill>
              <a:schemeClr val="tx1"/>
            </a:solidFill>
          </c:spPr>
          <c:invertIfNegative val="0"/>
          <c:errBars>
            <c:errBarType val="both"/>
            <c:errValType val="cust"/>
            <c:noEndCap val="0"/>
            <c:plus>
              <c:numRef>
                <c:f>'Glucose + triglyceride'!$M$87:$N$87</c:f>
                <c:numCache>
                  <c:formatCode>General</c:formatCode>
                  <c:ptCount val="2"/>
                  <c:pt idx="0">
                    <c:v>46.176352202662393</c:v>
                  </c:pt>
                  <c:pt idx="1">
                    <c:v>41.308307813339965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ln w="22225"/>
            </c:spPr>
          </c:errBars>
          <c:cat>
            <c:strRef>
              <c:f>'Glucose + triglyceride'!$M$82:$N$82</c:f>
              <c:strCache>
                <c:ptCount val="2"/>
                <c:pt idx="0">
                  <c:v>Male</c:v>
                </c:pt>
                <c:pt idx="1">
                  <c:v>Female</c:v>
                </c:pt>
              </c:strCache>
            </c:strRef>
          </c:cat>
          <c:val>
            <c:numRef>
              <c:f>'Glucose + triglyceride'!$M$83:$N$83</c:f>
              <c:numCache>
                <c:formatCode>0.0</c:formatCode>
                <c:ptCount val="2"/>
                <c:pt idx="0">
                  <c:v>719.08074999999997</c:v>
                </c:pt>
                <c:pt idx="1">
                  <c:v>904.19372727272741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1E4B-4F80-9821-05AA9A709762}"/>
            </c:ext>
          </c:extLst>
        </c:ser>
        <c:ser>
          <c:idx val="1"/>
          <c:order val="1"/>
          <c:tx>
            <c:strRef>
              <c:f>'Glucose + triglyceride'!$L$84</c:f>
              <c:strCache>
                <c:ptCount val="1"/>
                <c:pt idx="0">
                  <c:v>Apoe-/-</c:v>
                </c:pt>
              </c:strCache>
            </c:strRef>
          </c:tx>
          <c:spPr>
            <a:solidFill>
              <a:schemeClr val="bg1"/>
            </a:solidFill>
            <a:ln w="19050">
              <a:solidFill>
                <a:schemeClr val="tx1"/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'Glucose + triglyceride'!$M$88:$N$88</c:f>
                <c:numCache>
                  <c:formatCode>General</c:formatCode>
                  <c:ptCount val="2"/>
                  <c:pt idx="0">
                    <c:v>43.0936767004453</c:v>
                  </c:pt>
                  <c:pt idx="1">
                    <c:v>106.46439466624506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ln w="22225"/>
            </c:spPr>
          </c:errBars>
          <c:cat>
            <c:strRef>
              <c:f>'Glucose + triglyceride'!$M$82:$N$82</c:f>
              <c:strCache>
                <c:ptCount val="2"/>
                <c:pt idx="0">
                  <c:v>Male</c:v>
                </c:pt>
                <c:pt idx="1">
                  <c:v>Female</c:v>
                </c:pt>
              </c:strCache>
            </c:strRef>
          </c:cat>
          <c:val>
            <c:numRef>
              <c:f>'Glucose + triglyceride'!$M$84:$N$84</c:f>
              <c:numCache>
                <c:formatCode>0.0</c:formatCode>
                <c:ptCount val="2"/>
                <c:pt idx="0">
                  <c:v>917.00024999999994</c:v>
                </c:pt>
                <c:pt idx="1">
                  <c:v>1075.3375000000001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1E4B-4F80-9821-05AA9A70976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54613120"/>
        <c:axId val="354614656"/>
      </c:barChart>
      <c:catAx>
        <c:axId val="35461312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400" b="1"/>
            </a:pPr>
            <a:endParaRPr lang="en-US"/>
          </a:p>
        </c:txPr>
        <c:crossAx val="354614656"/>
        <c:crosses val="autoZero"/>
        <c:auto val="1"/>
        <c:lblAlgn val="ctr"/>
        <c:lblOffset val="100"/>
        <c:noMultiLvlLbl val="0"/>
      </c:catAx>
      <c:valAx>
        <c:axId val="354614656"/>
        <c:scaling>
          <c:orientation val="minMax"/>
        </c:scaling>
        <c:delete val="0"/>
        <c:axPos val="l"/>
        <c:numFmt formatCode="0" sourceLinked="0"/>
        <c:majorTickMark val="out"/>
        <c:minorTickMark val="none"/>
        <c:tickLblPos val="nextTo"/>
        <c:txPr>
          <a:bodyPr/>
          <a:lstStyle/>
          <a:p>
            <a:pPr>
              <a:defRPr sz="1400" b="1"/>
            </a:pPr>
            <a:endParaRPr lang="en-US"/>
          </a:p>
        </c:txPr>
        <c:crossAx val="354613120"/>
        <c:crosses val="autoZero"/>
        <c:crossBetween val="between"/>
      </c:valAx>
      <c:spPr>
        <a:ln>
          <a:solidFill>
            <a:schemeClr val="tx1">
              <a:shade val="95000"/>
              <a:satMod val="10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13411045494313215"/>
          <c:y val="8.5631743948673067E-2"/>
          <c:w val="0.15755621172353457"/>
          <c:h val="0.18984762321376492"/>
        </c:manualLayout>
      </c:layout>
      <c:overlay val="0"/>
      <c:txPr>
        <a:bodyPr/>
        <a:lstStyle/>
        <a:p>
          <a:pPr>
            <a:defRPr sz="12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'ITT-summary'!$AB$40</c:f>
              <c:strCache>
                <c:ptCount val="1"/>
                <c:pt idx="0">
                  <c:v>LDLR-/-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marker>
            <c:symbol val="circle"/>
            <c:size val="7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'ITT-summary'!$AC$44:$AH$44</c:f>
                <c:numCache>
                  <c:formatCode>General</c:formatCode>
                  <c:ptCount val="6"/>
                  <c:pt idx="0">
                    <c:v>3.9299420408505323</c:v>
                  </c:pt>
                  <c:pt idx="1">
                    <c:v>3.5118845842842461</c:v>
                  </c:pt>
                  <c:pt idx="2">
                    <c:v>5.6862407030773268</c:v>
                  </c:pt>
                  <c:pt idx="3">
                    <c:v>5.5677643628300224</c:v>
                  </c:pt>
                  <c:pt idx="4">
                    <c:v>18.187297154271661</c:v>
                  </c:pt>
                  <c:pt idx="5">
                    <c:v>9.9387010105836957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ln w="19050"/>
            </c:spPr>
          </c:errBars>
          <c:cat>
            <c:numRef>
              <c:f>'ITT-summary'!$AC$39:$AH$39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15</c:v>
                </c:pt>
                <c:pt idx="3">
                  <c:v>30</c:v>
                </c:pt>
                <c:pt idx="4">
                  <c:v>45</c:v>
                </c:pt>
                <c:pt idx="5">
                  <c:v>60</c:v>
                </c:pt>
              </c:numCache>
            </c:numRef>
          </c:cat>
          <c:val>
            <c:numRef>
              <c:f>'ITT-summary'!$AC$40:$AH$40</c:f>
              <c:numCache>
                <c:formatCode>0.0</c:formatCode>
                <c:ptCount val="6"/>
                <c:pt idx="0">
                  <c:v>139.66666666666666</c:v>
                </c:pt>
                <c:pt idx="1">
                  <c:v>124</c:v>
                </c:pt>
                <c:pt idx="2">
                  <c:v>112</c:v>
                </c:pt>
                <c:pt idx="3">
                  <c:v>89</c:v>
                </c:pt>
                <c:pt idx="4">
                  <c:v>97.333333333333329</c:v>
                </c:pt>
                <c:pt idx="5">
                  <c:v>121.66666666666667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5266-419E-AC04-3583676958E2}"/>
            </c:ext>
          </c:extLst>
        </c:ser>
        <c:ser>
          <c:idx val="1"/>
          <c:order val="1"/>
          <c:tx>
            <c:strRef>
              <c:f>'ITT-summary'!$AB$41</c:f>
              <c:strCache>
                <c:ptCount val="1"/>
                <c:pt idx="0">
                  <c:v>Apoe-/-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marker>
            <c:symbol val="circle"/>
            <c:size val="7"/>
            <c:spPr>
              <a:solidFill>
                <a:schemeClr val="bg1"/>
              </a:solidFill>
              <a:ln>
                <a:solidFill>
                  <a:schemeClr val="tx1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'ITT-summary'!$AC$45:$AH$45</c:f>
                <c:numCache>
                  <c:formatCode>General</c:formatCode>
                  <c:ptCount val="6"/>
                  <c:pt idx="0">
                    <c:v>5.3977198998242875</c:v>
                  </c:pt>
                  <c:pt idx="1">
                    <c:v>4.2684069915618394</c:v>
                  </c:pt>
                  <c:pt idx="2">
                    <c:v>5.8648521914938438</c:v>
                  </c:pt>
                  <c:pt idx="3">
                    <c:v>5.968190533621895</c:v>
                  </c:pt>
                  <c:pt idx="4">
                    <c:v>5.9625046740697876</c:v>
                  </c:pt>
                  <c:pt idx="5">
                    <c:v>5.6831030976671082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ln w="19050"/>
            </c:spPr>
          </c:errBars>
          <c:cat>
            <c:numRef>
              <c:f>'ITT-summary'!$AC$39:$AH$39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15</c:v>
                </c:pt>
                <c:pt idx="3">
                  <c:v>30</c:v>
                </c:pt>
                <c:pt idx="4">
                  <c:v>45</c:v>
                </c:pt>
                <c:pt idx="5">
                  <c:v>60</c:v>
                </c:pt>
              </c:numCache>
            </c:numRef>
          </c:cat>
          <c:val>
            <c:numRef>
              <c:f>'ITT-summary'!$AC$41:$AH$41</c:f>
              <c:numCache>
                <c:formatCode>0.0</c:formatCode>
                <c:ptCount val="6"/>
                <c:pt idx="0">
                  <c:v>118.52631578947368</c:v>
                </c:pt>
                <c:pt idx="1">
                  <c:v>111.94736842105263</c:v>
                </c:pt>
                <c:pt idx="2">
                  <c:v>99.473684210526315</c:v>
                </c:pt>
                <c:pt idx="3">
                  <c:v>95.05263157894737</c:v>
                </c:pt>
                <c:pt idx="4">
                  <c:v>101.84210526315789</c:v>
                </c:pt>
                <c:pt idx="5">
                  <c:v>106.21052631578948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5266-419E-AC04-3583676958E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59115776"/>
        <c:axId val="369329664"/>
      </c:lineChart>
      <c:catAx>
        <c:axId val="35911577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 b="1"/>
            </a:pPr>
            <a:endParaRPr lang="en-US"/>
          </a:p>
        </c:txPr>
        <c:crossAx val="369329664"/>
        <c:crosses val="autoZero"/>
        <c:auto val="1"/>
        <c:lblAlgn val="ctr"/>
        <c:lblOffset val="100"/>
        <c:noMultiLvlLbl val="0"/>
      </c:catAx>
      <c:valAx>
        <c:axId val="369329664"/>
        <c:scaling>
          <c:orientation val="minMax"/>
          <c:max val="200"/>
        </c:scaling>
        <c:delete val="0"/>
        <c:axPos val="l"/>
        <c:numFmt formatCode="0" sourceLinked="0"/>
        <c:majorTickMark val="out"/>
        <c:minorTickMark val="none"/>
        <c:tickLblPos val="nextTo"/>
        <c:txPr>
          <a:bodyPr/>
          <a:lstStyle/>
          <a:p>
            <a:pPr>
              <a:defRPr sz="1200" b="1"/>
            </a:pPr>
            <a:endParaRPr lang="en-US"/>
          </a:p>
        </c:txPr>
        <c:crossAx val="359115776"/>
        <c:crosses val="autoZero"/>
        <c:crossBetween val="between"/>
        <c:majorUnit val="40"/>
      </c:valAx>
      <c:spPr>
        <a:ln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0.57147178477690297"/>
          <c:y val="0.59683836395450574"/>
          <c:w val="0.17019488188976378"/>
          <c:h val="0.16743438320209975"/>
        </c:manualLayout>
      </c:layout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.xml"/><Relationship Id="rId2" Type="http://schemas.openxmlformats.org/officeDocument/2006/relationships/chart" Target="../charts/chart4.xml"/><Relationship Id="rId1" Type="http://schemas.openxmlformats.org/officeDocument/2006/relationships/chart" Target="../charts/chart3.xml"/><Relationship Id="rId6" Type="http://schemas.openxmlformats.org/officeDocument/2006/relationships/chart" Target="../charts/chart8.xml"/><Relationship Id="rId5" Type="http://schemas.openxmlformats.org/officeDocument/2006/relationships/chart" Target="../charts/chart7.xml"/><Relationship Id="rId4" Type="http://schemas.openxmlformats.org/officeDocument/2006/relationships/chart" Target="../charts/chart6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1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Relationship Id="rId4" Type="http://schemas.openxmlformats.org/officeDocument/2006/relationships/chart" Target="../charts/chart12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7.xml"/><Relationship Id="rId1" Type="http://schemas.openxmlformats.org/officeDocument/2006/relationships/chart" Target="../charts/chart16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9.xml"/><Relationship Id="rId1" Type="http://schemas.openxmlformats.org/officeDocument/2006/relationships/chart" Target="../charts/chart1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342899</xdr:colOff>
      <xdr:row>1</xdr:row>
      <xdr:rowOff>76200</xdr:rowOff>
    </xdr:from>
    <xdr:to>
      <xdr:col>24</xdr:col>
      <xdr:colOff>180974</xdr:colOff>
      <xdr:row>17</xdr:row>
      <xdr:rowOff>171450</xdr:rowOff>
    </xdr:to>
    <xdr:graphicFrame macro="">
      <xdr:nvGraphicFramePr>
        <xdr:cNvPr id="2" name="Chart 1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23</xdr:col>
      <xdr:colOff>352424</xdr:colOff>
      <xdr:row>1</xdr:row>
      <xdr:rowOff>104775</xdr:rowOff>
    </xdr:from>
    <xdr:to>
      <xdr:col>31</xdr:col>
      <xdr:colOff>533399</xdr:colOff>
      <xdr:row>18</xdr:row>
      <xdr:rowOff>9525</xdr:rowOff>
    </xdr:to>
    <xdr:graphicFrame macro="">
      <xdr:nvGraphicFramePr>
        <xdr:cNvPr id="3" name="Chart 2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142875</xdr:colOff>
      <xdr:row>2</xdr:row>
      <xdr:rowOff>66675</xdr:rowOff>
    </xdr:from>
    <xdr:to>
      <xdr:col>23</xdr:col>
      <xdr:colOff>447675</xdr:colOff>
      <xdr:row>16</xdr:row>
      <xdr:rowOff>142875</xdr:rowOff>
    </xdr:to>
    <xdr:graphicFrame macro="">
      <xdr:nvGraphicFramePr>
        <xdr:cNvPr id="2" name="Chart 1">
          <a:extLst>
            <a:ext uri="{FF2B5EF4-FFF2-40B4-BE49-F238E27FC236}">
              <a16:creationId xmlns=""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247650</xdr:colOff>
      <xdr:row>17</xdr:row>
      <xdr:rowOff>142875</xdr:rowOff>
    </xdr:from>
    <xdr:to>
      <xdr:col>23</xdr:col>
      <xdr:colOff>552450</xdr:colOff>
      <xdr:row>32</xdr:row>
      <xdr:rowOff>28575</xdr:rowOff>
    </xdr:to>
    <xdr:graphicFrame macro="">
      <xdr:nvGraphicFramePr>
        <xdr:cNvPr id="3" name="Chart 2">
          <a:extLst>
            <a:ext uri="{FF2B5EF4-FFF2-40B4-BE49-F238E27FC236}">
              <a16:creationId xmlns="" xmlns:a16="http://schemas.microsoft.com/office/drawing/2014/main" id="{00000000-0008-0000-02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16</xdr:col>
      <xdr:colOff>257175</xdr:colOff>
      <xdr:row>32</xdr:row>
      <xdr:rowOff>85725</xdr:rowOff>
    </xdr:from>
    <xdr:to>
      <xdr:col>23</xdr:col>
      <xdr:colOff>561975</xdr:colOff>
      <xdr:row>46</xdr:row>
      <xdr:rowOff>161925</xdr:rowOff>
    </xdr:to>
    <xdr:graphicFrame macro="">
      <xdr:nvGraphicFramePr>
        <xdr:cNvPr id="4" name="Chart 3">
          <a:extLst>
            <a:ext uri="{FF2B5EF4-FFF2-40B4-BE49-F238E27FC236}">
              <a16:creationId xmlns="" xmlns:a16="http://schemas.microsoft.com/office/drawing/2014/main" id="{00000000-0008-0000-02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16</xdr:col>
      <xdr:colOff>228600</xdr:colOff>
      <xdr:row>48</xdr:row>
      <xdr:rowOff>0</xdr:rowOff>
    </xdr:from>
    <xdr:to>
      <xdr:col>23</xdr:col>
      <xdr:colOff>533400</xdr:colOff>
      <xdr:row>62</xdr:row>
      <xdr:rowOff>76200</xdr:rowOff>
    </xdr:to>
    <xdr:graphicFrame macro="">
      <xdr:nvGraphicFramePr>
        <xdr:cNvPr id="5" name="Chart 4">
          <a:extLst>
            <a:ext uri="{FF2B5EF4-FFF2-40B4-BE49-F238E27FC236}">
              <a16:creationId xmlns="" xmlns:a16="http://schemas.microsoft.com/office/drawing/2014/main" id="{00000000-0008-0000-02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16</xdr:col>
      <xdr:colOff>123825</xdr:colOff>
      <xdr:row>66</xdr:row>
      <xdr:rowOff>85725</xdr:rowOff>
    </xdr:from>
    <xdr:to>
      <xdr:col>23</xdr:col>
      <xdr:colOff>428625</xdr:colOff>
      <xdr:row>80</xdr:row>
      <xdr:rowOff>152400</xdr:rowOff>
    </xdr:to>
    <xdr:graphicFrame macro="">
      <xdr:nvGraphicFramePr>
        <xdr:cNvPr id="6" name="Chart 5">
          <a:extLst>
            <a:ext uri="{FF2B5EF4-FFF2-40B4-BE49-F238E27FC236}">
              <a16:creationId xmlns="" xmlns:a16="http://schemas.microsoft.com/office/drawing/2014/main" id="{00000000-0008-0000-0200-000006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15</xdr:col>
      <xdr:colOff>504825</xdr:colOff>
      <xdr:row>82</xdr:row>
      <xdr:rowOff>28575</xdr:rowOff>
    </xdr:from>
    <xdr:to>
      <xdr:col>23</xdr:col>
      <xdr:colOff>200025</xdr:colOff>
      <xdr:row>96</xdr:row>
      <xdr:rowOff>85725</xdr:rowOff>
    </xdr:to>
    <xdr:graphicFrame macro="">
      <xdr:nvGraphicFramePr>
        <xdr:cNvPr id="7" name="Chart 6">
          <a:extLst>
            <a:ext uri="{FF2B5EF4-FFF2-40B4-BE49-F238E27FC236}">
              <a16:creationId xmlns="" xmlns:a16="http://schemas.microsoft.com/office/drawing/2014/main" id="{00000000-0008-0000-0200-000007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36</xdr:col>
      <xdr:colOff>179070</xdr:colOff>
      <xdr:row>37</xdr:row>
      <xdr:rowOff>140970</xdr:rowOff>
    </xdr:from>
    <xdr:to>
      <xdr:col>43</xdr:col>
      <xdr:colOff>483870</xdr:colOff>
      <xdr:row>50</xdr:row>
      <xdr:rowOff>80010</xdr:rowOff>
    </xdr:to>
    <xdr:graphicFrame macro="">
      <xdr:nvGraphicFramePr>
        <xdr:cNvPr id="2" name="Chart 1">
          <a:extLst>
            <a:ext uri="{FF2B5EF4-FFF2-40B4-BE49-F238E27FC236}">
              <a16:creationId xmlns="" xmlns:a16="http://schemas.microsoft.com/office/drawing/2014/main" id="{00000000-0008-0000-05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34</xdr:col>
      <xdr:colOff>430530</xdr:colOff>
      <xdr:row>51</xdr:row>
      <xdr:rowOff>102870</xdr:rowOff>
    </xdr:from>
    <xdr:to>
      <xdr:col>42</xdr:col>
      <xdr:colOff>125730</xdr:colOff>
      <xdr:row>63</xdr:row>
      <xdr:rowOff>125730</xdr:rowOff>
    </xdr:to>
    <xdr:graphicFrame macro="">
      <xdr:nvGraphicFramePr>
        <xdr:cNvPr id="3" name="Chart 2">
          <a:extLst>
            <a:ext uri="{FF2B5EF4-FFF2-40B4-BE49-F238E27FC236}">
              <a16:creationId xmlns="" xmlns:a16="http://schemas.microsoft.com/office/drawing/2014/main" id="{00000000-0008-0000-05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52</xdr:col>
      <xdr:colOff>381000</xdr:colOff>
      <xdr:row>36</xdr:row>
      <xdr:rowOff>170039</xdr:rowOff>
    </xdr:from>
    <xdr:to>
      <xdr:col>58</xdr:col>
      <xdr:colOff>479777</xdr:colOff>
      <xdr:row>49</xdr:row>
      <xdr:rowOff>98778</xdr:rowOff>
    </xdr:to>
    <xdr:graphicFrame macro="">
      <xdr:nvGraphicFramePr>
        <xdr:cNvPr id="4" name="Chart 3">
          <a:extLst>
            <a:ext uri="{FF2B5EF4-FFF2-40B4-BE49-F238E27FC236}">
              <a16:creationId xmlns="" xmlns:a16="http://schemas.microsoft.com/office/drawing/2014/main" id="{66066023-630F-A319-EC63-B7671E59290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53</xdr:col>
      <xdr:colOff>7056</xdr:colOff>
      <xdr:row>49</xdr:row>
      <xdr:rowOff>35983</xdr:rowOff>
    </xdr:from>
    <xdr:to>
      <xdr:col>58</xdr:col>
      <xdr:colOff>550333</xdr:colOff>
      <xdr:row>61</xdr:row>
      <xdr:rowOff>408516</xdr:rowOff>
    </xdr:to>
    <xdr:graphicFrame macro="">
      <xdr:nvGraphicFramePr>
        <xdr:cNvPr id="5" name="Chart 4">
          <a:extLst>
            <a:ext uri="{FF2B5EF4-FFF2-40B4-BE49-F238E27FC236}">
              <a16:creationId xmlns="" xmlns:a16="http://schemas.microsoft.com/office/drawing/2014/main" id="{ECE27335-8335-C8EF-F6E4-3F3D5A6D7D8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27</xdr:col>
      <xdr:colOff>352425</xdr:colOff>
      <xdr:row>48</xdr:row>
      <xdr:rowOff>123825</xdr:rowOff>
    </xdr:from>
    <xdr:to>
      <xdr:col>35</xdr:col>
      <xdr:colOff>47625</xdr:colOff>
      <xdr:row>63</xdr:row>
      <xdr:rowOff>95250</xdr:rowOff>
    </xdr:to>
    <xdr:graphicFrame macro="">
      <xdr:nvGraphicFramePr>
        <xdr:cNvPr id="3" name="Chart 2">
          <a:extLst>
            <a:ext uri="{FF2B5EF4-FFF2-40B4-BE49-F238E27FC236}">
              <a16:creationId xmlns="" xmlns:a16="http://schemas.microsoft.com/office/drawing/2014/main" id="{00000000-0008-0000-06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21</xdr:col>
      <xdr:colOff>76200</xdr:colOff>
      <xdr:row>13</xdr:row>
      <xdr:rowOff>76200</xdr:rowOff>
    </xdr:from>
    <xdr:to>
      <xdr:col>28</xdr:col>
      <xdr:colOff>381000</xdr:colOff>
      <xdr:row>28</xdr:row>
      <xdr:rowOff>104775</xdr:rowOff>
    </xdr:to>
    <xdr:graphicFrame macro="">
      <xdr:nvGraphicFramePr>
        <xdr:cNvPr id="4" name="Chart 3">
          <a:extLst>
            <a:ext uri="{FF2B5EF4-FFF2-40B4-BE49-F238E27FC236}">
              <a16:creationId xmlns="" xmlns:a16="http://schemas.microsoft.com/office/drawing/2014/main" id="{00000000-0008-0000-06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28</xdr:col>
      <xdr:colOff>142875</xdr:colOff>
      <xdr:row>34</xdr:row>
      <xdr:rowOff>171450</xdr:rowOff>
    </xdr:from>
    <xdr:to>
      <xdr:col>35</xdr:col>
      <xdr:colOff>447675</xdr:colOff>
      <xdr:row>48</xdr:row>
      <xdr:rowOff>57150</xdr:rowOff>
    </xdr:to>
    <xdr:graphicFrame macro="">
      <xdr:nvGraphicFramePr>
        <xdr:cNvPr id="5" name="Chart 4">
          <a:extLst>
            <a:ext uri="{FF2B5EF4-FFF2-40B4-BE49-F238E27FC236}">
              <a16:creationId xmlns="" xmlns:a16="http://schemas.microsoft.com/office/drawing/2014/main" id="{00000000-0008-0000-06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457200</xdr:colOff>
      <xdr:row>118</xdr:row>
      <xdr:rowOff>9525</xdr:rowOff>
    </xdr:from>
    <xdr:to>
      <xdr:col>28</xdr:col>
      <xdr:colOff>152400</xdr:colOff>
      <xdr:row>132</xdr:row>
      <xdr:rowOff>85725</xdr:rowOff>
    </xdr:to>
    <xdr:graphicFrame macro="">
      <xdr:nvGraphicFramePr>
        <xdr:cNvPr id="2" name="Chart 1">
          <a:extLst>
            <a:ext uri="{FF2B5EF4-FFF2-40B4-BE49-F238E27FC236}">
              <a16:creationId xmlns="" xmlns:a16="http://schemas.microsoft.com/office/drawing/2014/main" id="{00000000-0008-0000-07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20</xdr:col>
      <xdr:colOff>133350</xdr:colOff>
      <xdr:row>18</xdr:row>
      <xdr:rowOff>85725</xdr:rowOff>
    </xdr:from>
    <xdr:to>
      <xdr:col>27</xdr:col>
      <xdr:colOff>438150</xdr:colOff>
      <xdr:row>32</xdr:row>
      <xdr:rowOff>161925</xdr:rowOff>
    </xdr:to>
    <xdr:graphicFrame macro="">
      <xdr:nvGraphicFramePr>
        <xdr:cNvPr id="3" name="Chart 2">
          <a:extLst>
            <a:ext uri="{FF2B5EF4-FFF2-40B4-BE49-F238E27FC236}">
              <a16:creationId xmlns="" xmlns:a16="http://schemas.microsoft.com/office/drawing/2014/main" id="{00000000-0008-0000-07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32</xdr:col>
      <xdr:colOff>552450</xdr:colOff>
      <xdr:row>4</xdr:row>
      <xdr:rowOff>0</xdr:rowOff>
    </xdr:from>
    <xdr:to>
      <xdr:col>40</xdr:col>
      <xdr:colOff>247650</xdr:colOff>
      <xdr:row>18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32</xdr:col>
      <xdr:colOff>495300</xdr:colOff>
      <xdr:row>20</xdr:row>
      <xdr:rowOff>180975</xdr:rowOff>
    </xdr:from>
    <xdr:to>
      <xdr:col>40</xdr:col>
      <xdr:colOff>190500</xdr:colOff>
      <xdr:row>35</xdr:row>
      <xdr:rowOff>66675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hared\Shi\Mouse\C3H%20LDLR\C3H%20LDLR%20apoE-summary-08-202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TT-4-13-21"/>
      <sheetName val="ITT-4-2-21"/>
      <sheetName val="GTT-4-1-21"/>
      <sheetName val="Glucose-stimulated_3_25_21"/>
      <sheetName val="ITT-3-19-21"/>
      <sheetName val="Log"/>
      <sheetName val="GTT_10_28_20"/>
      <sheetName val="ITT-4-17-18"/>
      <sheetName val="GTT-4-24-18"/>
      <sheetName val="Lesion"/>
      <sheetName val="ITT-03-25-15"/>
      <sheetName val="GTT-05-29-15"/>
      <sheetName val="GTT-3-31-2015"/>
      <sheetName val="ITT-3-25-2015"/>
      <sheetName val="ITT-6-1-2015"/>
      <sheetName val="Glucose-stimulated-6-5-2015"/>
      <sheetName val="GlucoseStimulated_4_27_18"/>
      <sheetName val="GTT-10-6-20"/>
      <sheetName val="ITT-9-29-20"/>
      <sheetName val="Glu-stimulated insulin-10-2-20"/>
      <sheetName val="Glucose_stimalat_10_23_20"/>
      <sheetName val="ITT_10_26_20"/>
      <sheetName val="GTT-summary(1)"/>
      <sheetName val="GTT-summary"/>
      <sheetName val="ITT-summary"/>
      <sheetName val="ITT-summary(1)"/>
      <sheetName val="Glucose stimulated_summary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>
        <row r="4">
          <cell r="T4">
            <v>0</v>
          </cell>
          <cell r="U4">
            <v>0</v>
          </cell>
          <cell r="V4">
            <v>10</v>
          </cell>
          <cell r="W4">
            <v>20</v>
          </cell>
          <cell r="X4">
            <v>30</v>
          </cell>
          <cell r="Y4">
            <v>60</v>
          </cell>
          <cell r="Z4">
            <v>90</v>
          </cell>
          <cell r="AA4">
            <v>120</v>
          </cell>
        </row>
        <row r="5">
          <cell r="S5" t="str">
            <v>LDLR-/-</v>
          </cell>
          <cell r="T5">
            <v>130.5</v>
          </cell>
          <cell r="U5">
            <v>109.83333333333333</v>
          </cell>
          <cell r="V5">
            <v>190.33333333333334</v>
          </cell>
          <cell r="W5">
            <v>184.66666666666666</v>
          </cell>
          <cell r="X5">
            <v>168</v>
          </cell>
          <cell r="Y5">
            <v>140.16666666666666</v>
          </cell>
          <cell r="Z5">
            <v>126</v>
          </cell>
          <cell r="AA5">
            <v>121.83333333333333</v>
          </cell>
        </row>
        <row r="6">
          <cell r="S6" t="str">
            <v>Apoe-/-</v>
          </cell>
          <cell r="T6">
            <v>144.33333333333334</v>
          </cell>
          <cell r="U6">
            <v>108</v>
          </cell>
          <cell r="V6">
            <v>299.66666666666669</v>
          </cell>
          <cell r="W6">
            <v>319</v>
          </cell>
          <cell r="X6">
            <v>290.33333333333331</v>
          </cell>
          <cell r="Y6">
            <v>227.66666666666666</v>
          </cell>
          <cell r="Z6">
            <v>163</v>
          </cell>
          <cell r="AA6">
            <v>154.66666666666666</v>
          </cell>
        </row>
        <row r="60">
          <cell r="T60">
            <v>0</v>
          </cell>
          <cell r="U60">
            <v>0</v>
          </cell>
          <cell r="V60">
            <v>10</v>
          </cell>
          <cell r="W60">
            <v>20</v>
          </cell>
          <cell r="X60">
            <v>30</v>
          </cell>
          <cell r="Y60">
            <v>60</v>
          </cell>
          <cell r="Z60">
            <v>90</v>
          </cell>
          <cell r="AA60">
            <v>120</v>
          </cell>
        </row>
        <row r="61">
          <cell r="S61" t="str">
            <v>LDLR-/-</v>
          </cell>
          <cell r="T61">
            <v>121.33333333333333</v>
          </cell>
          <cell r="U61">
            <v>112.33333333333333</v>
          </cell>
          <cell r="V61">
            <v>292.66666666666669</v>
          </cell>
          <cell r="W61">
            <v>250.66666666666666</v>
          </cell>
          <cell r="X61">
            <v>192.66666666666666</v>
          </cell>
          <cell r="Y61">
            <v>154.66666666666666</v>
          </cell>
          <cell r="Z61">
            <v>128</v>
          </cell>
          <cell r="AA61">
            <v>128</v>
          </cell>
        </row>
        <row r="62">
          <cell r="S62" t="str">
            <v>Apoe-/-</v>
          </cell>
          <cell r="T62">
            <v>103.875</v>
          </cell>
          <cell r="U62">
            <v>98.9375</v>
          </cell>
          <cell r="V62">
            <v>247.125</v>
          </cell>
          <cell r="W62">
            <v>200.875</v>
          </cell>
          <cell r="X62">
            <v>180.5</v>
          </cell>
          <cell r="Y62">
            <v>134.0625</v>
          </cell>
          <cell r="Z62">
            <v>120.6875</v>
          </cell>
          <cell r="AA62">
            <v>115.0625</v>
          </cell>
        </row>
        <row r="65">
          <cell r="T65">
            <v>8.110350040397627</v>
          </cell>
          <cell r="U65">
            <v>5.8972686709847109</v>
          </cell>
          <cell r="V65">
            <v>13.617798810543663</v>
          </cell>
          <cell r="W65">
            <v>1.763834207376394</v>
          </cell>
          <cell r="X65">
            <v>10.349449797506685</v>
          </cell>
          <cell r="Y65">
            <v>13.195116941926356</v>
          </cell>
          <cell r="Z65">
            <v>9.8488578017961039</v>
          </cell>
          <cell r="AA65">
            <v>5.6862407030773268</v>
          </cell>
        </row>
      </sheetData>
      <sheetData sheetId="23"/>
      <sheetData sheetId="24"/>
      <sheetData sheetId="25"/>
      <sheetData sheetId="26">
        <row r="3">
          <cell r="R3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55"/>
  <sheetViews>
    <sheetView workbookViewId="0"/>
  </sheetViews>
  <sheetFormatPr defaultRowHeight="15"/>
  <cols>
    <col min="3" max="3" width="12" customWidth="1"/>
  </cols>
  <sheetData>
    <row r="1" spans="1:14" s="159" customFormat="1" ht="15.75">
      <c r="A1" s="167" t="s">
        <v>471</v>
      </c>
    </row>
    <row r="2" spans="1:14">
      <c r="A2" s="2" t="s">
        <v>8</v>
      </c>
      <c r="B2" s="2" t="s">
        <v>9</v>
      </c>
      <c r="C2" s="2" t="s">
        <v>10</v>
      </c>
      <c r="D2" s="2" t="s">
        <v>11</v>
      </c>
      <c r="E2" s="3" t="s">
        <v>174</v>
      </c>
      <c r="F2" s="15" t="s">
        <v>175</v>
      </c>
    </row>
    <row r="3" spans="1:14">
      <c r="A3" s="1" t="s">
        <v>42</v>
      </c>
      <c r="B3" s="1" t="s">
        <v>20</v>
      </c>
      <c r="C3" s="1" t="s">
        <v>31</v>
      </c>
      <c r="D3" s="1" t="s">
        <v>22</v>
      </c>
      <c r="E3" s="8" t="s">
        <v>182</v>
      </c>
      <c r="F3" s="18">
        <v>295.90699999999998</v>
      </c>
      <c r="H3" t="s">
        <v>200</v>
      </c>
      <c r="I3" t="s">
        <v>190</v>
      </c>
      <c r="L3" t="s">
        <v>186</v>
      </c>
      <c r="M3" t="s">
        <v>190</v>
      </c>
    </row>
    <row r="4" spans="1:14">
      <c r="A4" s="1" t="s">
        <v>43</v>
      </c>
      <c r="B4" s="1" t="s">
        <v>26</v>
      </c>
      <c r="C4" s="1" t="s">
        <v>31</v>
      </c>
      <c r="D4" s="1" t="s">
        <v>22</v>
      </c>
      <c r="E4" s="8" t="s">
        <v>182</v>
      </c>
      <c r="F4" s="18">
        <v>227.51499999999999</v>
      </c>
      <c r="I4" t="s">
        <v>182</v>
      </c>
      <c r="J4" t="s">
        <v>13</v>
      </c>
      <c r="M4" t="s">
        <v>182</v>
      </c>
      <c r="N4" t="s">
        <v>13</v>
      </c>
    </row>
    <row r="5" spans="1:14">
      <c r="A5" s="1" t="s">
        <v>44</v>
      </c>
      <c r="B5" s="1" t="s">
        <v>28</v>
      </c>
      <c r="C5" s="1" t="s">
        <v>31</v>
      </c>
      <c r="D5" s="1" t="s">
        <v>22</v>
      </c>
      <c r="E5" s="8" t="s">
        <v>182</v>
      </c>
      <c r="F5" s="18">
        <v>213.55199999999999</v>
      </c>
      <c r="H5" t="s">
        <v>250</v>
      </c>
      <c r="I5" s="32">
        <v>229.44000000000003</v>
      </c>
      <c r="J5" s="32">
        <v>398.05624999999998</v>
      </c>
      <c r="K5" s="32"/>
      <c r="L5" s="32" t="s">
        <v>250</v>
      </c>
      <c r="M5" s="32">
        <v>232.70909999999998</v>
      </c>
      <c r="N5" s="32">
        <v>297.38183333333336</v>
      </c>
    </row>
    <row r="6" spans="1:14">
      <c r="A6" s="1" t="s">
        <v>45</v>
      </c>
      <c r="B6" s="1" t="s">
        <v>20</v>
      </c>
      <c r="C6" s="1" t="s">
        <v>31</v>
      </c>
      <c r="D6" s="1" t="s">
        <v>22</v>
      </c>
      <c r="E6" s="8" t="s">
        <v>182</v>
      </c>
      <c r="F6" s="18">
        <v>197.15299999999999</v>
      </c>
      <c r="H6" t="s">
        <v>249</v>
      </c>
      <c r="I6" s="32">
        <v>122.49895833333333</v>
      </c>
      <c r="J6" s="32">
        <v>304.73591666666664</v>
      </c>
      <c r="K6" s="32"/>
      <c r="L6" s="32" t="s">
        <v>249</v>
      </c>
      <c r="M6" s="32">
        <v>144.08079310344823</v>
      </c>
      <c r="N6" s="32">
        <v>381.74772727272733</v>
      </c>
    </row>
    <row r="7" spans="1:14">
      <c r="A7" s="1" t="s">
        <v>48</v>
      </c>
      <c r="B7" s="1" t="s">
        <v>26</v>
      </c>
      <c r="C7" s="1" t="s">
        <v>31</v>
      </c>
      <c r="D7" s="1" t="s">
        <v>22</v>
      </c>
      <c r="E7" s="8" t="s">
        <v>182</v>
      </c>
      <c r="F7" s="18">
        <v>248.56899999999999</v>
      </c>
      <c r="I7" s="32"/>
      <c r="J7" s="32"/>
      <c r="K7" s="32"/>
      <c r="L7" s="32"/>
      <c r="M7" s="32"/>
      <c r="N7" s="32"/>
    </row>
    <row r="8" spans="1:14">
      <c r="A8" s="1" t="s">
        <v>49</v>
      </c>
      <c r="B8" s="1" t="s">
        <v>28</v>
      </c>
      <c r="C8" s="1" t="s">
        <v>31</v>
      </c>
      <c r="D8" s="1" t="s">
        <v>22</v>
      </c>
      <c r="E8" s="8" t="s">
        <v>182</v>
      </c>
      <c r="F8" s="18">
        <v>211.636</v>
      </c>
      <c r="H8" t="s">
        <v>200</v>
      </c>
      <c r="I8" s="32"/>
      <c r="J8" s="32"/>
      <c r="K8" s="32"/>
      <c r="L8" s="32" t="s">
        <v>186</v>
      </c>
      <c r="M8" s="32"/>
      <c r="N8" s="32"/>
    </row>
    <row r="9" spans="1:14">
      <c r="A9" s="1" t="s">
        <v>51</v>
      </c>
      <c r="B9" s="1" t="s">
        <v>29</v>
      </c>
      <c r="C9" s="1" t="s">
        <v>31</v>
      </c>
      <c r="D9" s="1" t="s">
        <v>22</v>
      </c>
      <c r="E9" s="8" t="s">
        <v>182</v>
      </c>
      <c r="F9" s="18">
        <v>219.98599999999999</v>
      </c>
      <c r="H9" t="s">
        <v>180</v>
      </c>
      <c r="I9" s="32" t="s">
        <v>182</v>
      </c>
      <c r="J9" s="32" t="s">
        <v>13</v>
      </c>
      <c r="K9" s="32"/>
      <c r="L9" s="32" t="s">
        <v>190</v>
      </c>
      <c r="M9" s="32" t="s">
        <v>182</v>
      </c>
      <c r="N9" s="32" t="s">
        <v>13</v>
      </c>
    </row>
    <row r="10" spans="1:14">
      <c r="A10" s="1" t="s">
        <v>52</v>
      </c>
      <c r="B10" s="1" t="s">
        <v>41</v>
      </c>
      <c r="C10" s="1" t="s">
        <v>31</v>
      </c>
      <c r="D10" s="1" t="s">
        <v>22</v>
      </c>
      <c r="E10" s="8" t="s">
        <v>182</v>
      </c>
      <c r="F10" s="18">
        <v>238.27500000000001</v>
      </c>
      <c r="H10" t="s">
        <v>250</v>
      </c>
      <c r="I10" s="32">
        <v>17.50026845040848</v>
      </c>
      <c r="J10" s="32">
        <v>46.365327930065462</v>
      </c>
      <c r="K10" s="32"/>
      <c r="L10" s="32" t="s">
        <v>250</v>
      </c>
      <c r="M10" s="32">
        <v>6.373304489859855</v>
      </c>
      <c r="N10" s="32">
        <v>31.113462669629598</v>
      </c>
    </row>
    <row r="11" spans="1:14">
      <c r="A11" s="1" t="s">
        <v>57</v>
      </c>
      <c r="B11" s="1" t="s">
        <v>20</v>
      </c>
      <c r="C11" s="1" t="s">
        <v>31</v>
      </c>
      <c r="D11" s="1" t="s">
        <v>22</v>
      </c>
      <c r="E11" s="8" t="s">
        <v>182</v>
      </c>
      <c r="F11" s="18">
        <v>282.601</v>
      </c>
      <c r="H11" t="s">
        <v>249</v>
      </c>
      <c r="I11" s="32">
        <v>5.9007321013113643</v>
      </c>
      <c r="J11" s="32">
        <v>21.758362381440833</v>
      </c>
      <c r="K11" s="32"/>
      <c r="L11" s="32" t="s">
        <v>249</v>
      </c>
      <c r="M11" s="32">
        <v>12.396188212230914</v>
      </c>
      <c r="N11" s="32">
        <v>25.437897185852734</v>
      </c>
    </row>
    <row r="12" spans="1:14">
      <c r="A12" s="1" t="s">
        <v>59</v>
      </c>
      <c r="B12" s="1" t="s">
        <v>29</v>
      </c>
      <c r="C12" s="1" t="s">
        <v>31</v>
      </c>
      <c r="D12" s="1" t="s">
        <v>22</v>
      </c>
      <c r="E12" s="8" t="s">
        <v>182</v>
      </c>
      <c r="F12" s="18">
        <v>299.32900000000001</v>
      </c>
    </row>
    <row r="13" spans="1:14">
      <c r="A13" s="1" t="s">
        <v>60</v>
      </c>
      <c r="B13" s="1" t="s">
        <v>28</v>
      </c>
      <c r="C13" s="1" t="s">
        <v>31</v>
      </c>
      <c r="D13" s="1" t="s">
        <v>22</v>
      </c>
      <c r="E13" s="8" t="s">
        <v>182</v>
      </c>
      <c r="F13" s="18">
        <v>212.15600000000001</v>
      </c>
    </row>
    <row r="14" spans="1:14">
      <c r="A14" s="1" t="s">
        <v>61</v>
      </c>
      <c r="B14" s="1" t="s">
        <v>29</v>
      </c>
      <c r="C14" s="1" t="s">
        <v>31</v>
      </c>
      <c r="D14" s="1" t="s">
        <v>22</v>
      </c>
      <c r="E14" s="8" t="s">
        <v>182</v>
      </c>
      <c r="F14" s="18">
        <v>237.59100000000001</v>
      </c>
    </row>
    <row r="15" spans="1:14">
      <c r="A15" s="1" t="s">
        <v>62</v>
      </c>
      <c r="B15" s="1" t="s">
        <v>29</v>
      </c>
      <c r="C15" s="1" t="s">
        <v>31</v>
      </c>
      <c r="D15" s="1" t="s">
        <v>22</v>
      </c>
      <c r="E15" s="8" t="s">
        <v>182</v>
      </c>
      <c r="F15" s="18">
        <v>239.09700000000001</v>
      </c>
    </row>
    <row r="16" spans="1:14">
      <c r="A16" s="6" t="s">
        <v>74</v>
      </c>
      <c r="B16" s="1" t="s">
        <v>20</v>
      </c>
      <c r="C16" s="1" t="s">
        <v>31</v>
      </c>
      <c r="D16" s="6" t="s">
        <v>22</v>
      </c>
      <c r="E16" s="8" t="s">
        <v>182</v>
      </c>
      <c r="F16" s="18">
        <v>250.13</v>
      </c>
    </row>
    <row r="17" spans="1:15">
      <c r="A17" s="6" t="s">
        <v>76</v>
      </c>
      <c r="B17" s="1" t="s">
        <v>29</v>
      </c>
      <c r="C17" s="1" t="s">
        <v>31</v>
      </c>
      <c r="D17" s="6" t="s">
        <v>22</v>
      </c>
      <c r="E17" s="8" t="s">
        <v>182</v>
      </c>
      <c r="F17" s="18">
        <v>216.071</v>
      </c>
      <c r="H17" t="s">
        <v>186</v>
      </c>
      <c r="M17" t="s">
        <v>186</v>
      </c>
    </row>
    <row r="18" spans="1:15">
      <c r="A18" s="6" t="s">
        <v>77</v>
      </c>
      <c r="B18" s="11" t="s">
        <v>28</v>
      </c>
      <c r="C18" s="11" t="s">
        <v>31</v>
      </c>
      <c r="D18" s="6" t="s">
        <v>22</v>
      </c>
      <c r="E18" s="8" t="s">
        <v>182</v>
      </c>
      <c r="F18" s="18">
        <v>173.68899999999999</v>
      </c>
      <c r="H18" t="s">
        <v>305</v>
      </c>
      <c r="M18" t="s">
        <v>305</v>
      </c>
    </row>
    <row r="19" spans="1:15" ht="15.75" thickBot="1">
      <c r="A19" s="6" t="s">
        <v>78</v>
      </c>
      <c r="B19" s="11" t="s">
        <v>29</v>
      </c>
      <c r="C19" s="11" t="s">
        <v>31</v>
      </c>
      <c r="D19" s="6" t="s">
        <v>22</v>
      </c>
      <c r="E19" s="8" t="s">
        <v>182</v>
      </c>
      <c r="F19" s="18">
        <v>191.732</v>
      </c>
      <c r="H19" t="s">
        <v>396</v>
      </c>
      <c r="M19" t="s">
        <v>308</v>
      </c>
    </row>
    <row r="20" spans="1:15">
      <c r="A20" s="1" t="s">
        <v>95</v>
      </c>
      <c r="B20" s="1" t="s">
        <v>28</v>
      </c>
      <c r="C20" s="1" t="s">
        <v>31</v>
      </c>
      <c r="D20" s="1" t="s">
        <v>22</v>
      </c>
      <c r="E20" s="8" t="s">
        <v>182</v>
      </c>
      <c r="F20" s="18">
        <v>260.315</v>
      </c>
      <c r="H20" s="30"/>
      <c r="I20" s="30" t="s">
        <v>188</v>
      </c>
      <c r="J20" s="30" t="s">
        <v>189</v>
      </c>
      <c r="M20" s="30"/>
      <c r="N20" s="30" t="s">
        <v>188</v>
      </c>
      <c r="O20" s="30" t="s">
        <v>189</v>
      </c>
    </row>
    <row r="21" spans="1:15">
      <c r="A21" s="1" t="s">
        <v>97</v>
      </c>
      <c r="B21" s="1" t="s">
        <v>29</v>
      </c>
      <c r="C21" s="1" t="s">
        <v>31</v>
      </c>
      <c r="D21" s="1" t="s">
        <v>22</v>
      </c>
      <c r="E21" s="8" t="s">
        <v>182</v>
      </c>
      <c r="F21" s="18">
        <v>222.99799999999999</v>
      </c>
      <c r="H21" s="28" t="s">
        <v>190</v>
      </c>
      <c r="I21" s="28">
        <v>232.70909999999998</v>
      </c>
      <c r="J21" s="28">
        <v>144.08079310344823</v>
      </c>
      <c r="M21" s="28" t="s">
        <v>190</v>
      </c>
      <c r="N21" s="28">
        <v>249.82361538461538</v>
      </c>
      <c r="O21" s="28">
        <v>297.38183333333336</v>
      </c>
    </row>
    <row r="22" spans="1:15">
      <c r="A22" s="1" t="s">
        <v>132</v>
      </c>
      <c r="B22" s="1" t="s">
        <v>41</v>
      </c>
      <c r="C22" s="1" t="s">
        <v>102</v>
      </c>
      <c r="D22" s="1" t="s">
        <v>22</v>
      </c>
      <c r="E22" s="8" t="s">
        <v>182</v>
      </c>
      <c r="F22" s="11">
        <v>215.88</v>
      </c>
      <c r="H22" s="28" t="s">
        <v>191</v>
      </c>
      <c r="I22" s="28">
        <v>1096.7132732526302</v>
      </c>
      <c r="J22" s="28">
        <v>4456.2989835985272</v>
      </c>
      <c r="M22" s="28" t="s">
        <v>191</v>
      </c>
      <c r="N22" s="28">
        <v>2667.6566486461552</v>
      </c>
      <c r="O22" s="28">
        <v>5808.2853557666067</v>
      </c>
    </row>
    <row r="23" spans="1:15">
      <c r="A23" s="21" t="s">
        <v>179</v>
      </c>
      <c r="B23" s="1"/>
      <c r="C23" s="1" t="s">
        <v>102</v>
      </c>
      <c r="D23" s="1" t="s">
        <v>22</v>
      </c>
      <c r="E23" s="8"/>
      <c r="F23" s="25">
        <f>AVERAGE(F3:F22)</f>
        <v>232.70909999999998</v>
      </c>
      <c r="H23" s="28" t="s">
        <v>192</v>
      </c>
      <c r="I23" s="28">
        <v>20</v>
      </c>
      <c r="J23" s="28">
        <v>29</v>
      </c>
      <c r="M23" s="28" t="s">
        <v>192</v>
      </c>
      <c r="N23" s="28">
        <v>26</v>
      </c>
      <c r="O23" s="28">
        <v>6</v>
      </c>
    </row>
    <row r="24" spans="1:15">
      <c r="A24" s="21" t="s">
        <v>180</v>
      </c>
      <c r="B24" s="1"/>
      <c r="C24" s="1" t="s">
        <v>133</v>
      </c>
      <c r="D24" s="1" t="s">
        <v>22</v>
      </c>
      <c r="E24" s="8"/>
      <c r="F24" s="22">
        <f>STDEV(F3:F22)/SQRT(27)</f>
        <v>6.373304489859855</v>
      </c>
      <c r="H24" s="28" t="s">
        <v>306</v>
      </c>
      <c r="I24" s="28">
        <v>3098.1685900544412</v>
      </c>
      <c r="J24" s="28"/>
      <c r="M24" s="28" t="s">
        <v>306</v>
      </c>
      <c r="N24" s="28">
        <v>3191.0947664995638</v>
      </c>
      <c r="O24" s="28"/>
    </row>
    <row r="25" spans="1:15">
      <c r="A25" s="17"/>
      <c r="B25" s="17"/>
      <c r="C25" s="17"/>
      <c r="D25" s="17"/>
      <c r="E25" s="36"/>
      <c r="F25" s="13"/>
      <c r="H25" s="28" t="s">
        <v>193</v>
      </c>
      <c r="I25" s="28">
        <v>0</v>
      </c>
      <c r="J25" s="28"/>
      <c r="M25" s="28" t="s">
        <v>193</v>
      </c>
      <c r="N25" s="28">
        <v>0</v>
      </c>
      <c r="O25" s="28"/>
    </row>
    <row r="26" spans="1:15">
      <c r="A26" s="2" t="s">
        <v>8</v>
      </c>
      <c r="B26" s="2" t="s">
        <v>9</v>
      </c>
      <c r="C26" s="2" t="s">
        <v>10</v>
      </c>
      <c r="D26" s="2" t="s">
        <v>11</v>
      </c>
      <c r="E26" s="3" t="s">
        <v>174</v>
      </c>
      <c r="F26" s="15" t="s">
        <v>175</v>
      </c>
      <c r="H26" s="28" t="s">
        <v>194</v>
      </c>
      <c r="I26" s="28">
        <v>47</v>
      </c>
      <c r="J26" s="28"/>
      <c r="M26" s="28" t="s">
        <v>194</v>
      </c>
      <c r="N26" s="28">
        <v>30</v>
      </c>
      <c r="O26" s="28"/>
    </row>
    <row r="27" spans="1:15">
      <c r="A27" s="35" t="s">
        <v>79</v>
      </c>
      <c r="B27" s="35" t="s">
        <v>72</v>
      </c>
      <c r="C27" s="35" t="s">
        <v>31</v>
      </c>
      <c r="D27" s="35" t="s">
        <v>66</v>
      </c>
      <c r="E27" s="36" t="s">
        <v>182</v>
      </c>
      <c r="F27" s="13">
        <v>229.131</v>
      </c>
      <c r="H27" s="28" t="s">
        <v>195</v>
      </c>
      <c r="I27" s="28">
        <v>5.4781748065556037</v>
      </c>
      <c r="J27" s="28"/>
      <c r="M27" s="28" t="s">
        <v>195</v>
      </c>
      <c r="N27" s="28">
        <v>-1.8588443768342133</v>
      </c>
      <c r="O27" s="28"/>
    </row>
    <row r="28" spans="1:15">
      <c r="A28" s="1" t="s">
        <v>90</v>
      </c>
      <c r="B28" s="1" t="s">
        <v>20</v>
      </c>
      <c r="C28" s="1" t="s">
        <v>31</v>
      </c>
      <c r="D28" s="6" t="s">
        <v>66</v>
      </c>
      <c r="E28" s="8" t="s">
        <v>182</v>
      </c>
      <c r="F28" s="11">
        <v>161.53299999999999</v>
      </c>
      <c r="H28" s="28" t="s">
        <v>196</v>
      </c>
      <c r="I28" s="28">
        <v>8.2153790642581147E-7</v>
      </c>
      <c r="J28" s="28"/>
      <c r="M28" s="28" t="s">
        <v>196</v>
      </c>
      <c r="N28" s="28">
        <v>3.6442163804325106E-2</v>
      </c>
      <c r="O28" s="28"/>
    </row>
    <row r="29" spans="1:15">
      <c r="A29" s="1" t="s">
        <v>91</v>
      </c>
      <c r="B29" s="1" t="s">
        <v>26</v>
      </c>
      <c r="C29" s="1" t="s">
        <v>31</v>
      </c>
      <c r="D29" s="6" t="s">
        <v>66</v>
      </c>
      <c r="E29" s="8" t="s">
        <v>182</v>
      </c>
      <c r="F29" s="11">
        <v>267.899</v>
      </c>
      <c r="H29" s="28" t="s">
        <v>197</v>
      </c>
      <c r="I29" s="28">
        <v>1.6779267216418625</v>
      </c>
      <c r="J29" s="28"/>
      <c r="M29" s="28" t="s">
        <v>197</v>
      </c>
      <c r="N29" s="28">
        <v>1.6972608865939587</v>
      </c>
      <c r="O29" s="28"/>
    </row>
    <row r="30" spans="1:15">
      <c r="A30" s="1" t="s">
        <v>104</v>
      </c>
      <c r="B30" s="1" t="s">
        <v>26</v>
      </c>
      <c r="C30" s="1" t="s">
        <v>102</v>
      </c>
      <c r="D30" s="1" t="s">
        <v>66</v>
      </c>
      <c r="E30" s="8" t="s">
        <v>182</v>
      </c>
      <c r="F30" s="11">
        <v>203.77799999999999</v>
      </c>
      <c r="H30" s="28" t="s">
        <v>198</v>
      </c>
      <c r="I30" s="28">
        <v>1.6430758128516229E-6</v>
      </c>
      <c r="J30" s="28"/>
      <c r="M30" s="28" t="s">
        <v>198</v>
      </c>
      <c r="N30" s="28">
        <v>7.2884327608650212E-2</v>
      </c>
      <c r="O30" s="28"/>
    </row>
    <row r="31" spans="1:15" ht="15.75" thickBot="1">
      <c r="A31" s="1" t="s">
        <v>105</v>
      </c>
      <c r="B31" s="1" t="s">
        <v>28</v>
      </c>
      <c r="C31" s="1" t="s">
        <v>102</v>
      </c>
      <c r="D31" s="1" t="s">
        <v>66</v>
      </c>
      <c r="E31" s="8" t="s">
        <v>182</v>
      </c>
      <c r="F31" s="11">
        <v>211.554</v>
      </c>
      <c r="H31" s="29" t="s">
        <v>199</v>
      </c>
      <c r="I31" s="29">
        <v>2.0117405137297668</v>
      </c>
      <c r="J31" s="29"/>
      <c r="M31" s="29" t="s">
        <v>199</v>
      </c>
      <c r="N31" s="29">
        <v>2.0422724563012378</v>
      </c>
      <c r="O31" s="29"/>
    </row>
    <row r="32" spans="1:15">
      <c r="A32" s="1" t="s">
        <v>106</v>
      </c>
      <c r="B32" s="1" t="s">
        <v>29</v>
      </c>
      <c r="C32" s="1" t="s">
        <v>102</v>
      </c>
      <c r="D32" s="1" t="s">
        <v>66</v>
      </c>
      <c r="E32" s="8" t="s">
        <v>182</v>
      </c>
      <c r="F32" s="11">
        <v>211.691</v>
      </c>
    </row>
    <row r="33" spans="1:15">
      <c r="A33" s="1" t="s">
        <v>149</v>
      </c>
      <c r="B33" s="1" t="s">
        <v>20</v>
      </c>
      <c r="C33" s="1" t="s">
        <v>102</v>
      </c>
      <c r="D33" s="1" t="s">
        <v>66</v>
      </c>
      <c r="E33" s="8" t="s">
        <v>182</v>
      </c>
      <c r="F33" s="11">
        <v>133.16900000000001</v>
      </c>
      <c r="H33" t="s">
        <v>200</v>
      </c>
      <c r="M33" t="s">
        <v>200</v>
      </c>
    </row>
    <row r="34" spans="1:15">
      <c r="A34" s="6" t="s">
        <v>156</v>
      </c>
      <c r="B34" s="6" t="s">
        <v>20</v>
      </c>
      <c r="C34" s="6" t="s">
        <v>102</v>
      </c>
      <c r="D34" s="6" t="s">
        <v>66</v>
      </c>
      <c r="E34" s="8" t="s">
        <v>182</v>
      </c>
      <c r="F34" s="1">
        <v>244.304</v>
      </c>
      <c r="H34" t="s">
        <v>305</v>
      </c>
      <c r="M34" t="s">
        <v>305</v>
      </c>
    </row>
    <row r="35" spans="1:15" ht="15.75" thickBot="1">
      <c r="A35" s="6" t="s">
        <v>157</v>
      </c>
      <c r="B35" s="6" t="s">
        <v>26</v>
      </c>
      <c r="C35" s="6" t="s">
        <v>102</v>
      </c>
      <c r="D35" s="6" t="s">
        <v>66</v>
      </c>
      <c r="E35" s="8" t="s">
        <v>182</v>
      </c>
      <c r="F35" s="1">
        <v>221.185</v>
      </c>
      <c r="H35" t="s">
        <v>307</v>
      </c>
      <c r="J35" t="s">
        <v>182</v>
      </c>
      <c r="M35" t="s">
        <v>308</v>
      </c>
    </row>
    <row r="36" spans="1:15">
      <c r="A36" s="35" t="s">
        <v>158</v>
      </c>
      <c r="B36" s="35" t="s">
        <v>28</v>
      </c>
      <c r="C36" s="35" t="s">
        <v>102</v>
      </c>
      <c r="D36" s="35" t="s">
        <v>66</v>
      </c>
      <c r="E36" s="36" t="s">
        <v>182</v>
      </c>
      <c r="F36" s="12">
        <v>334.25799999999998</v>
      </c>
      <c r="H36" s="30"/>
      <c r="I36" s="30" t="s">
        <v>188</v>
      </c>
      <c r="J36" s="30" t="s">
        <v>189</v>
      </c>
      <c r="M36" s="30"/>
      <c r="N36" s="30" t="s">
        <v>188</v>
      </c>
      <c r="O36" s="30" t="s">
        <v>189</v>
      </c>
    </row>
    <row r="37" spans="1:15">
      <c r="A37" s="6" t="s">
        <v>159</v>
      </c>
      <c r="B37" s="6" t="s">
        <v>29</v>
      </c>
      <c r="C37" s="6" t="s">
        <v>102</v>
      </c>
      <c r="D37" s="6" t="s">
        <v>66</v>
      </c>
      <c r="E37" s="8" t="s">
        <v>182</v>
      </c>
      <c r="F37" s="1">
        <v>305.33800000000002</v>
      </c>
      <c r="H37" s="28" t="s">
        <v>190</v>
      </c>
      <c r="I37" s="28">
        <v>229.44000000000003</v>
      </c>
      <c r="J37" s="28">
        <v>122.49895833333333</v>
      </c>
      <c r="M37" s="28" t="s">
        <v>190</v>
      </c>
      <c r="N37" s="28">
        <v>229.44000000000003</v>
      </c>
      <c r="O37" s="28">
        <v>398.05624999999998</v>
      </c>
    </row>
    <row r="38" spans="1:15">
      <c r="A38" s="21" t="s">
        <v>179</v>
      </c>
      <c r="B38" s="1"/>
      <c r="C38" s="1" t="s">
        <v>102</v>
      </c>
      <c r="D38" s="1" t="s">
        <v>66</v>
      </c>
      <c r="E38" s="8"/>
      <c r="F38" s="25">
        <f>AVERAGE(F27:F37)</f>
        <v>229.44000000000003</v>
      </c>
      <c r="H38" s="28" t="s">
        <v>191</v>
      </c>
      <c r="I38" s="28">
        <v>3368.8533541999873</v>
      </c>
      <c r="J38" s="28">
        <v>835.64734395471419</v>
      </c>
      <c r="M38" s="28" t="s">
        <v>191</v>
      </c>
      <c r="N38" s="28">
        <v>3368.8533541999873</v>
      </c>
      <c r="O38" s="28">
        <v>8598.9745362500344</v>
      </c>
    </row>
    <row r="39" spans="1:15">
      <c r="A39" s="21" t="s">
        <v>180</v>
      </c>
      <c r="B39" s="1"/>
      <c r="C39" s="1" t="s">
        <v>133</v>
      </c>
      <c r="D39" s="1" t="s">
        <v>66</v>
      </c>
      <c r="E39" s="8"/>
      <c r="F39" s="22">
        <f>STDEV(F27:F37)/SQRT(11)</f>
        <v>17.50026845040848</v>
      </c>
      <c r="H39" s="28" t="s">
        <v>192</v>
      </c>
      <c r="I39" s="28">
        <v>11</v>
      </c>
      <c r="J39" s="28">
        <v>24</v>
      </c>
      <c r="M39" s="28" t="s">
        <v>192</v>
      </c>
      <c r="N39" s="28">
        <v>11</v>
      </c>
      <c r="O39" s="28">
        <v>4</v>
      </c>
    </row>
    <row r="40" spans="1:15">
      <c r="A40" s="1"/>
      <c r="B40" s="1"/>
      <c r="C40" s="1"/>
      <c r="D40" s="1"/>
      <c r="E40" s="8"/>
      <c r="F40" s="11"/>
      <c r="H40" s="28" t="s">
        <v>306</v>
      </c>
      <c r="I40" s="28">
        <v>1603.2855288775243</v>
      </c>
      <c r="J40" s="28"/>
      <c r="M40" s="28" t="s">
        <v>306</v>
      </c>
      <c r="N40" s="28">
        <v>4575.8043962115371</v>
      </c>
      <c r="O40" s="28"/>
    </row>
    <row r="41" spans="1:15">
      <c r="A41" s="2" t="s">
        <v>8</v>
      </c>
      <c r="B41" s="2" t="s">
        <v>9</v>
      </c>
      <c r="C41" s="2" t="s">
        <v>10</v>
      </c>
      <c r="D41" s="2" t="s">
        <v>11</v>
      </c>
      <c r="E41" s="3" t="s">
        <v>174</v>
      </c>
      <c r="F41" s="15" t="s">
        <v>175</v>
      </c>
      <c r="H41" s="28" t="s">
        <v>193</v>
      </c>
      <c r="I41" s="28">
        <v>0</v>
      </c>
      <c r="J41" s="28"/>
      <c r="M41" s="28" t="s">
        <v>193</v>
      </c>
      <c r="N41" s="28">
        <v>0</v>
      </c>
      <c r="O41" s="28"/>
    </row>
    <row r="42" spans="1:15">
      <c r="A42" s="1" t="s">
        <v>99</v>
      </c>
      <c r="B42" s="1" t="s">
        <v>20</v>
      </c>
      <c r="C42" s="1" t="s">
        <v>81</v>
      </c>
      <c r="D42" s="1" t="s">
        <v>22</v>
      </c>
      <c r="E42" s="8" t="s">
        <v>182</v>
      </c>
      <c r="F42" s="11">
        <v>97.057000000000002</v>
      </c>
      <c r="H42" s="28" t="s">
        <v>194</v>
      </c>
      <c r="I42" s="28">
        <v>33</v>
      </c>
      <c r="J42" s="28"/>
      <c r="M42" s="28" t="s">
        <v>194</v>
      </c>
      <c r="N42" s="28">
        <v>13</v>
      </c>
      <c r="O42" s="28"/>
    </row>
    <row r="43" spans="1:15">
      <c r="A43" s="1" t="s">
        <v>116</v>
      </c>
      <c r="B43" s="1" t="s">
        <v>29</v>
      </c>
      <c r="C43" s="1" t="s">
        <v>81</v>
      </c>
      <c r="D43" s="1" t="s">
        <v>22</v>
      </c>
      <c r="E43" s="8" t="s">
        <v>182</v>
      </c>
      <c r="F43" s="11">
        <v>120.383</v>
      </c>
      <c r="H43" s="28" t="s">
        <v>195</v>
      </c>
      <c r="I43" s="28">
        <v>7.3351147952036717</v>
      </c>
      <c r="J43" s="28"/>
      <c r="M43" s="28" t="s">
        <v>195</v>
      </c>
      <c r="N43" s="28">
        <v>-4.269199103303241</v>
      </c>
      <c r="O43" s="28"/>
    </row>
    <row r="44" spans="1:15">
      <c r="A44" s="1" t="s">
        <v>19</v>
      </c>
      <c r="B44" s="1" t="s">
        <v>20</v>
      </c>
      <c r="C44" s="1" t="s">
        <v>21</v>
      </c>
      <c r="D44" s="1" t="s">
        <v>22</v>
      </c>
      <c r="E44" s="8" t="s">
        <v>182</v>
      </c>
      <c r="F44" s="11">
        <v>220.34200000000001</v>
      </c>
      <c r="H44" s="28" t="s">
        <v>196</v>
      </c>
      <c r="I44" s="28">
        <v>1.0103867068085226E-8</v>
      </c>
      <c r="J44" s="28"/>
      <c r="M44" s="28" t="s">
        <v>196</v>
      </c>
      <c r="N44" s="28">
        <v>4.5700944509938462E-4</v>
      </c>
      <c r="O44" s="28"/>
    </row>
    <row r="45" spans="1:15">
      <c r="A45" s="1" t="s">
        <v>25</v>
      </c>
      <c r="B45" s="1" t="s">
        <v>26</v>
      </c>
      <c r="C45" s="1" t="s">
        <v>21</v>
      </c>
      <c r="D45" s="1" t="s">
        <v>22</v>
      </c>
      <c r="E45" s="8" t="s">
        <v>182</v>
      </c>
      <c r="F45" s="11">
        <v>260.97199999999998</v>
      </c>
      <c r="H45" s="28" t="s">
        <v>197</v>
      </c>
      <c r="I45" s="28">
        <v>1.6923603090303456</v>
      </c>
      <c r="J45" s="28"/>
      <c r="M45" s="28" t="s">
        <v>197</v>
      </c>
      <c r="N45" s="28">
        <v>1.7709333959868729</v>
      </c>
      <c r="O45" s="28"/>
    </row>
    <row r="46" spans="1:15">
      <c r="A46" s="1" t="s">
        <v>27</v>
      </c>
      <c r="B46" s="1" t="s">
        <v>28</v>
      </c>
      <c r="C46" s="1" t="s">
        <v>21</v>
      </c>
      <c r="D46" s="1" t="s">
        <v>22</v>
      </c>
      <c r="E46" s="8" t="s">
        <v>182</v>
      </c>
      <c r="F46" s="11">
        <v>267.59800000000001</v>
      </c>
      <c r="H46" s="28" t="s">
        <v>198</v>
      </c>
      <c r="I46" s="28">
        <v>2.0207734136170452E-8</v>
      </c>
      <c r="J46" s="28"/>
      <c r="M46" s="28" t="s">
        <v>198</v>
      </c>
      <c r="N46" s="28">
        <v>9.1401889019876925E-4</v>
      </c>
      <c r="O46" s="28"/>
    </row>
    <row r="47" spans="1:15" ht="15.75" thickBot="1">
      <c r="A47" s="1" t="s">
        <v>114</v>
      </c>
      <c r="B47" s="1" t="s">
        <v>26</v>
      </c>
      <c r="C47" s="1" t="s">
        <v>21</v>
      </c>
      <c r="D47" s="1" t="s">
        <v>22</v>
      </c>
      <c r="E47" s="8" t="s">
        <v>182</v>
      </c>
      <c r="F47" s="11">
        <v>94.948999999999998</v>
      </c>
      <c r="H47" s="29" t="s">
        <v>199</v>
      </c>
      <c r="I47" s="29">
        <v>2.0345152974493397</v>
      </c>
      <c r="J47" s="29"/>
      <c r="M47" s="29" t="s">
        <v>199</v>
      </c>
      <c r="N47" s="29">
        <v>2.1603686564627926</v>
      </c>
      <c r="O47" s="29"/>
    </row>
    <row r="48" spans="1:15">
      <c r="A48" s="1" t="s">
        <v>115</v>
      </c>
      <c r="B48" s="1" t="s">
        <v>28</v>
      </c>
      <c r="C48" s="1" t="s">
        <v>21</v>
      </c>
      <c r="D48" s="1" t="s">
        <v>22</v>
      </c>
      <c r="E48" s="8" t="s">
        <v>182</v>
      </c>
      <c r="F48" s="11">
        <v>144.50399999999999</v>
      </c>
    </row>
    <row r="49" spans="1:15">
      <c r="A49" s="1" t="s">
        <v>126</v>
      </c>
      <c r="B49" s="1" t="s">
        <v>20</v>
      </c>
      <c r="C49" s="1" t="s">
        <v>21</v>
      </c>
      <c r="D49" s="1" t="s">
        <v>22</v>
      </c>
      <c r="E49" s="8" t="s">
        <v>182</v>
      </c>
      <c r="F49" s="11">
        <v>181.76599999999999</v>
      </c>
      <c r="H49" t="s">
        <v>186</v>
      </c>
      <c r="M49" t="s">
        <v>200</v>
      </c>
    </row>
    <row r="50" spans="1:15">
      <c r="A50" s="1" t="s">
        <v>127</v>
      </c>
      <c r="B50" s="1" t="s">
        <v>26</v>
      </c>
      <c r="C50" s="1" t="s">
        <v>21</v>
      </c>
      <c r="D50" s="1" t="s">
        <v>22</v>
      </c>
      <c r="E50" s="8" t="s">
        <v>182</v>
      </c>
      <c r="F50" s="11">
        <v>235.64699999999999</v>
      </c>
      <c r="H50" t="s">
        <v>305</v>
      </c>
      <c r="M50" t="s">
        <v>305</v>
      </c>
    </row>
    <row r="51" spans="1:15" ht="15.75" thickBot="1">
      <c r="A51" s="1" t="s">
        <v>128</v>
      </c>
      <c r="B51" s="1" t="s">
        <v>28</v>
      </c>
      <c r="C51" s="1" t="s">
        <v>21</v>
      </c>
      <c r="D51" s="1" t="s">
        <v>22</v>
      </c>
      <c r="E51" s="8" t="s">
        <v>182</v>
      </c>
      <c r="F51" s="11">
        <v>346.66699999999997</v>
      </c>
      <c r="H51" t="s">
        <v>309</v>
      </c>
      <c r="M51" t="s">
        <v>309</v>
      </c>
    </row>
    <row r="52" spans="1:15">
      <c r="A52" s="1" t="s">
        <v>129</v>
      </c>
      <c r="B52" s="1" t="s">
        <v>29</v>
      </c>
      <c r="C52" s="1" t="s">
        <v>21</v>
      </c>
      <c r="D52" s="1" t="s">
        <v>22</v>
      </c>
      <c r="E52" s="8" t="s">
        <v>182</v>
      </c>
      <c r="F52" s="11">
        <v>193.04599999999999</v>
      </c>
      <c r="H52" s="30"/>
      <c r="I52" s="30" t="s">
        <v>188</v>
      </c>
      <c r="J52" s="30" t="s">
        <v>189</v>
      </c>
      <c r="M52" s="30"/>
      <c r="N52" s="30" t="s">
        <v>188</v>
      </c>
      <c r="O52" s="30" t="s">
        <v>189</v>
      </c>
    </row>
    <row r="53" spans="1:15">
      <c r="A53" s="1" t="s">
        <v>130</v>
      </c>
      <c r="B53" s="1" t="s">
        <v>41</v>
      </c>
      <c r="C53" s="1" t="s">
        <v>21</v>
      </c>
      <c r="D53" s="1" t="s">
        <v>22</v>
      </c>
      <c r="E53" s="8" t="s">
        <v>182</v>
      </c>
      <c r="F53" s="11">
        <v>197.59100000000001</v>
      </c>
      <c r="H53" s="28" t="s">
        <v>190</v>
      </c>
      <c r="I53" s="28">
        <v>232.70909999999998</v>
      </c>
      <c r="J53" s="28">
        <v>378.28184615384623</v>
      </c>
      <c r="M53" s="28" t="s">
        <v>190</v>
      </c>
      <c r="N53" s="28">
        <v>122.49895833333333</v>
      </c>
      <c r="O53" s="28">
        <v>304.73591666666664</v>
      </c>
    </row>
    <row r="54" spans="1:15">
      <c r="A54" s="1" t="s">
        <v>134</v>
      </c>
      <c r="B54" s="1" t="s">
        <v>20</v>
      </c>
      <c r="C54" s="1" t="s">
        <v>21</v>
      </c>
      <c r="D54" s="1" t="s">
        <v>22</v>
      </c>
      <c r="E54" s="8" t="s">
        <v>182</v>
      </c>
      <c r="F54" s="11">
        <v>120.542</v>
      </c>
      <c r="H54" s="28" t="s">
        <v>191</v>
      </c>
      <c r="I54" s="28">
        <v>1096.7132732526302</v>
      </c>
      <c r="J54" s="28">
        <v>6085.4703168076812</v>
      </c>
      <c r="M54" s="28" t="s">
        <v>191</v>
      </c>
      <c r="N54" s="28">
        <v>835.64734395471419</v>
      </c>
      <c r="O54" s="28">
        <v>5681.1160022651948</v>
      </c>
    </row>
    <row r="55" spans="1:15">
      <c r="A55" s="1" t="s">
        <v>135</v>
      </c>
      <c r="B55" s="1" t="s">
        <v>26</v>
      </c>
      <c r="C55" s="1" t="s">
        <v>21</v>
      </c>
      <c r="D55" s="1" t="s">
        <v>22</v>
      </c>
      <c r="E55" s="8" t="s">
        <v>182</v>
      </c>
      <c r="F55" s="11">
        <v>104.871</v>
      </c>
      <c r="H55" s="28" t="s">
        <v>192</v>
      </c>
      <c r="I55" s="28">
        <v>20</v>
      </c>
      <c r="J55" s="28">
        <v>13</v>
      </c>
      <c r="M55" s="28" t="s">
        <v>192</v>
      </c>
      <c r="N55" s="28">
        <v>24</v>
      </c>
      <c r="O55" s="28">
        <v>12</v>
      </c>
    </row>
    <row r="56" spans="1:15">
      <c r="A56" s="1" t="s">
        <v>136</v>
      </c>
      <c r="B56" s="1" t="s">
        <v>28</v>
      </c>
      <c r="C56" s="1" t="s">
        <v>21</v>
      </c>
      <c r="D56" s="1" t="s">
        <v>22</v>
      </c>
      <c r="E56" s="8" t="s">
        <v>182</v>
      </c>
      <c r="F56" s="11">
        <v>118.27500000000001</v>
      </c>
      <c r="H56" s="28" t="s">
        <v>306</v>
      </c>
      <c r="I56" s="28">
        <v>3027.8450320481338</v>
      </c>
      <c r="J56" s="28"/>
      <c r="M56" s="28" t="s">
        <v>306</v>
      </c>
      <c r="N56" s="28">
        <v>2403.2989687022227</v>
      </c>
      <c r="O56" s="28"/>
    </row>
    <row r="57" spans="1:15">
      <c r="A57" s="1" t="s">
        <v>137</v>
      </c>
      <c r="B57" s="1" t="s">
        <v>29</v>
      </c>
      <c r="C57" s="1" t="s">
        <v>21</v>
      </c>
      <c r="D57" s="1" t="s">
        <v>22</v>
      </c>
      <c r="E57" s="8" t="s">
        <v>182</v>
      </c>
      <c r="F57" s="11">
        <v>118.96</v>
      </c>
      <c r="H57" s="28" t="s">
        <v>193</v>
      </c>
      <c r="I57" s="28">
        <v>0</v>
      </c>
      <c r="J57" s="28"/>
      <c r="M57" s="28" t="s">
        <v>193</v>
      </c>
      <c r="N57" s="28">
        <v>0</v>
      </c>
      <c r="O57" s="28"/>
    </row>
    <row r="58" spans="1:15">
      <c r="A58" s="1" t="s">
        <v>138</v>
      </c>
      <c r="B58" s="1" t="s">
        <v>41</v>
      </c>
      <c r="C58" s="1" t="s">
        <v>21</v>
      </c>
      <c r="D58" s="1" t="s">
        <v>22</v>
      </c>
      <c r="E58" s="8" t="s">
        <v>182</v>
      </c>
      <c r="F58" s="11">
        <v>108.93300000000001</v>
      </c>
      <c r="H58" s="28" t="s">
        <v>194</v>
      </c>
      <c r="I58" s="28">
        <v>31</v>
      </c>
      <c r="J58" s="28"/>
      <c r="M58" s="28" t="s">
        <v>194</v>
      </c>
      <c r="N58" s="28">
        <v>34</v>
      </c>
      <c r="O58" s="28"/>
    </row>
    <row r="59" spans="1:15">
      <c r="A59" s="1" t="s">
        <v>139</v>
      </c>
      <c r="B59" s="1" t="s">
        <v>20</v>
      </c>
      <c r="C59" s="1" t="s">
        <v>21</v>
      </c>
      <c r="D59" s="1" t="s">
        <v>22</v>
      </c>
      <c r="E59" s="8" t="s">
        <v>182</v>
      </c>
      <c r="F59" s="11">
        <v>117.014</v>
      </c>
      <c r="H59" s="28" t="s">
        <v>195</v>
      </c>
      <c r="I59" s="28">
        <v>-7.4257950213765458</v>
      </c>
      <c r="J59" s="28"/>
      <c r="M59" s="28" t="s">
        <v>195</v>
      </c>
      <c r="N59" s="28">
        <v>-10.514231901145122</v>
      </c>
      <c r="O59" s="28"/>
    </row>
    <row r="60" spans="1:15">
      <c r="A60" s="1" t="s">
        <v>140</v>
      </c>
      <c r="B60" s="1" t="s">
        <v>26</v>
      </c>
      <c r="C60" s="1" t="s">
        <v>21</v>
      </c>
      <c r="D60" s="1" t="s">
        <v>22</v>
      </c>
      <c r="E60" s="8" t="s">
        <v>182</v>
      </c>
      <c r="F60" s="11">
        <v>81.504000000000005</v>
      </c>
      <c r="H60" s="28" t="s">
        <v>196</v>
      </c>
      <c r="I60" s="28">
        <v>1.1526807464535172E-8</v>
      </c>
      <c r="J60" s="28"/>
      <c r="M60" s="28" t="s">
        <v>196</v>
      </c>
      <c r="N60" s="28">
        <v>1.5901953558506331E-12</v>
      </c>
      <c r="O60" s="28"/>
    </row>
    <row r="61" spans="1:15">
      <c r="A61" s="1" t="s">
        <v>141</v>
      </c>
      <c r="B61" s="1" t="s">
        <v>28</v>
      </c>
      <c r="C61" s="1" t="s">
        <v>21</v>
      </c>
      <c r="D61" s="1" t="s">
        <v>22</v>
      </c>
      <c r="E61" s="8" t="s">
        <v>182</v>
      </c>
      <c r="F61" s="11">
        <v>118.468</v>
      </c>
      <c r="H61" s="28" t="s">
        <v>197</v>
      </c>
      <c r="I61" s="28">
        <v>1.6955187825458664</v>
      </c>
      <c r="J61" s="28"/>
      <c r="M61" s="28" t="s">
        <v>197</v>
      </c>
      <c r="N61" s="28">
        <v>1.6909242551868542</v>
      </c>
      <c r="O61" s="28"/>
    </row>
    <row r="62" spans="1:15">
      <c r="A62" s="1" t="s">
        <v>142</v>
      </c>
      <c r="B62" s="1" t="s">
        <v>29</v>
      </c>
      <c r="C62" s="1" t="s">
        <v>21</v>
      </c>
      <c r="D62" s="1" t="s">
        <v>22</v>
      </c>
      <c r="E62" s="8" t="s">
        <v>182</v>
      </c>
      <c r="F62" s="11">
        <v>89.114999999999995</v>
      </c>
      <c r="H62" s="28" t="s">
        <v>198</v>
      </c>
      <c r="I62" s="28">
        <v>2.3053614929070343E-8</v>
      </c>
      <c r="J62" s="28"/>
      <c r="M62" s="28" t="s">
        <v>198</v>
      </c>
      <c r="N62" s="28">
        <v>3.1803907117012662E-12</v>
      </c>
      <c r="O62" s="28"/>
    </row>
    <row r="63" spans="1:15" ht="15.75" thickBot="1">
      <c r="A63" s="1" t="s">
        <v>147</v>
      </c>
      <c r="B63" s="1" t="s">
        <v>20</v>
      </c>
      <c r="C63" s="1" t="s">
        <v>21</v>
      </c>
      <c r="D63" s="1" t="s">
        <v>22</v>
      </c>
      <c r="E63" s="8" t="s">
        <v>182</v>
      </c>
      <c r="F63" s="11">
        <v>68.590999999999994</v>
      </c>
      <c r="H63" s="29" t="s">
        <v>199</v>
      </c>
      <c r="I63" s="29">
        <v>2.0395134463964082</v>
      </c>
      <c r="J63" s="29"/>
      <c r="M63" s="29" t="s">
        <v>199</v>
      </c>
      <c r="N63" s="29">
        <v>2.0322445093177191</v>
      </c>
      <c r="O63" s="29"/>
    </row>
    <row r="64" spans="1:15">
      <c r="A64" s="1" t="s">
        <v>148</v>
      </c>
      <c r="B64" s="1" t="s">
        <v>29</v>
      </c>
      <c r="C64" s="1" t="s">
        <v>21</v>
      </c>
      <c r="D64" s="1" t="s">
        <v>22</v>
      </c>
      <c r="E64" s="8" t="s">
        <v>182</v>
      </c>
      <c r="F64" s="11">
        <v>97.709000000000003</v>
      </c>
    </row>
    <row r="65" spans="1:15">
      <c r="A65" s="6" t="s">
        <v>160</v>
      </c>
      <c r="B65" s="11" t="s">
        <v>20</v>
      </c>
      <c r="C65" s="11" t="s">
        <v>21</v>
      </c>
      <c r="D65" s="11" t="s">
        <v>22</v>
      </c>
      <c r="E65" s="8" t="s">
        <v>182</v>
      </c>
      <c r="F65" s="1">
        <v>102.928</v>
      </c>
    </row>
    <row r="66" spans="1:15">
      <c r="A66" s="9" t="s">
        <v>163</v>
      </c>
      <c r="B66" s="1" t="s">
        <v>26</v>
      </c>
      <c r="C66" s="1" t="s">
        <v>21</v>
      </c>
      <c r="D66" s="1" t="s">
        <v>22</v>
      </c>
      <c r="E66" s="8" t="s">
        <v>182</v>
      </c>
      <c r="F66" s="1">
        <v>110.04600000000001</v>
      </c>
      <c r="H66" t="s">
        <v>186</v>
      </c>
      <c r="M66" t="s">
        <v>200</v>
      </c>
    </row>
    <row r="67" spans="1:15">
      <c r="A67" s="9" t="s">
        <v>164</v>
      </c>
      <c r="B67" s="1" t="s">
        <v>28</v>
      </c>
      <c r="C67" s="1" t="s">
        <v>21</v>
      </c>
      <c r="D67" s="1" t="s">
        <v>22</v>
      </c>
      <c r="E67" s="8" t="s">
        <v>182</v>
      </c>
      <c r="F67" s="1">
        <v>148.017</v>
      </c>
      <c r="H67" t="s">
        <v>305</v>
      </c>
      <c r="M67" t="s">
        <v>305</v>
      </c>
    </row>
    <row r="68" spans="1:15" ht="15.75" thickBot="1">
      <c r="A68" s="9" t="s">
        <v>165</v>
      </c>
      <c r="B68" s="1" t="s">
        <v>29</v>
      </c>
      <c r="C68" s="1" t="s">
        <v>21</v>
      </c>
      <c r="D68" s="1" t="s">
        <v>22</v>
      </c>
      <c r="E68" s="8" t="s">
        <v>182</v>
      </c>
      <c r="F68" s="1">
        <v>105.78700000000001</v>
      </c>
      <c r="H68" s="23" t="s">
        <v>395</v>
      </c>
      <c r="M68" t="s">
        <v>309</v>
      </c>
    </row>
    <row r="69" spans="1:15">
      <c r="A69" s="9" t="s">
        <v>166</v>
      </c>
      <c r="B69" s="1" t="s">
        <v>108</v>
      </c>
      <c r="C69" s="1" t="s">
        <v>21</v>
      </c>
      <c r="D69" s="1" t="s">
        <v>22</v>
      </c>
      <c r="E69" s="8" t="s">
        <v>182</v>
      </c>
      <c r="F69" s="1">
        <v>90.766000000000005</v>
      </c>
      <c r="H69" s="30"/>
      <c r="I69" s="30" t="s">
        <v>188</v>
      </c>
      <c r="J69" s="30" t="s">
        <v>189</v>
      </c>
      <c r="M69" s="30"/>
      <c r="N69" s="30" t="s">
        <v>188</v>
      </c>
      <c r="O69" s="30" t="s">
        <v>189</v>
      </c>
    </row>
    <row r="70" spans="1:15">
      <c r="A70" s="9" t="s">
        <v>172</v>
      </c>
      <c r="B70" s="1" t="s">
        <v>108</v>
      </c>
      <c r="C70" s="1" t="s">
        <v>21</v>
      </c>
      <c r="D70" s="6" t="s">
        <v>22</v>
      </c>
      <c r="E70" s="8" t="s">
        <v>182</v>
      </c>
      <c r="F70" s="1">
        <v>116.295</v>
      </c>
      <c r="H70" s="28" t="s">
        <v>190</v>
      </c>
      <c r="I70" s="28">
        <v>232.70909999999998</v>
      </c>
      <c r="J70" s="28">
        <v>297.38183333333336</v>
      </c>
      <c r="M70" s="28" t="s">
        <v>190</v>
      </c>
      <c r="N70" s="28">
        <v>122.49895833333333</v>
      </c>
      <c r="O70" s="28">
        <v>304.73591666666664</v>
      </c>
    </row>
    <row r="71" spans="1:15">
      <c r="A71" s="21" t="s">
        <v>179</v>
      </c>
      <c r="B71" s="1"/>
      <c r="C71" s="1" t="s">
        <v>21</v>
      </c>
      <c r="D71" s="1" t="s">
        <v>22</v>
      </c>
      <c r="E71" s="8"/>
      <c r="F71" s="25">
        <f>AVERAGE(F42:F70)</f>
        <v>144.08079310344823</v>
      </c>
      <c r="H71" s="28" t="s">
        <v>191</v>
      </c>
      <c r="I71" s="28">
        <v>1096.7132732526302</v>
      </c>
      <c r="J71" s="28">
        <v>5808.2853557666067</v>
      </c>
      <c r="M71" s="28" t="s">
        <v>191</v>
      </c>
      <c r="N71" s="28">
        <v>835.64734395471419</v>
      </c>
      <c r="O71" s="28">
        <v>5681.1160022651948</v>
      </c>
    </row>
    <row r="72" spans="1:15">
      <c r="A72" s="21" t="s">
        <v>180</v>
      </c>
      <c r="B72" s="1"/>
      <c r="C72" s="1" t="s">
        <v>21</v>
      </c>
      <c r="D72" s="6" t="s">
        <v>22</v>
      </c>
      <c r="E72" s="8"/>
      <c r="F72" s="25">
        <f>STDEV(F42:F70)/SQRT(29)</f>
        <v>12.396188212230914</v>
      </c>
      <c r="H72" s="28" t="s">
        <v>192</v>
      </c>
      <c r="I72" s="28">
        <v>20</v>
      </c>
      <c r="J72" s="28">
        <v>6</v>
      </c>
      <c r="M72" s="28" t="s">
        <v>192</v>
      </c>
      <c r="N72" s="28">
        <v>24</v>
      </c>
      <c r="O72" s="28">
        <v>12</v>
      </c>
    </row>
    <row r="73" spans="1:15">
      <c r="A73" s="1"/>
      <c r="B73" s="1"/>
      <c r="C73" s="1"/>
      <c r="D73" s="1"/>
      <c r="E73" s="8"/>
      <c r="F73" s="11"/>
      <c r="H73" s="28" t="s">
        <v>306</v>
      </c>
      <c r="I73" s="28">
        <v>2078.2907904430417</v>
      </c>
      <c r="J73" s="28"/>
      <c r="M73" s="28" t="s">
        <v>306</v>
      </c>
      <c r="N73" s="28">
        <v>2403.2989687022227</v>
      </c>
      <c r="O73" s="28"/>
    </row>
    <row r="74" spans="1:15">
      <c r="A74" s="1"/>
      <c r="B74" s="1"/>
      <c r="C74" s="1"/>
      <c r="D74" s="1"/>
      <c r="E74" s="8"/>
      <c r="F74" s="11"/>
      <c r="H74" s="28" t="s">
        <v>193</v>
      </c>
      <c r="I74" s="28">
        <v>0</v>
      </c>
      <c r="J74" s="28"/>
      <c r="M74" s="28" t="s">
        <v>193</v>
      </c>
      <c r="N74" s="28">
        <v>0</v>
      </c>
      <c r="O74" s="28"/>
    </row>
    <row r="75" spans="1:15">
      <c r="A75" s="1"/>
      <c r="B75" s="1"/>
      <c r="C75" s="1"/>
      <c r="D75" s="1"/>
      <c r="E75" s="8"/>
      <c r="F75" s="11"/>
      <c r="H75" s="28" t="s">
        <v>194</v>
      </c>
      <c r="I75" s="28">
        <v>24</v>
      </c>
      <c r="J75" s="28"/>
      <c r="M75" s="28" t="s">
        <v>194</v>
      </c>
      <c r="N75" s="28">
        <v>34</v>
      </c>
      <c r="O75" s="28"/>
    </row>
    <row r="76" spans="1:15">
      <c r="A76" s="2" t="s">
        <v>8</v>
      </c>
      <c r="B76" s="2" t="s">
        <v>9</v>
      </c>
      <c r="C76" s="2" t="s">
        <v>10</v>
      </c>
      <c r="D76" s="2" t="s">
        <v>11</v>
      </c>
      <c r="E76" s="3" t="s">
        <v>174</v>
      </c>
      <c r="F76" s="15" t="s">
        <v>175</v>
      </c>
      <c r="H76" s="28" t="s">
        <v>195</v>
      </c>
      <c r="I76" s="28">
        <v>-3.0476985531467902</v>
      </c>
      <c r="J76" s="28"/>
      <c r="M76" s="28" t="s">
        <v>195</v>
      </c>
      <c r="N76" s="28">
        <v>-10.514231901145122</v>
      </c>
      <c r="O76" s="28"/>
    </row>
    <row r="77" spans="1:15">
      <c r="A77" s="1" t="s">
        <v>64</v>
      </c>
      <c r="B77" s="1" t="s">
        <v>28</v>
      </c>
      <c r="C77" s="1" t="s">
        <v>65</v>
      </c>
      <c r="D77" s="1" t="s">
        <v>66</v>
      </c>
      <c r="E77" s="8" t="s">
        <v>182</v>
      </c>
      <c r="F77" s="11">
        <v>165.83199999999999</v>
      </c>
      <c r="H77" s="28" t="s">
        <v>196</v>
      </c>
      <c r="I77" s="28">
        <v>2.7696515092427588E-3</v>
      </c>
      <c r="J77" s="28"/>
      <c r="M77" s="28" t="s">
        <v>196</v>
      </c>
      <c r="N77" s="28">
        <v>1.5901953558506331E-12</v>
      </c>
      <c r="O77" s="28"/>
    </row>
    <row r="78" spans="1:15">
      <c r="A78" s="1" t="s">
        <v>69</v>
      </c>
      <c r="B78" s="1" t="s">
        <v>26</v>
      </c>
      <c r="C78" s="1" t="s">
        <v>65</v>
      </c>
      <c r="D78" s="1" t="s">
        <v>66</v>
      </c>
      <c r="E78" s="8" t="s">
        <v>182</v>
      </c>
      <c r="F78" s="11">
        <v>163.77799999999999</v>
      </c>
      <c r="H78" s="28" t="s">
        <v>197</v>
      </c>
      <c r="I78" s="28">
        <v>1.7108820799094284</v>
      </c>
      <c r="J78" s="28"/>
      <c r="M78" s="28" t="s">
        <v>197</v>
      </c>
      <c r="N78" s="28">
        <v>1.6909242551868542</v>
      </c>
      <c r="O78" s="28"/>
    </row>
    <row r="79" spans="1:15">
      <c r="A79" s="1" t="s">
        <v>71</v>
      </c>
      <c r="B79" s="1" t="s">
        <v>72</v>
      </c>
      <c r="C79" s="1" t="s">
        <v>65</v>
      </c>
      <c r="D79" s="1" t="s">
        <v>66</v>
      </c>
      <c r="E79" s="8" t="s">
        <v>182</v>
      </c>
      <c r="F79" s="11">
        <v>116.331</v>
      </c>
      <c r="H79" s="28" t="s">
        <v>198</v>
      </c>
      <c r="I79" s="28">
        <v>5.5393030184855176E-3</v>
      </c>
      <c r="J79" s="28"/>
      <c r="M79" s="28" t="s">
        <v>198</v>
      </c>
      <c r="N79" s="28">
        <v>3.1803907117012662E-12</v>
      </c>
      <c r="O79" s="28"/>
    </row>
    <row r="80" spans="1:15" ht="15.75" thickBot="1">
      <c r="A80" s="11" t="s">
        <v>80</v>
      </c>
      <c r="B80" s="11" t="s">
        <v>20</v>
      </c>
      <c r="C80" s="11" t="s">
        <v>81</v>
      </c>
      <c r="D80" s="6" t="s">
        <v>66</v>
      </c>
      <c r="E80" s="8" t="s">
        <v>182</v>
      </c>
      <c r="F80" s="11">
        <v>112.827</v>
      </c>
      <c r="H80" s="29" t="s">
        <v>199</v>
      </c>
      <c r="I80" s="29">
        <v>2.0638985616280254</v>
      </c>
      <c r="J80" s="29"/>
      <c r="M80" s="29" t="s">
        <v>199</v>
      </c>
      <c r="N80" s="29">
        <v>2.0322445093177191</v>
      </c>
      <c r="O80" s="29"/>
    </row>
    <row r="81" spans="1:15">
      <c r="A81" s="11" t="s">
        <v>84</v>
      </c>
      <c r="B81" s="11" t="s">
        <v>26</v>
      </c>
      <c r="C81" s="11" t="s">
        <v>81</v>
      </c>
      <c r="D81" s="6" t="s">
        <v>66</v>
      </c>
      <c r="E81" s="8" t="s">
        <v>182</v>
      </c>
      <c r="F81" s="11">
        <v>136.72800000000001</v>
      </c>
    </row>
    <row r="82" spans="1:15">
      <c r="A82" s="1" t="s">
        <v>86</v>
      </c>
      <c r="B82" s="1" t="s">
        <v>28</v>
      </c>
      <c r="C82" s="1" t="s">
        <v>81</v>
      </c>
      <c r="D82" s="6" t="s">
        <v>66</v>
      </c>
      <c r="E82" s="8" t="s">
        <v>182</v>
      </c>
      <c r="F82" s="11">
        <v>103.053</v>
      </c>
    </row>
    <row r="83" spans="1:15">
      <c r="A83" s="1" t="s">
        <v>88</v>
      </c>
      <c r="B83" s="1" t="s">
        <v>29</v>
      </c>
      <c r="C83" s="1" t="s">
        <v>81</v>
      </c>
      <c r="D83" s="6" t="s">
        <v>66</v>
      </c>
      <c r="E83" s="8" t="s">
        <v>182</v>
      </c>
      <c r="F83" s="11">
        <v>72.388999999999996</v>
      </c>
      <c r="H83" t="s">
        <v>186</v>
      </c>
      <c r="M83" t="s">
        <v>200</v>
      </c>
    </row>
    <row r="84" spans="1:15">
      <c r="A84" s="1" t="s">
        <v>93</v>
      </c>
      <c r="B84" s="1" t="s">
        <v>28</v>
      </c>
      <c r="C84" s="1" t="s">
        <v>81</v>
      </c>
      <c r="D84" s="1" t="s">
        <v>66</v>
      </c>
      <c r="E84" s="8" t="s">
        <v>182</v>
      </c>
      <c r="F84" s="11">
        <v>118.905</v>
      </c>
      <c r="H84" t="s">
        <v>305</v>
      </c>
      <c r="M84" t="s">
        <v>305</v>
      </c>
    </row>
    <row r="85" spans="1:15" ht="15.75" thickBot="1">
      <c r="A85" s="1" t="s">
        <v>109</v>
      </c>
      <c r="B85" s="1" t="s">
        <v>20</v>
      </c>
      <c r="C85" s="1" t="s">
        <v>21</v>
      </c>
      <c r="D85" s="1" t="s">
        <v>66</v>
      </c>
      <c r="E85" s="8" t="s">
        <v>182</v>
      </c>
      <c r="F85" s="11">
        <v>154.08600000000001</v>
      </c>
      <c r="H85" t="s">
        <v>307</v>
      </c>
      <c r="J85" t="s">
        <v>13</v>
      </c>
      <c r="M85" t="s">
        <v>307</v>
      </c>
      <c r="O85" t="s">
        <v>13</v>
      </c>
    </row>
    <row r="86" spans="1:15">
      <c r="A86" s="1" t="s">
        <v>110</v>
      </c>
      <c r="B86" s="1" t="s">
        <v>26</v>
      </c>
      <c r="C86" s="1" t="s">
        <v>21</v>
      </c>
      <c r="D86" s="1" t="s">
        <v>66</v>
      </c>
      <c r="E86" s="8" t="s">
        <v>182</v>
      </c>
      <c r="F86" s="11">
        <v>122.081</v>
      </c>
      <c r="H86" s="30"/>
      <c r="I86" s="30" t="s">
        <v>188</v>
      </c>
      <c r="J86" s="30" t="s">
        <v>189</v>
      </c>
      <c r="M86" s="30"/>
      <c r="N86" s="30" t="s">
        <v>188</v>
      </c>
      <c r="O86" s="30" t="s">
        <v>189</v>
      </c>
    </row>
    <row r="87" spans="1:15">
      <c r="A87" s="1" t="s">
        <v>111</v>
      </c>
      <c r="B87" s="1" t="s">
        <v>28</v>
      </c>
      <c r="C87" s="1" t="s">
        <v>21</v>
      </c>
      <c r="D87" s="1" t="s">
        <v>66</v>
      </c>
      <c r="E87" s="8" t="s">
        <v>182</v>
      </c>
      <c r="F87" s="11">
        <v>126.105</v>
      </c>
      <c r="H87" s="28" t="s">
        <v>190</v>
      </c>
      <c r="I87" s="28">
        <v>297.38183333333336</v>
      </c>
      <c r="J87" s="28">
        <v>381.74772727272733</v>
      </c>
      <c r="M87" s="28" t="s">
        <v>190</v>
      </c>
      <c r="N87" s="28">
        <v>398.05624999999998</v>
      </c>
      <c r="O87" s="28">
        <v>304.73591666666664</v>
      </c>
    </row>
    <row r="88" spans="1:15">
      <c r="A88" s="1" t="s">
        <v>112</v>
      </c>
      <c r="B88" s="1" t="s">
        <v>108</v>
      </c>
      <c r="C88" s="1" t="s">
        <v>21</v>
      </c>
      <c r="D88" s="1" t="s">
        <v>66</v>
      </c>
      <c r="E88" s="8" t="s">
        <v>182</v>
      </c>
      <c r="F88" s="11">
        <v>146.96799999999999</v>
      </c>
      <c r="H88" s="28" t="s">
        <v>191</v>
      </c>
      <c r="I88" s="28">
        <v>5808.2853557666067</v>
      </c>
      <c r="J88" s="28">
        <v>7117.9527456181586</v>
      </c>
      <c r="M88" s="28" t="s">
        <v>191</v>
      </c>
      <c r="N88" s="28">
        <v>8598.9745362500344</v>
      </c>
      <c r="O88" s="28">
        <v>5681.1160022651948</v>
      </c>
    </row>
    <row r="89" spans="1:15">
      <c r="A89" s="1" t="s">
        <v>113</v>
      </c>
      <c r="B89" s="1" t="s">
        <v>29</v>
      </c>
      <c r="C89" s="1" t="s">
        <v>21</v>
      </c>
      <c r="D89" s="1" t="s">
        <v>66</v>
      </c>
      <c r="E89" s="8" t="s">
        <v>182</v>
      </c>
      <c r="F89" s="11">
        <v>167.447</v>
      </c>
      <c r="H89" s="28" t="s">
        <v>192</v>
      </c>
      <c r="I89" s="28">
        <v>6</v>
      </c>
      <c r="J89" s="28">
        <v>11</v>
      </c>
      <c r="M89" s="28" t="s">
        <v>192</v>
      </c>
      <c r="N89" s="28">
        <v>4</v>
      </c>
      <c r="O89" s="28">
        <v>12</v>
      </c>
    </row>
    <row r="90" spans="1:15">
      <c r="A90" s="1" t="s">
        <v>143</v>
      </c>
      <c r="B90" s="1" t="s">
        <v>20</v>
      </c>
      <c r="C90" s="1" t="s">
        <v>21</v>
      </c>
      <c r="D90" s="1" t="s">
        <v>66</v>
      </c>
      <c r="E90" s="8" t="s">
        <v>182</v>
      </c>
      <c r="F90" s="11">
        <v>116.864</v>
      </c>
      <c r="H90" s="28" t="s">
        <v>306</v>
      </c>
      <c r="I90" s="28">
        <v>6681.3969490009749</v>
      </c>
      <c r="J90" s="28"/>
      <c r="M90" s="28" t="s">
        <v>306</v>
      </c>
      <c r="N90" s="28">
        <v>6306.3714024048031</v>
      </c>
      <c r="O90" s="28"/>
    </row>
    <row r="91" spans="1:15">
      <c r="A91" s="1" t="s">
        <v>144</v>
      </c>
      <c r="B91" s="1" t="s">
        <v>72</v>
      </c>
      <c r="C91" s="1" t="s">
        <v>21</v>
      </c>
      <c r="D91" s="1" t="s">
        <v>66</v>
      </c>
      <c r="E91" s="8" t="s">
        <v>182</v>
      </c>
      <c r="F91" s="11">
        <v>90.995999999999995</v>
      </c>
      <c r="H91" s="28" t="s">
        <v>193</v>
      </c>
      <c r="I91" s="28">
        <v>0</v>
      </c>
      <c r="J91" s="28"/>
      <c r="M91" s="28" t="s">
        <v>193</v>
      </c>
      <c r="N91" s="28">
        <v>0</v>
      </c>
      <c r="O91" s="28"/>
    </row>
    <row r="92" spans="1:15">
      <c r="A92" s="1" t="s">
        <v>145</v>
      </c>
      <c r="B92" s="1" t="s">
        <v>29</v>
      </c>
      <c r="C92" s="1" t="s">
        <v>21</v>
      </c>
      <c r="D92" s="1" t="s">
        <v>66</v>
      </c>
      <c r="E92" s="8" t="s">
        <v>182</v>
      </c>
      <c r="F92" s="11">
        <v>97.837000000000003</v>
      </c>
      <c r="H92" s="28" t="s">
        <v>194</v>
      </c>
      <c r="I92" s="28">
        <v>15</v>
      </c>
      <c r="J92" s="28"/>
      <c r="M92" s="28" t="s">
        <v>194</v>
      </c>
      <c r="N92" s="28">
        <v>14</v>
      </c>
      <c r="O92" s="28"/>
    </row>
    <row r="93" spans="1:15">
      <c r="A93" s="1" t="s">
        <v>146</v>
      </c>
      <c r="B93" s="1" t="s">
        <v>41</v>
      </c>
      <c r="C93" s="1" t="s">
        <v>21</v>
      </c>
      <c r="D93" s="1" t="s">
        <v>66</v>
      </c>
      <c r="E93" s="8" t="s">
        <v>182</v>
      </c>
      <c r="F93" s="11">
        <v>88.366</v>
      </c>
      <c r="H93" s="28" t="s">
        <v>195</v>
      </c>
      <c r="I93" s="28">
        <v>-2.0336714067142676</v>
      </c>
      <c r="J93" s="28"/>
      <c r="M93" s="28" t="s">
        <v>195</v>
      </c>
      <c r="N93" s="28">
        <v>2.0353876576230436</v>
      </c>
      <c r="O93" s="28"/>
    </row>
    <row r="94" spans="1:15">
      <c r="A94" s="1" t="s">
        <v>150</v>
      </c>
      <c r="B94" s="1" t="s">
        <v>20</v>
      </c>
      <c r="C94" s="1" t="s">
        <v>21</v>
      </c>
      <c r="D94" s="1" t="s">
        <v>66</v>
      </c>
      <c r="E94" s="8" t="s">
        <v>182</v>
      </c>
      <c r="F94" s="11">
        <v>95.524000000000001</v>
      </c>
      <c r="H94" s="28" t="s">
        <v>196</v>
      </c>
      <c r="I94" s="28">
        <v>3.0034545771564902E-2</v>
      </c>
      <c r="J94" s="28"/>
      <c r="M94" s="28" t="s">
        <v>196</v>
      </c>
      <c r="N94" s="28">
        <v>3.0599207009504158E-2</v>
      </c>
      <c r="O94" s="28"/>
    </row>
    <row r="95" spans="1:15">
      <c r="A95" s="1" t="s">
        <v>152</v>
      </c>
      <c r="B95" s="1" t="s">
        <v>26</v>
      </c>
      <c r="C95" s="1" t="s">
        <v>21</v>
      </c>
      <c r="D95" s="1" t="s">
        <v>66</v>
      </c>
      <c r="E95" s="8" t="s">
        <v>182</v>
      </c>
      <c r="F95" s="11">
        <v>157.64500000000001</v>
      </c>
      <c r="H95" s="28" t="s">
        <v>197</v>
      </c>
      <c r="I95" s="28">
        <v>1.7530503556925723</v>
      </c>
      <c r="J95" s="28"/>
      <c r="M95" s="28" t="s">
        <v>197</v>
      </c>
      <c r="N95" s="28">
        <v>1.7613101357748921</v>
      </c>
      <c r="O95" s="28"/>
    </row>
    <row r="96" spans="1:15">
      <c r="A96" s="1" t="s">
        <v>154</v>
      </c>
      <c r="B96" s="1" t="s">
        <v>29</v>
      </c>
      <c r="C96" s="1" t="s">
        <v>21</v>
      </c>
      <c r="D96" s="1" t="s">
        <v>66</v>
      </c>
      <c r="E96" s="8" t="s">
        <v>182</v>
      </c>
      <c r="F96" s="11">
        <v>133.30600000000001</v>
      </c>
      <c r="H96" s="28" t="s">
        <v>198</v>
      </c>
      <c r="I96" s="28">
        <v>6.0069091543129803E-2</v>
      </c>
      <c r="J96" s="28"/>
      <c r="M96" s="28" t="s">
        <v>198</v>
      </c>
      <c r="N96" s="28">
        <v>6.1198414019008315E-2</v>
      </c>
      <c r="O96" s="28"/>
    </row>
    <row r="97" spans="1:15" ht="15.75" thickBot="1">
      <c r="A97" s="9" t="s">
        <v>167</v>
      </c>
      <c r="B97" s="1" t="s">
        <v>20</v>
      </c>
      <c r="C97" s="1" t="s">
        <v>21</v>
      </c>
      <c r="D97" s="6" t="s">
        <v>66</v>
      </c>
      <c r="E97" s="8" t="s">
        <v>182</v>
      </c>
      <c r="F97" s="1">
        <v>86.534999999999997</v>
      </c>
      <c r="H97" s="29" t="s">
        <v>199</v>
      </c>
      <c r="I97" s="29">
        <v>2.1314495455597742</v>
      </c>
      <c r="J97" s="29"/>
      <c r="M97" s="29" t="s">
        <v>199</v>
      </c>
      <c r="N97" s="29">
        <v>2.1447866879178044</v>
      </c>
      <c r="O97" s="29"/>
    </row>
    <row r="98" spans="1:15">
      <c r="A98" s="9" t="s">
        <v>168</v>
      </c>
      <c r="B98" s="1" t="s">
        <v>26</v>
      </c>
      <c r="C98" s="1" t="s">
        <v>21</v>
      </c>
      <c r="D98" s="6" t="s">
        <v>66</v>
      </c>
      <c r="E98" s="8" t="s">
        <v>182</v>
      </c>
      <c r="F98" s="1">
        <v>80.481999999999999</v>
      </c>
    </row>
    <row r="99" spans="1:15">
      <c r="A99" s="9" t="s">
        <v>169</v>
      </c>
      <c r="B99" s="1" t="s">
        <v>28</v>
      </c>
      <c r="C99" s="1" t="s">
        <v>21</v>
      </c>
      <c r="D99" s="6" t="s">
        <v>66</v>
      </c>
      <c r="E99" s="8" t="s">
        <v>182</v>
      </c>
      <c r="F99" s="1">
        <v>143.029</v>
      </c>
    </row>
    <row r="100" spans="1:15">
      <c r="A100" s="9" t="s">
        <v>171</v>
      </c>
      <c r="B100" s="1" t="s">
        <v>29</v>
      </c>
      <c r="C100" s="1" t="s">
        <v>21</v>
      </c>
      <c r="D100" s="6" t="s">
        <v>66</v>
      </c>
      <c r="E100" s="8" t="s">
        <v>182</v>
      </c>
      <c r="F100" s="1">
        <v>142.86099999999999</v>
      </c>
    </row>
    <row r="101" spans="1:15">
      <c r="A101" s="21" t="s">
        <v>179</v>
      </c>
      <c r="B101" s="21"/>
      <c r="C101" s="21" t="s">
        <v>21</v>
      </c>
      <c r="D101" s="1" t="s">
        <v>66</v>
      </c>
      <c r="E101" s="1"/>
      <c r="F101" s="25">
        <f>AVERAGE(F77:F100)</f>
        <v>122.49895833333333</v>
      </c>
    </row>
    <row r="102" spans="1:15">
      <c r="A102" s="21" t="s">
        <v>180</v>
      </c>
      <c r="B102" s="21"/>
      <c r="C102" s="21" t="s">
        <v>21</v>
      </c>
      <c r="D102" s="1" t="s">
        <v>66</v>
      </c>
      <c r="E102" s="1"/>
      <c r="F102" s="25">
        <f>STDEV(F77:F100)/SQRT(24)</f>
        <v>5.9007321013113643</v>
      </c>
    </row>
    <row r="106" spans="1:15">
      <c r="A106" s="2" t="s">
        <v>8</v>
      </c>
      <c r="B106" s="2" t="s">
        <v>9</v>
      </c>
      <c r="C106" s="2" t="s">
        <v>10</v>
      </c>
      <c r="D106" s="2" t="s">
        <v>11</v>
      </c>
      <c r="E106" s="3" t="s">
        <v>174</v>
      </c>
      <c r="F106" s="15" t="s">
        <v>175</v>
      </c>
      <c r="G106" s="3" t="s">
        <v>177</v>
      </c>
      <c r="H106" s="3" t="s">
        <v>178</v>
      </c>
    </row>
    <row r="107" spans="1:15">
      <c r="A107" s="6" t="s">
        <v>74</v>
      </c>
      <c r="B107" s="1" t="s">
        <v>20</v>
      </c>
      <c r="C107" s="1" t="s">
        <v>31</v>
      </c>
      <c r="D107" s="6" t="s">
        <v>22</v>
      </c>
      <c r="E107" s="1" t="s">
        <v>13</v>
      </c>
      <c r="F107" s="18">
        <v>251.30699999999999</v>
      </c>
      <c r="G107" s="19">
        <v>119.91500000000001</v>
      </c>
      <c r="H107" s="19">
        <v>1100.556</v>
      </c>
    </row>
    <row r="108" spans="1:15">
      <c r="A108" s="6" t="s">
        <v>76</v>
      </c>
      <c r="B108" s="1" t="s">
        <v>29</v>
      </c>
      <c r="C108" s="1" t="s">
        <v>31</v>
      </c>
      <c r="D108" s="6" t="s">
        <v>22</v>
      </c>
      <c r="E108" s="1" t="s">
        <v>13</v>
      </c>
      <c r="F108" s="18">
        <v>214.75700000000001</v>
      </c>
      <c r="G108" s="19">
        <v>127.366</v>
      </c>
      <c r="H108" s="19">
        <v>1036.92</v>
      </c>
    </row>
    <row r="109" spans="1:15">
      <c r="A109" s="6" t="s">
        <v>77</v>
      </c>
      <c r="B109" s="11" t="s">
        <v>28</v>
      </c>
      <c r="C109" s="11" t="s">
        <v>31</v>
      </c>
      <c r="D109" s="6" t="s">
        <v>22</v>
      </c>
      <c r="E109" s="1" t="s">
        <v>13</v>
      </c>
      <c r="F109" s="18">
        <v>262.72399999999999</v>
      </c>
      <c r="G109" s="19">
        <v>118.605</v>
      </c>
      <c r="H109" s="19">
        <v>1066.617</v>
      </c>
    </row>
    <row r="110" spans="1:15">
      <c r="A110" s="6" t="s">
        <v>78</v>
      </c>
      <c r="B110" s="11" t="s">
        <v>29</v>
      </c>
      <c r="C110" s="11" t="s">
        <v>31</v>
      </c>
      <c r="D110" s="6" t="s">
        <v>22</v>
      </c>
      <c r="E110" s="1" t="s">
        <v>13</v>
      </c>
      <c r="F110" s="18">
        <v>296.86500000000001</v>
      </c>
      <c r="G110" s="19">
        <v>153.465</v>
      </c>
      <c r="H110" s="19">
        <v>1552.5510000000002</v>
      </c>
    </row>
    <row r="111" spans="1:15">
      <c r="A111" s="1" t="s">
        <v>95</v>
      </c>
      <c r="B111" s="1" t="s">
        <v>28</v>
      </c>
      <c r="C111" s="1" t="s">
        <v>31</v>
      </c>
      <c r="D111" s="1" t="s">
        <v>22</v>
      </c>
      <c r="E111" s="1" t="s">
        <v>13</v>
      </c>
      <c r="F111" s="19">
        <v>327.05599999999998</v>
      </c>
      <c r="G111" s="19">
        <v>145.06200000000001</v>
      </c>
      <c r="H111" s="19">
        <v>790.80000000000007</v>
      </c>
    </row>
    <row r="112" spans="1:15">
      <c r="A112" s="1" t="s">
        <v>97</v>
      </c>
      <c r="B112" s="1" t="s">
        <v>29</v>
      </c>
      <c r="C112" s="1" t="s">
        <v>31</v>
      </c>
      <c r="D112" s="1" t="s">
        <v>22</v>
      </c>
      <c r="E112" s="1" t="s">
        <v>13</v>
      </c>
      <c r="F112" s="19">
        <v>431.58199999999999</v>
      </c>
      <c r="G112" s="19">
        <v>173.70400000000001</v>
      </c>
      <c r="H112" s="19">
        <v>904.5809999999999</v>
      </c>
    </row>
    <row r="113" spans="1:18">
      <c r="A113" s="20" t="s">
        <v>179</v>
      </c>
      <c r="B113" s="20"/>
      <c r="C113" s="21" t="s">
        <v>31</v>
      </c>
      <c r="D113" s="21" t="s">
        <v>22</v>
      </c>
      <c r="E113" s="23"/>
      <c r="F113" s="22">
        <f>AVERAGE(F107:F112)</f>
        <v>297.38183333333336</v>
      </c>
      <c r="G113" s="22">
        <f t="shared" ref="G113:H113" si="0">AVERAGE(G107:G112)</f>
        <v>139.68616666666665</v>
      </c>
      <c r="H113" s="22">
        <f t="shared" si="0"/>
        <v>1075.3375000000001</v>
      </c>
    </row>
    <row r="114" spans="1:18">
      <c r="A114" s="21" t="s">
        <v>180</v>
      </c>
      <c r="B114" s="21"/>
      <c r="C114" s="21" t="s">
        <v>31</v>
      </c>
      <c r="D114" s="21" t="s">
        <v>22</v>
      </c>
      <c r="E114" s="23"/>
      <c r="F114" s="22">
        <f>STDEV(F107:F112)/SQRT(6)</f>
        <v>31.113462669629598</v>
      </c>
      <c r="G114" s="22">
        <f t="shared" ref="G114:H114" si="1">STDEV(G107:G112)/SQRT(6)</f>
        <v>8.8751900314553769</v>
      </c>
      <c r="H114" s="22">
        <f t="shared" si="1"/>
        <v>106.46439466624506</v>
      </c>
    </row>
    <row r="115" spans="1:18">
      <c r="A115" s="21"/>
      <c r="B115" s="21"/>
      <c r="C115" s="21"/>
      <c r="D115" s="21"/>
      <c r="E115" s="21"/>
      <c r="F115" s="22"/>
      <c r="G115" s="22"/>
      <c r="H115" s="22"/>
    </row>
    <row r="116" spans="1:18">
      <c r="A116" s="1"/>
      <c r="B116" s="1"/>
      <c r="C116" s="1"/>
      <c r="D116" s="1"/>
      <c r="E116" s="3" t="s">
        <v>174</v>
      </c>
      <c r="F116" s="15" t="s">
        <v>175</v>
      </c>
      <c r="G116" s="3" t="s">
        <v>177</v>
      </c>
      <c r="H116" s="3" t="s">
        <v>178</v>
      </c>
    </row>
    <row r="117" spans="1:18">
      <c r="A117" s="1" t="s">
        <v>90</v>
      </c>
      <c r="B117" s="1" t="s">
        <v>20</v>
      </c>
      <c r="C117" s="1" t="s">
        <v>31</v>
      </c>
      <c r="D117" s="6" t="s">
        <v>66</v>
      </c>
      <c r="E117" s="1" t="s">
        <v>13</v>
      </c>
      <c r="F117" s="11">
        <v>261.21800000000002</v>
      </c>
      <c r="G117" s="1">
        <v>155.81899999999999</v>
      </c>
      <c r="H117" s="1">
        <v>889.14</v>
      </c>
    </row>
    <row r="118" spans="1:18">
      <c r="A118" s="1" t="s">
        <v>91</v>
      </c>
      <c r="B118" s="1" t="s">
        <v>26</v>
      </c>
      <c r="C118" s="1" t="s">
        <v>31</v>
      </c>
      <c r="D118" s="6" t="s">
        <v>66</v>
      </c>
      <c r="E118" s="1" t="s">
        <v>13</v>
      </c>
      <c r="F118" s="1">
        <v>420.17700000000002</v>
      </c>
      <c r="G118" s="1">
        <v>188.08199999999999</v>
      </c>
      <c r="H118" s="1">
        <v>1043.7570000000001</v>
      </c>
      <c r="K118" s="23"/>
      <c r="L118" s="23"/>
      <c r="M118" s="23"/>
      <c r="N118" s="23"/>
    </row>
    <row r="119" spans="1:18">
      <c r="A119" s="1" t="s">
        <v>104</v>
      </c>
      <c r="B119" s="1" t="s">
        <v>26</v>
      </c>
      <c r="C119" s="1" t="s">
        <v>102</v>
      </c>
      <c r="D119" s="1" t="s">
        <v>66</v>
      </c>
      <c r="E119" s="1" t="s">
        <v>13</v>
      </c>
      <c r="F119" s="1">
        <v>456.60599999999999</v>
      </c>
      <c r="G119" s="1">
        <v>165.15299999999999</v>
      </c>
      <c r="H119" s="1">
        <v>884.15099999999995</v>
      </c>
      <c r="K119" s="23"/>
      <c r="L119" s="23"/>
      <c r="M119" s="23"/>
      <c r="N119" s="23"/>
    </row>
    <row r="120" spans="1:18">
      <c r="A120" s="1" t="s">
        <v>105</v>
      </c>
      <c r="B120" s="1" t="s">
        <v>28</v>
      </c>
      <c r="C120" s="1" t="s">
        <v>102</v>
      </c>
      <c r="D120" s="1" t="s">
        <v>66</v>
      </c>
      <c r="E120" s="1" t="s">
        <v>13</v>
      </c>
      <c r="F120" s="1">
        <v>454.22399999999999</v>
      </c>
      <c r="G120" s="1">
        <v>146.19800000000001</v>
      </c>
      <c r="H120" s="1">
        <v>850.95299999999997</v>
      </c>
      <c r="I120" s="23"/>
      <c r="J120" s="23"/>
      <c r="K120" s="23"/>
      <c r="L120" s="23"/>
      <c r="M120" s="23"/>
      <c r="N120" s="23"/>
    </row>
    <row r="121" spans="1:18">
      <c r="A121" s="21" t="s">
        <v>179</v>
      </c>
      <c r="B121" s="21"/>
      <c r="C121" s="21" t="s">
        <v>31</v>
      </c>
      <c r="D121" s="1" t="s">
        <v>66</v>
      </c>
      <c r="E121" s="24"/>
      <c r="F121" s="24">
        <f>AVERAGE(F117:F120)</f>
        <v>398.05624999999998</v>
      </c>
      <c r="G121" s="24">
        <f>AVERAGE(G117:G120)</f>
        <v>163.81299999999999</v>
      </c>
      <c r="H121" s="24">
        <f>AVERAGE(H117:H120)</f>
        <v>917.00024999999994</v>
      </c>
      <c r="I121" s="23"/>
      <c r="J121" s="23"/>
    </row>
    <row r="122" spans="1:18">
      <c r="A122" s="21" t="s">
        <v>180</v>
      </c>
      <c r="B122" s="21"/>
      <c r="C122" s="21" t="s">
        <v>31</v>
      </c>
      <c r="D122" s="1" t="s">
        <v>66</v>
      </c>
      <c r="E122" s="24"/>
      <c r="F122" s="24">
        <f>STDEV(F117:F120)/SQRT(4)</f>
        <v>46.365327930065462</v>
      </c>
      <c r="G122" s="24">
        <f>STDEV(G117:G120)/SQRT(4)</f>
        <v>8.9674049665069386</v>
      </c>
      <c r="H122" s="24">
        <f>STDEV(H117:H120)/SQRT(4)</f>
        <v>43.0936767004453</v>
      </c>
      <c r="I122" s="23"/>
      <c r="J122" s="22"/>
      <c r="K122" s="22"/>
      <c r="L122" s="22"/>
      <c r="M122" s="22"/>
      <c r="N122" s="22"/>
      <c r="O122" s="23"/>
      <c r="P122" s="22"/>
      <c r="Q122" s="22"/>
      <c r="R122" s="22"/>
    </row>
    <row r="123" spans="1:18">
      <c r="A123" s="17"/>
      <c r="B123" s="17"/>
      <c r="C123" s="17"/>
      <c r="D123" s="17"/>
      <c r="E123" s="17"/>
      <c r="F123" s="12"/>
      <c r="G123" s="17"/>
      <c r="H123" s="17"/>
    </row>
    <row r="124" spans="1:18">
      <c r="A124" s="1"/>
      <c r="B124" s="1"/>
      <c r="C124" s="1"/>
      <c r="D124" s="1"/>
      <c r="E124" s="3" t="s">
        <v>174</v>
      </c>
      <c r="F124" s="15" t="s">
        <v>175</v>
      </c>
      <c r="G124" s="3" t="s">
        <v>177</v>
      </c>
      <c r="H124" s="3" t="s">
        <v>178</v>
      </c>
    </row>
    <row r="125" spans="1:18">
      <c r="A125" s="1" t="s">
        <v>19</v>
      </c>
      <c r="B125" s="1" t="s">
        <v>20</v>
      </c>
      <c r="C125" s="1" t="s">
        <v>21</v>
      </c>
      <c r="D125" s="1" t="s">
        <v>22</v>
      </c>
      <c r="E125" s="1" t="s">
        <v>13</v>
      </c>
      <c r="F125" s="11">
        <v>397.78199999999998</v>
      </c>
      <c r="G125" s="1">
        <v>133.28200000000001</v>
      </c>
      <c r="H125" s="1">
        <v>806.59199999999987</v>
      </c>
    </row>
    <row r="126" spans="1:18">
      <c r="A126" s="1" t="s">
        <v>25</v>
      </c>
      <c r="B126" s="1" t="s">
        <v>26</v>
      </c>
      <c r="C126" s="1" t="s">
        <v>21</v>
      </c>
      <c r="D126" s="1" t="s">
        <v>22</v>
      </c>
      <c r="E126" s="1" t="s">
        <v>13</v>
      </c>
      <c r="F126" s="11">
        <v>370.07499999999999</v>
      </c>
      <c r="G126" s="1">
        <v>121.26600000000001</v>
      </c>
      <c r="H126" s="1">
        <v>936.87000000000012</v>
      </c>
    </row>
    <row r="127" spans="1:18">
      <c r="A127" s="1" t="s">
        <v>27</v>
      </c>
      <c r="B127" s="1" t="s">
        <v>28</v>
      </c>
      <c r="C127" s="1" t="s">
        <v>21</v>
      </c>
      <c r="D127" s="1" t="s">
        <v>22</v>
      </c>
      <c r="E127" s="1" t="s">
        <v>13</v>
      </c>
      <c r="F127" s="11">
        <v>399.64400000000001</v>
      </c>
      <c r="G127" s="1">
        <v>116.783</v>
      </c>
      <c r="H127" s="1">
        <v>974.34300000000007</v>
      </c>
    </row>
    <row r="128" spans="1:18">
      <c r="A128" s="1" t="s">
        <v>99</v>
      </c>
      <c r="B128" s="1" t="s">
        <v>20</v>
      </c>
      <c r="C128" s="1" t="s">
        <v>81</v>
      </c>
      <c r="D128" s="1" t="s">
        <v>22</v>
      </c>
      <c r="E128" s="1" t="s">
        <v>13</v>
      </c>
      <c r="F128" s="1">
        <v>275.13</v>
      </c>
      <c r="G128" s="1">
        <v>205.35400000000001</v>
      </c>
      <c r="H128" s="1">
        <v>841.87200000000007</v>
      </c>
    </row>
    <row r="129" spans="1:18">
      <c r="A129" s="1" t="s">
        <v>114</v>
      </c>
      <c r="B129" s="1" t="s">
        <v>26</v>
      </c>
      <c r="C129" s="1" t="s">
        <v>21</v>
      </c>
      <c r="D129" s="1" t="s">
        <v>22</v>
      </c>
      <c r="E129" s="1" t="s">
        <v>13</v>
      </c>
      <c r="F129" s="1">
        <v>277.03500000000003</v>
      </c>
      <c r="G129" s="1">
        <v>174.76400000000001</v>
      </c>
      <c r="H129" s="1">
        <v>844.42500000000007</v>
      </c>
    </row>
    <row r="130" spans="1:18">
      <c r="A130" s="1" t="s">
        <v>115</v>
      </c>
      <c r="B130" s="1" t="s">
        <v>28</v>
      </c>
      <c r="C130" s="1" t="s">
        <v>21</v>
      </c>
      <c r="D130" s="1" t="s">
        <v>22</v>
      </c>
      <c r="E130" s="1" t="s">
        <v>13</v>
      </c>
      <c r="F130" s="1">
        <v>250.86199999999999</v>
      </c>
      <c r="G130" s="1">
        <v>177.63900000000001</v>
      </c>
      <c r="H130" s="1">
        <v>641.54700000000003</v>
      </c>
    </row>
    <row r="131" spans="1:18">
      <c r="A131" s="1" t="s">
        <v>116</v>
      </c>
      <c r="B131" s="1" t="s">
        <v>29</v>
      </c>
      <c r="C131" s="1" t="s">
        <v>81</v>
      </c>
      <c r="D131" s="1" t="s">
        <v>22</v>
      </c>
      <c r="E131" s="1" t="s">
        <v>13</v>
      </c>
      <c r="F131" s="1">
        <v>520.41499999999996</v>
      </c>
      <c r="G131" s="1">
        <v>216.364</v>
      </c>
      <c r="H131" s="1">
        <v>1111.29</v>
      </c>
    </row>
    <row r="132" spans="1:18">
      <c r="A132" s="1" t="s">
        <v>33</v>
      </c>
      <c r="B132" s="1" t="s">
        <v>20</v>
      </c>
      <c r="C132" s="1" t="s">
        <v>21</v>
      </c>
      <c r="D132" s="1" t="s">
        <v>22</v>
      </c>
      <c r="E132" s="1" t="s">
        <v>13</v>
      </c>
      <c r="F132" s="11">
        <v>404.846</v>
      </c>
      <c r="G132" s="1">
        <v>101.26600000000001</v>
      </c>
      <c r="H132" s="1">
        <v>796.51499999999999</v>
      </c>
    </row>
    <row r="133" spans="1:18">
      <c r="A133" s="1" t="s">
        <v>34</v>
      </c>
      <c r="B133" s="1" t="s">
        <v>26</v>
      </c>
      <c r="C133" s="1" t="s">
        <v>21</v>
      </c>
      <c r="D133" s="1" t="s">
        <v>22</v>
      </c>
      <c r="E133" s="1" t="s">
        <v>13</v>
      </c>
      <c r="F133" s="11">
        <v>403.83300000000003</v>
      </c>
      <c r="G133" s="1">
        <v>100.366</v>
      </c>
      <c r="H133" s="1">
        <v>897.80399999999986</v>
      </c>
    </row>
    <row r="134" spans="1:18">
      <c r="A134" s="1" t="s">
        <v>35</v>
      </c>
      <c r="B134" s="1" t="s">
        <v>28</v>
      </c>
      <c r="C134" s="1" t="s">
        <v>21</v>
      </c>
      <c r="D134" s="1" t="s">
        <v>22</v>
      </c>
      <c r="E134" s="1" t="s">
        <v>13</v>
      </c>
      <c r="F134" s="11">
        <v>422.505</v>
      </c>
      <c r="G134" s="1">
        <v>137.11000000000001</v>
      </c>
      <c r="H134" s="1">
        <v>1057.0710000000001</v>
      </c>
    </row>
    <row r="135" spans="1:18">
      <c r="A135" s="10" t="s">
        <v>36</v>
      </c>
      <c r="B135" s="1" t="s">
        <v>173</v>
      </c>
      <c r="C135" s="1" t="s">
        <v>21</v>
      </c>
      <c r="D135" s="1" t="s">
        <v>22</v>
      </c>
      <c r="E135" s="1" t="s">
        <v>13</v>
      </c>
      <c r="F135" s="11">
        <v>477.09800000000001</v>
      </c>
      <c r="G135" s="1">
        <v>113.63</v>
      </c>
      <c r="H135" s="1">
        <v>1037.8020000000001</v>
      </c>
    </row>
    <row r="136" spans="1:18">
      <c r="A136" s="1" t="s">
        <v>55</v>
      </c>
      <c r="B136" s="1" t="s">
        <v>29</v>
      </c>
      <c r="C136" s="1" t="s">
        <v>53</v>
      </c>
      <c r="D136" s="1" t="s">
        <v>22</v>
      </c>
      <c r="E136" s="1" t="s">
        <v>13</v>
      </c>
      <c r="F136" s="11">
        <v>337.00200000000001</v>
      </c>
      <c r="G136" s="1">
        <v>79.691000000000003</v>
      </c>
      <c r="H136" s="1">
        <v>612.14700000000005</v>
      </c>
    </row>
    <row r="137" spans="1:18">
      <c r="A137" s="1" t="s">
        <v>56</v>
      </c>
      <c r="B137" s="1" t="s">
        <v>41</v>
      </c>
      <c r="C137" s="1" t="s">
        <v>53</v>
      </c>
      <c r="D137" s="1" t="s">
        <v>22</v>
      </c>
      <c r="E137" s="1" t="s">
        <v>13</v>
      </c>
      <c r="F137" s="11">
        <v>381.43700000000001</v>
      </c>
      <c r="G137" s="1">
        <v>90.293999999999997</v>
      </c>
      <c r="H137" s="1">
        <v>924.14100000000008</v>
      </c>
    </row>
    <row r="138" spans="1:18">
      <c r="A138" s="21" t="s">
        <v>179</v>
      </c>
      <c r="B138" s="21"/>
      <c r="C138" s="21" t="s">
        <v>21</v>
      </c>
      <c r="D138" s="21" t="s">
        <v>22</v>
      </c>
      <c r="E138" s="21"/>
      <c r="F138" s="25">
        <f>AVERAGE(F125:F135)</f>
        <v>381.74772727272733</v>
      </c>
      <c r="G138" s="25">
        <f t="shared" ref="G138:H138" si="2">AVERAGE(G125:G135)</f>
        <v>145.25672727272729</v>
      </c>
      <c r="H138" s="25">
        <f t="shared" si="2"/>
        <v>904.19372727272741</v>
      </c>
    </row>
    <row r="139" spans="1:18">
      <c r="A139" s="21" t="s">
        <v>180</v>
      </c>
      <c r="B139" s="21"/>
      <c r="C139" s="21" t="s">
        <v>21</v>
      </c>
      <c r="D139" s="21" t="s">
        <v>22</v>
      </c>
      <c r="E139" s="21"/>
      <c r="F139" s="25">
        <f>STDEV(F125:F135)/SQRT(11)</f>
        <v>25.437897185852734</v>
      </c>
      <c r="G139" s="25">
        <f t="shared" ref="G139:H139" si="3">STDEV(G125:G135)/SQRT(11)</f>
        <v>12.480493839363078</v>
      </c>
      <c r="H139" s="25">
        <f t="shared" si="3"/>
        <v>41.308307813339965</v>
      </c>
    </row>
    <row r="140" spans="1:18">
      <c r="A140" s="20"/>
      <c r="B140" s="20"/>
      <c r="C140" s="20"/>
      <c r="D140" s="20"/>
      <c r="E140" s="20"/>
      <c r="F140" s="22"/>
      <c r="G140" s="26"/>
      <c r="H140" s="26"/>
    </row>
    <row r="141" spans="1:18">
      <c r="A141" s="17"/>
      <c r="B141" s="17"/>
      <c r="C141" s="17"/>
      <c r="D141" s="17"/>
      <c r="E141" s="3" t="s">
        <v>174</v>
      </c>
      <c r="F141" s="15" t="s">
        <v>175</v>
      </c>
      <c r="G141" s="3" t="s">
        <v>177</v>
      </c>
      <c r="H141" s="3" t="s">
        <v>178</v>
      </c>
    </row>
    <row r="142" spans="1:18">
      <c r="A142" s="1" t="s">
        <v>64</v>
      </c>
      <c r="B142" s="1" t="s">
        <v>28</v>
      </c>
      <c r="C142" s="1" t="s">
        <v>65</v>
      </c>
      <c r="D142" s="1" t="s">
        <v>66</v>
      </c>
      <c r="E142" s="1" t="s">
        <v>13</v>
      </c>
      <c r="F142" s="14">
        <v>243.64099999999999</v>
      </c>
      <c r="G142" s="1">
        <v>134.285</v>
      </c>
      <c r="H142" s="1">
        <v>616.91999999999996</v>
      </c>
    </row>
    <row r="143" spans="1:18">
      <c r="A143" s="1" t="s">
        <v>69</v>
      </c>
      <c r="B143" s="1" t="s">
        <v>26</v>
      </c>
      <c r="C143" s="1" t="s">
        <v>65</v>
      </c>
      <c r="D143" s="1" t="s">
        <v>66</v>
      </c>
      <c r="E143" s="1" t="s">
        <v>13</v>
      </c>
      <c r="F143" s="14">
        <v>208.48699999999999</v>
      </c>
      <c r="G143" s="1">
        <v>128.12299999999999</v>
      </c>
      <c r="H143" s="1">
        <v>640.95899999999995</v>
      </c>
      <c r="Q143" s="23"/>
      <c r="R143" s="23"/>
    </row>
    <row r="144" spans="1:18">
      <c r="A144" s="1" t="s">
        <v>71</v>
      </c>
      <c r="B144" s="1" t="s">
        <v>72</v>
      </c>
      <c r="C144" s="1" t="s">
        <v>65</v>
      </c>
      <c r="D144" s="1" t="s">
        <v>66</v>
      </c>
      <c r="E144" s="1" t="s">
        <v>13</v>
      </c>
      <c r="F144" s="14">
        <v>308.58300000000003</v>
      </c>
      <c r="G144" s="1">
        <v>290.88200000000001</v>
      </c>
      <c r="H144" s="1">
        <v>645.90899999999999</v>
      </c>
      <c r="Q144" s="23"/>
      <c r="R144" s="23"/>
    </row>
    <row r="145" spans="1:18">
      <c r="A145" s="11" t="s">
        <v>80</v>
      </c>
      <c r="B145" s="11" t="s">
        <v>20</v>
      </c>
      <c r="C145" s="11" t="s">
        <v>81</v>
      </c>
      <c r="D145" s="6" t="s">
        <v>66</v>
      </c>
      <c r="E145" s="1" t="s">
        <v>13</v>
      </c>
      <c r="F145" s="13">
        <v>304.86</v>
      </c>
      <c r="G145" s="1">
        <v>235.203</v>
      </c>
      <c r="H145" s="1">
        <v>1057.779</v>
      </c>
      <c r="I145" s="23"/>
      <c r="J145" s="23"/>
      <c r="K145" s="23"/>
      <c r="L145" s="23"/>
      <c r="M145" s="23"/>
      <c r="N145" s="23"/>
      <c r="O145" s="23"/>
      <c r="P145" s="23"/>
      <c r="Q145" s="23"/>
      <c r="R145" s="23"/>
    </row>
    <row r="146" spans="1:18">
      <c r="A146" s="11" t="s">
        <v>84</v>
      </c>
      <c r="B146" s="11" t="s">
        <v>26</v>
      </c>
      <c r="C146" s="11" t="s">
        <v>81</v>
      </c>
      <c r="D146" s="6" t="s">
        <v>66</v>
      </c>
      <c r="E146" s="1" t="s">
        <v>13</v>
      </c>
      <c r="F146" s="13">
        <v>262.17700000000002</v>
      </c>
      <c r="G146" s="1">
        <v>215.69499999999999</v>
      </c>
      <c r="H146" s="1">
        <v>753.20699999999999</v>
      </c>
      <c r="I146" s="23"/>
      <c r="J146" s="23"/>
      <c r="K146" s="23"/>
      <c r="L146" s="23"/>
      <c r="M146" s="23"/>
      <c r="N146" s="23"/>
      <c r="O146" s="23"/>
      <c r="P146" s="23"/>
    </row>
    <row r="147" spans="1:18">
      <c r="A147" s="1" t="s">
        <v>88</v>
      </c>
      <c r="B147" s="1" t="s">
        <v>29</v>
      </c>
      <c r="C147" s="1" t="s">
        <v>81</v>
      </c>
      <c r="D147" s="6" t="s">
        <v>66</v>
      </c>
      <c r="E147" s="1" t="s">
        <v>13</v>
      </c>
      <c r="F147" s="11">
        <v>216.26300000000001</v>
      </c>
      <c r="G147" s="1">
        <v>132.13499999999999</v>
      </c>
      <c r="H147" s="1">
        <v>489.471</v>
      </c>
      <c r="I147" s="27"/>
      <c r="J147" s="22"/>
      <c r="K147" s="22"/>
      <c r="L147" s="22"/>
      <c r="M147" s="22"/>
      <c r="N147" s="22"/>
      <c r="O147" s="23"/>
      <c r="P147" s="23"/>
      <c r="Q147" s="23"/>
      <c r="R147" s="23"/>
    </row>
    <row r="148" spans="1:18">
      <c r="A148" s="1" t="s">
        <v>93</v>
      </c>
      <c r="B148" s="1" t="s">
        <v>28</v>
      </c>
      <c r="C148" s="1" t="s">
        <v>81</v>
      </c>
      <c r="D148" s="1" t="s">
        <v>66</v>
      </c>
      <c r="E148" s="1" t="s">
        <v>13</v>
      </c>
      <c r="F148" s="1">
        <v>392.06900000000002</v>
      </c>
      <c r="G148" s="1">
        <v>201.892</v>
      </c>
      <c r="H148" s="1">
        <v>715.03800000000001</v>
      </c>
    </row>
    <row r="149" spans="1:18">
      <c r="A149" s="1" t="s">
        <v>109</v>
      </c>
      <c r="B149" s="1" t="s">
        <v>20</v>
      </c>
      <c r="C149" s="1" t="s">
        <v>21</v>
      </c>
      <c r="D149" s="1" t="s">
        <v>66</v>
      </c>
      <c r="E149" s="1" t="s">
        <v>13</v>
      </c>
      <c r="F149" s="1">
        <v>281.85500000000002</v>
      </c>
      <c r="G149" s="1">
        <v>158.43700000000001</v>
      </c>
      <c r="H149" s="1">
        <v>503.93100000000004</v>
      </c>
    </row>
    <row r="150" spans="1:18">
      <c r="A150" s="1" t="s">
        <v>110</v>
      </c>
      <c r="B150" s="1" t="s">
        <v>26</v>
      </c>
      <c r="C150" s="1" t="s">
        <v>21</v>
      </c>
      <c r="D150" s="1" t="s">
        <v>66</v>
      </c>
      <c r="E150" s="1" t="s">
        <v>13</v>
      </c>
      <c r="F150" s="1">
        <v>339.38600000000002</v>
      </c>
      <c r="G150" s="1">
        <v>225.691</v>
      </c>
      <c r="H150" s="1">
        <v>781.29299999999989</v>
      </c>
    </row>
    <row r="151" spans="1:18">
      <c r="A151" s="1" t="s">
        <v>111</v>
      </c>
      <c r="B151" s="1" t="s">
        <v>28</v>
      </c>
      <c r="C151" s="1" t="s">
        <v>21</v>
      </c>
      <c r="D151" s="1" t="s">
        <v>66</v>
      </c>
      <c r="E151" s="1" t="s">
        <v>13</v>
      </c>
      <c r="F151" s="1">
        <v>436.37400000000002</v>
      </c>
      <c r="G151" s="1">
        <v>243.87100000000001</v>
      </c>
      <c r="H151" s="1">
        <v>886.27800000000002</v>
      </c>
    </row>
    <row r="152" spans="1:18">
      <c r="A152" s="1" t="s">
        <v>112</v>
      </c>
      <c r="B152" s="1" t="s">
        <v>108</v>
      </c>
      <c r="C152" s="1" t="s">
        <v>21</v>
      </c>
      <c r="D152" s="1" t="s">
        <v>66</v>
      </c>
      <c r="E152" s="1" t="s">
        <v>13</v>
      </c>
      <c r="F152" s="1">
        <v>255.00899999999999</v>
      </c>
      <c r="G152" s="1">
        <v>178.358</v>
      </c>
      <c r="H152" s="1">
        <v>706.52699999999993</v>
      </c>
    </row>
    <row r="153" spans="1:18">
      <c r="A153" s="1" t="s">
        <v>113</v>
      </c>
      <c r="B153" s="1" t="s">
        <v>29</v>
      </c>
      <c r="C153" s="1" t="s">
        <v>21</v>
      </c>
      <c r="D153" s="1" t="s">
        <v>66</v>
      </c>
      <c r="E153" s="1" t="s">
        <v>13</v>
      </c>
      <c r="F153" s="1">
        <v>408.12700000000001</v>
      </c>
      <c r="G153" s="1">
        <v>285.50900000000001</v>
      </c>
      <c r="H153" s="1">
        <v>831.65699999999993</v>
      </c>
    </row>
    <row r="154" spans="1:18">
      <c r="A154" s="21" t="s">
        <v>179</v>
      </c>
      <c r="B154" s="21"/>
      <c r="C154" s="21" t="s">
        <v>21</v>
      </c>
      <c r="D154" s="1" t="s">
        <v>66</v>
      </c>
      <c r="F154" s="25">
        <f>AVERAGE(F142:F153)</f>
        <v>304.73591666666664</v>
      </c>
      <c r="G154" s="25">
        <f>AVERAGE(G142:G153)</f>
        <v>202.50675000000001</v>
      </c>
      <c r="H154" s="25">
        <f>AVERAGE(H142:H153)</f>
        <v>719.08074999999997</v>
      </c>
    </row>
    <row r="155" spans="1:18">
      <c r="A155" s="21" t="s">
        <v>180</v>
      </c>
      <c r="B155" s="21"/>
      <c r="C155" s="21" t="s">
        <v>21</v>
      </c>
      <c r="D155" s="1" t="s">
        <v>66</v>
      </c>
      <c r="F155" s="25">
        <f>STDEV(F142:F153)/SQRT(12)</f>
        <v>21.758362381440833</v>
      </c>
      <c r="G155" s="25">
        <f t="shared" ref="G155:H155" si="4">STDEV(G142:G153)/SQRT(12)</f>
        <v>16.481408072350749</v>
      </c>
      <c r="H155" s="25">
        <f t="shared" si="4"/>
        <v>46.176352202662393</v>
      </c>
    </row>
  </sheetData>
  <sortState ref="A49:F117">
    <sortCondition ref="D49:D117"/>
  </sortState>
  <pageMargins left="0.7" right="0.7" top="0.75" bottom="0.75" header="0.3" footer="0.3"/>
  <pageSetup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J109"/>
  <sheetViews>
    <sheetView topLeftCell="M1" workbookViewId="0">
      <selection activeCell="AC30" sqref="AC30"/>
    </sheetView>
  </sheetViews>
  <sheetFormatPr defaultRowHeight="15"/>
  <cols>
    <col min="1" max="1" width="13.140625" customWidth="1"/>
    <col min="2" max="2" width="11" customWidth="1"/>
    <col min="3" max="3" width="9.140625" style="164"/>
  </cols>
  <sheetData>
    <row r="1" spans="1:26">
      <c r="A1" s="159" t="s">
        <v>517</v>
      </c>
      <c r="B1" t="s">
        <v>516</v>
      </c>
      <c r="C1" s="164" t="s">
        <v>515</v>
      </c>
    </row>
    <row r="2" spans="1:26">
      <c r="A2" s="159" t="s">
        <v>358</v>
      </c>
      <c r="B2">
        <v>15</v>
      </c>
      <c r="C2" s="164">
        <v>134.375</v>
      </c>
    </row>
    <row r="3" spans="1:26">
      <c r="A3" s="159" t="s">
        <v>358</v>
      </c>
      <c r="B3" s="159">
        <v>15</v>
      </c>
      <c r="C3" s="164">
        <v>120.98765432098766</v>
      </c>
    </row>
    <row r="4" spans="1:26">
      <c r="A4" s="159" t="s">
        <v>358</v>
      </c>
      <c r="B4" s="159">
        <v>15</v>
      </c>
      <c r="C4" s="164">
        <v>92.20338983050847</v>
      </c>
    </row>
    <row r="5" spans="1:26">
      <c r="A5" s="159" t="s">
        <v>358</v>
      </c>
      <c r="B5" s="159">
        <v>15</v>
      </c>
      <c r="C5" s="164">
        <v>91.497975708502025</v>
      </c>
    </row>
    <row r="6" spans="1:26">
      <c r="A6" s="159" t="s">
        <v>358</v>
      </c>
      <c r="B6" s="159">
        <v>15</v>
      </c>
      <c r="C6" s="164">
        <v>51.960784313725497</v>
      </c>
    </row>
    <row r="7" spans="1:26">
      <c r="A7" s="159" t="s">
        <v>358</v>
      </c>
      <c r="B7" s="159">
        <v>15</v>
      </c>
      <c r="C7" s="164">
        <v>51.231527093596064</v>
      </c>
    </row>
    <row r="8" spans="1:26">
      <c r="A8" s="159" t="s">
        <v>358</v>
      </c>
      <c r="B8" s="159">
        <v>15</v>
      </c>
      <c r="C8" s="164">
        <v>52.093023255813954</v>
      </c>
    </row>
    <row r="9" spans="1:26">
      <c r="A9" s="159" t="s">
        <v>358</v>
      </c>
      <c r="B9" s="159">
        <v>15</v>
      </c>
      <c r="C9" s="164">
        <v>78.688524590163937</v>
      </c>
    </row>
    <row r="10" spans="1:26">
      <c r="A10" s="159" t="s">
        <v>358</v>
      </c>
      <c r="B10" s="159">
        <v>15</v>
      </c>
      <c r="C10" s="164">
        <v>91.891891891891902</v>
      </c>
      <c r="I10" t="s">
        <v>355</v>
      </c>
      <c r="J10" t="s">
        <v>9</v>
      </c>
      <c r="K10" t="s">
        <v>11</v>
      </c>
      <c r="L10" t="s">
        <v>248</v>
      </c>
      <c r="M10" t="s">
        <v>353</v>
      </c>
      <c r="N10" t="s">
        <v>354</v>
      </c>
      <c r="O10" t="s">
        <v>363</v>
      </c>
      <c r="P10" t="s">
        <v>363</v>
      </c>
      <c r="Q10" t="s">
        <v>364</v>
      </c>
      <c r="R10" t="s">
        <v>365</v>
      </c>
      <c r="S10" t="s">
        <v>366</v>
      </c>
      <c r="T10" t="s">
        <v>367</v>
      </c>
      <c r="U10" t="s">
        <v>508</v>
      </c>
      <c r="V10" t="s">
        <v>514</v>
      </c>
      <c r="W10" t="s">
        <v>509</v>
      </c>
      <c r="X10" t="s">
        <v>510</v>
      </c>
      <c r="Y10" t="s">
        <v>511</v>
      </c>
      <c r="Z10" t="s">
        <v>512</v>
      </c>
    </row>
    <row r="11" spans="1:26">
      <c r="A11" s="159" t="s">
        <v>358</v>
      </c>
      <c r="B11" s="159">
        <v>15</v>
      </c>
      <c r="C11" s="164">
        <v>87.628865979381445</v>
      </c>
      <c r="I11" t="s">
        <v>358</v>
      </c>
      <c r="J11" t="s">
        <v>28</v>
      </c>
      <c r="K11" t="s">
        <v>22</v>
      </c>
      <c r="L11" t="s">
        <v>371</v>
      </c>
      <c r="M11">
        <v>31.1</v>
      </c>
      <c r="N11">
        <v>187</v>
      </c>
      <c r="O11">
        <v>115</v>
      </c>
      <c r="P11">
        <v>77</v>
      </c>
      <c r="Q11">
        <v>129</v>
      </c>
      <c r="R11">
        <v>101</v>
      </c>
      <c r="S11">
        <v>115</v>
      </c>
      <c r="T11">
        <v>96</v>
      </c>
      <c r="U11">
        <v>96</v>
      </c>
      <c r="V11">
        <v>100</v>
      </c>
      <c r="W11" s="164">
        <v>134.375</v>
      </c>
      <c r="X11" s="164">
        <v>105.20833333333333</v>
      </c>
      <c r="Y11" s="164">
        <v>119.79166666666667</v>
      </c>
      <c r="Z11" s="164">
        <v>100</v>
      </c>
    </row>
    <row r="12" spans="1:26">
      <c r="A12" s="159" t="s">
        <v>358</v>
      </c>
      <c r="B12" s="159">
        <v>15</v>
      </c>
      <c r="C12" s="164">
        <v>79.2</v>
      </c>
      <c r="I12" t="s">
        <v>358</v>
      </c>
      <c r="J12" t="s">
        <v>359</v>
      </c>
      <c r="K12" t="s">
        <v>22</v>
      </c>
      <c r="L12" t="s">
        <v>371</v>
      </c>
      <c r="M12">
        <v>22.4</v>
      </c>
      <c r="N12">
        <v>135</v>
      </c>
      <c r="O12">
        <v>83</v>
      </c>
      <c r="P12">
        <v>79</v>
      </c>
      <c r="Q12">
        <v>98</v>
      </c>
      <c r="R12">
        <v>77</v>
      </c>
      <c r="S12">
        <v>106</v>
      </c>
      <c r="T12">
        <v>118</v>
      </c>
      <c r="U12">
        <v>81</v>
      </c>
      <c r="V12">
        <v>100</v>
      </c>
      <c r="W12" s="164">
        <v>120.98765432098766</v>
      </c>
      <c r="X12" s="164">
        <v>95.061728395061735</v>
      </c>
      <c r="Y12" s="164">
        <v>130.8641975308642</v>
      </c>
      <c r="Z12" s="164">
        <v>145.67901234567901</v>
      </c>
    </row>
    <row r="13" spans="1:26">
      <c r="A13" s="159" t="s">
        <v>358</v>
      </c>
      <c r="B13" s="159">
        <v>15</v>
      </c>
      <c r="C13" s="164">
        <v>100.76923076923077</v>
      </c>
      <c r="I13" t="s">
        <v>358</v>
      </c>
      <c r="J13" t="s">
        <v>29</v>
      </c>
      <c r="K13" t="s">
        <v>22</v>
      </c>
      <c r="L13" t="s">
        <v>371</v>
      </c>
      <c r="M13">
        <v>26.9</v>
      </c>
      <c r="N13">
        <v>162</v>
      </c>
      <c r="O13">
        <v>161</v>
      </c>
      <c r="P13">
        <v>134</v>
      </c>
      <c r="Q13">
        <v>136</v>
      </c>
      <c r="R13">
        <v>125</v>
      </c>
      <c r="S13">
        <v>119</v>
      </c>
      <c r="T13">
        <v>143</v>
      </c>
      <c r="U13">
        <v>147.5</v>
      </c>
      <c r="V13">
        <v>100</v>
      </c>
      <c r="W13" s="164">
        <v>92.20338983050847</v>
      </c>
      <c r="X13" s="164">
        <v>84.745762711864401</v>
      </c>
      <c r="Y13" s="164">
        <v>80.677966101694921</v>
      </c>
      <c r="Z13" s="164">
        <v>96.949152542372886</v>
      </c>
    </row>
    <row r="14" spans="1:26">
      <c r="A14" s="159" t="s">
        <v>358</v>
      </c>
      <c r="B14" s="159">
        <v>15</v>
      </c>
      <c r="C14" s="164">
        <v>88.888888888888886</v>
      </c>
      <c r="I14" t="s">
        <v>358</v>
      </c>
      <c r="J14" t="s">
        <v>29</v>
      </c>
      <c r="K14" t="s">
        <v>22</v>
      </c>
      <c r="L14" t="s">
        <v>371</v>
      </c>
      <c r="M14">
        <v>24.9</v>
      </c>
      <c r="N14">
        <v>150</v>
      </c>
      <c r="O14">
        <v>115</v>
      </c>
      <c r="P14">
        <v>132</v>
      </c>
      <c r="Q14">
        <v>113</v>
      </c>
      <c r="R14">
        <v>114</v>
      </c>
      <c r="S14">
        <v>133</v>
      </c>
      <c r="T14">
        <v>113</v>
      </c>
      <c r="U14">
        <v>123.5</v>
      </c>
      <c r="V14">
        <v>100</v>
      </c>
      <c r="W14" s="164">
        <v>91.497975708502025</v>
      </c>
      <c r="X14" s="164">
        <v>92.307692307692307</v>
      </c>
      <c r="Y14" s="164">
        <v>107.69230769230769</v>
      </c>
      <c r="Z14" s="164">
        <v>91.497975708502025</v>
      </c>
    </row>
    <row r="15" spans="1:26">
      <c r="A15" s="159" t="s">
        <v>358</v>
      </c>
      <c r="B15" s="159">
        <v>15</v>
      </c>
      <c r="C15" s="164">
        <v>88.970588235294116</v>
      </c>
      <c r="I15" t="s">
        <v>358</v>
      </c>
      <c r="J15" t="s">
        <v>20</v>
      </c>
      <c r="K15" t="s">
        <v>22</v>
      </c>
      <c r="L15" t="s">
        <v>13</v>
      </c>
      <c r="M15">
        <v>23.3</v>
      </c>
      <c r="N15">
        <v>139.80000000000001</v>
      </c>
      <c r="O15">
        <v>102</v>
      </c>
      <c r="P15">
        <v>102</v>
      </c>
      <c r="Q15">
        <v>53</v>
      </c>
      <c r="R15">
        <v>43</v>
      </c>
      <c r="S15">
        <v>77</v>
      </c>
      <c r="T15">
        <v>90</v>
      </c>
      <c r="U15">
        <v>102</v>
      </c>
      <c r="V15">
        <v>100</v>
      </c>
      <c r="W15" s="164">
        <v>51.960784313725497</v>
      </c>
      <c r="X15" s="164">
        <v>42.156862745098039</v>
      </c>
      <c r="Y15" s="164">
        <v>75.490196078431367</v>
      </c>
      <c r="Z15" s="164">
        <v>88.235294117647058</v>
      </c>
    </row>
    <row r="16" spans="1:26">
      <c r="A16" s="159" t="s">
        <v>358</v>
      </c>
      <c r="B16" s="159">
        <v>15</v>
      </c>
      <c r="C16" s="164">
        <v>72.852233676975942</v>
      </c>
      <c r="I16" t="s">
        <v>358</v>
      </c>
      <c r="J16" t="s">
        <v>26</v>
      </c>
      <c r="K16" t="s">
        <v>22</v>
      </c>
      <c r="L16" t="s">
        <v>13</v>
      </c>
      <c r="M16">
        <v>25.8</v>
      </c>
      <c r="N16">
        <v>154.80000000000001</v>
      </c>
      <c r="O16">
        <v>101</v>
      </c>
      <c r="P16">
        <v>102</v>
      </c>
      <c r="Q16">
        <v>52</v>
      </c>
      <c r="R16">
        <v>74</v>
      </c>
      <c r="S16">
        <v>121</v>
      </c>
      <c r="T16">
        <v>86</v>
      </c>
      <c r="U16">
        <v>101.5</v>
      </c>
      <c r="V16">
        <v>100</v>
      </c>
      <c r="W16" s="164">
        <v>51.231527093596064</v>
      </c>
      <c r="X16" s="164">
        <v>72.906403940886705</v>
      </c>
      <c r="Y16" s="164">
        <v>119.21182266009853</v>
      </c>
      <c r="Z16" s="164">
        <v>84.729064039408868</v>
      </c>
    </row>
    <row r="17" spans="1:28">
      <c r="A17" s="159" t="s">
        <v>358</v>
      </c>
      <c r="B17" s="159">
        <v>15</v>
      </c>
      <c r="C17" s="164">
        <v>76.264591439688715</v>
      </c>
      <c r="I17" t="s">
        <v>358</v>
      </c>
      <c r="J17" t="s">
        <v>28</v>
      </c>
      <c r="K17" t="s">
        <v>22</v>
      </c>
      <c r="L17" t="s">
        <v>13</v>
      </c>
      <c r="M17">
        <v>22.9</v>
      </c>
      <c r="N17">
        <v>137.39999999999998</v>
      </c>
      <c r="O17">
        <v>87</v>
      </c>
      <c r="P17">
        <v>128</v>
      </c>
      <c r="Q17">
        <v>56</v>
      </c>
      <c r="R17">
        <v>70</v>
      </c>
      <c r="S17">
        <v>116</v>
      </c>
      <c r="T17">
        <v>95</v>
      </c>
      <c r="U17">
        <v>107.5</v>
      </c>
      <c r="V17">
        <v>100</v>
      </c>
      <c r="W17" s="164">
        <v>52.093023255813954</v>
      </c>
      <c r="X17" s="164">
        <v>65.116279069767444</v>
      </c>
      <c r="Y17" s="164">
        <v>107.90697674418605</v>
      </c>
      <c r="Z17" s="164">
        <v>88.372093023255815</v>
      </c>
    </row>
    <row r="18" spans="1:28">
      <c r="A18" s="159" t="s">
        <v>358</v>
      </c>
      <c r="B18" s="159">
        <v>15</v>
      </c>
      <c r="C18" s="164">
        <v>92.181069958847743</v>
      </c>
      <c r="I18" t="s">
        <v>358</v>
      </c>
      <c r="J18" t="s">
        <v>20</v>
      </c>
      <c r="K18" t="s">
        <v>22</v>
      </c>
      <c r="L18" t="s">
        <v>13</v>
      </c>
      <c r="M18">
        <v>23.3</v>
      </c>
      <c r="N18">
        <v>139.80000000000001</v>
      </c>
      <c r="O18">
        <v>83</v>
      </c>
      <c r="P18">
        <v>100</v>
      </c>
      <c r="Q18">
        <v>72</v>
      </c>
      <c r="R18">
        <v>63</v>
      </c>
      <c r="S18">
        <v>51</v>
      </c>
      <c r="T18">
        <v>58</v>
      </c>
      <c r="U18">
        <v>91.5</v>
      </c>
      <c r="V18">
        <v>100</v>
      </c>
      <c r="W18" s="164">
        <v>78.688524590163937</v>
      </c>
      <c r="X18" s="164">
        <v>68.852459016393439</v>
      </c>
      <c r="Y18" s="164">
        <v>55.737704918032783</v>
      </c>
      <c r="Z18" s="164">
        <v>63.387978142076506</v>
      </c>
    </row>
    <row r="19" spans="1:28">
      <c r="A19" s="159" t="s">
        <v>358</v>
      </c>
      <c r="B19" s="159">
        <v>15</v>
      </c>
      <c r="C19" s="164">
        <v>92.982456140350877</v>
      </c>
      <c r="I19" t="s">
        <v>358</v>
      </c>
      <c r="J19" t="s">
        <v>26</v>
      </c>
      <c r="K19" t="s">
        <v>22</v>
      </c>
      <c r="L19" t="s">
        <v>13</v>
      </c>
      <c r="M19">
        <v>29.6</v>
      </c>
      <c r="N19">
        <v>177.60000000000002</v>
      </c>
      <c r="O19">
        <v>89</v>
      </c>
      <c r="P19">
        <v>96</v>
      </c>
      <c r="Q19">
        <v>85</v>
      </c>
      <c r="R19">
        <v>56</v>
      </c>
      <c r="S19">
        <v>90</v>
      </c>
      <c r="T19">
        <v>110</v>
      </c>
      <c r="U19">
        <v>92.5</v>
      </c>
      <c r="V19">
        <v>100</v>
      </c>
      <c r="W19" s="164">
        <v>91.891891891891902</v>
      </c>
      <c r="X19" s="164">
        <v>60.540540540540547</v>
      </c>
      <c r="Y19" s="164">
        <v>97.297297297297305</v>
      </c>
      <c r="Z19" s="164">
        <v>118.91891891891892</v>
      </c>
    </row>
    <row r="20" spans="1:28">
      <c r="A20" s="159" t="s">
        <v>358</v>
      </c>
      <c r="B20" s="159">
        <v>15</v>
      </c>
      <c r="C20" s="164">
        <v>104.10958904109589</v>
      </c>
      <c r="I20" t="s">
        <v>358</v>
      </c>
      <c r="J20" t="s">
        <v>41</v>
      </c>
      <c r="K20" t="s">
        <v>22</v>
      </c>
      <c r="L20" t="s">
        <v>13</v>
      </c>
      <c r="M20">
        <v>19</v>
      </c>
      <c r="N20">
        <v>114</v>
      </c>
      <c r="O20">
        <v>107</v>
      </c>
      <c r="P20">
        <v>87</v>
      </c>
      <c r="Q20">
        <v>85</v>
      </c>
      <c r="R20">
        <v>93</v>
      </c>
      <c r="S20">
        <v>48</v>
      </c>
      <c r="T20">
        <v>75</v>
      </c>
      <c r="U20">
        <v>97</v>
      </c>
      <c r="V20">
        <v>100</v>
      </c>
      <c r="W20" s="164">
        <v>87.628865979381445</v>
      </c>
      <c r="X20" s="164">
        <v>95.876288659793815</v>
      </c>
      <c r="Y20" s="164">
        <v>49.484536082474229</v>
      </c>
      <c r="Z20" s="164">
        <v>77.319587628865989</v>
      </c>
    </row>
    <row r="21" spans="1:28">
      <c r="A21" s="159" t="s">
        <v>358</v>
      </c>
      <c r="B21">
        <v>30</v>
      </c>
      <c r="C21" s="164">
        <v>105.20833333333333</v>
      </c>
      <c r="I21" t="s">
        <v>358</v>
      </c>
      <c r="J21" t="s">
        <v>20</v>
      </c>
      <c r="K21" t="s">
        <v>22</v>
      </c>
      <c r="L21" t="s">
        <v>13</v>
      </c>
      <c r="M21">
        <v>23.1</v>
      </c>
      <c r="N21">
        <v>138.60000000000002</v>
      </c>
      <c r="O21">
        <v>123</v>
      </c>
      <c r="P21">
        <v>127</v>
      </c>
      <c r="Q21">
        <v>99</v>
      </c>
      <c r="R21">
        <v>124</v>
      </c>
      <c r="S21">
        <v>118</v>
      </c>
      <c r="T21">
        <v>116</v>
      </c>
      <c r="U21">
        <v>125</v>
      </c>
      <c r="V21">
        <v>100</v>
      </c>
      <c r="W21" s="164">
        <v>79.2</v>
      </c>
      <c r="X21" s="164">
        <v>99.2</v>
      </c>
      <c r="Y21" s="164">
        <v>94.399999999999991</v>
      </c>
      <c r="Z21" s="164">
        <v>92.800000000000011</v>
      </c>
    </row>
    <row r="22" spans="1:28">
      <c r="A22" s="159" t="s">
        <v>358</v>
      </c>
      <c r="B22" s="159">
        <v>30</v>
      </c>
      <c r="C22" s="164">
        <v>95.061728395061735</v>
      </c>
      <c r="I22" t="s">
        <v>358</v>
      </c>
      <c r="J22" t="s">
        <v>26</v>
      </c>
      <c r="K22" t="s">
        <v>22</v>
      </c>
      <c r="L22" t="s">
        <v>13</v>
      </c>
      <c r="M22">
        <v>28.5</v>
      </c>
      <c r="N22">
        <v>171</v>
      </c>
      <c r="O22">
        <v>138</v>
      </c>
      <c r="P22">
        <v>122</v>
      </c>
      <c r="Q22">
        <v>131</v>
      </c>
      <c r="R22">
        <v>118</v>
      </c>
      <c r="S22">
        <v>132</v>
      </c>
      <c r="T22">
        <v>128</v>
      </c>
      <c r="U22">
        <v>130</v>
      </c>
      <c r="V22">
        <v>100</v>
      </c>
      <c r="W22" s="164">
        <v>100.76923076923077</v>
      </c>
      <c r="X22" s="164">
        <v>90.769230769230774</v>
      </c>
      <c r="Y22" s="164">
        <v>101.53846153846153</v>
      </c>
      <c r="Z22" s="164">
        <v>98.461538461538467</v>
      </c>
    </row>
    <row r="23" spans="1:28">
      <c r="A23" s="159" t="s">
        <v>358</v>
      </c>
      <c r="B23" s="159">
        <v>30</v>
      </c>
      <c r="C23" s="164">
        <v>84.745762711864401</v>
      </c>
      <c r="I23" t="s">
        <v>358</v>
      </c>
      <c r="J23" t="s">
        <v>28</v>
      </c>
      <c r="K23" t="s">
        <v>22</v>
      </c>
      <c r="L23" t="s">
        <v>13</v>
      </c>
      <c r="M23">
        <v>20.9</v>
      </c>
      <c r="N23">
        <v>125.39999999999998</v>
      </c>
      <c r="O23">
        <v>146</v>
      </c>
      <c r="P23">
        <v>133</v>
      </c>
      <c r="Q23">
        <v>124</v>
      </c>
      <c r="R23">
        <v>114</v>
      </c>
      <c r="S23">
        <v>110</v>
      </c>
      <c r="T23">
        <v>149</v>
      </c>
      <c r="U23">
        <v>139.5</v>
      </c>
      <c r="V23">
        <v>100</v>
      </c>
      <c r="W23" s="164">
        <v>88.888888888888886</v>
      </c>
      <c r="X23" s="164">
        <v>81.72043010752688</v>
      </c>
      <c r="Y23" s="164">
        <v>78.853046594982075</v>
      </c>
      <c r="Z23" s="164">
        <v>106.81003584229391</v>
      </c>
    </row>
    <row r="24" spans="1:28">
      <c r="A24" s="159" t="s">
        <v>358</v>
      </c>
      <c r="B24" s="159">
        <v>30</v>
      </c>
      <c r="C24" s="164">
        <v>92.307692307692307</v>
      </c>
      <c r="I24" t="s">
        <v>358</v>
      </c>
      <c r="J24" t="s">
        <v>29</v>
      </c>
      <c r="K24" t="s">
        <v>22</v>
      </c>
      <c r="L24" t="s">
        <v>13</v>
      </c>
      <c r="M24">
        <v>22.1</v>
      </c>
      <c r="N24">
        <v>132.60000000000002</v>
      </c>
      <c r="O24">
        <v>139</v>
      </c>
      <c r="P24">
        <v>133</v>
      </c>
      <c r="Q24">
        <v>121</v>
      </c>
      <c r="R24">
        <v>126</v>
      </c>
      <c r="S24">
        <v>105</v>
      </c>
      <c r="T24">
        <v>128</v>
      </c>
      <c r="U24">
        <v>136</v>
      </c>
      <c r="V24">
        <v>100</v>
      </c>
      <c r="W24" s="164">
        <v>88.970588235294116</v>
      </c>
      <c r="X24" s="164">
        <v>92.64705882352942</v>
      </c>
      <c r="Y24" s="164">
        <v>77.205882352941174</v>
      </c>
      <c r="Z24" s="164">
        <v>94.117647058823522</v>
      </c>
    </row>
    <row r="25" spans="1:28">
      <c r="A25" s="159" t="s">
        <v>358</v>
      </c>
      <c r="B25" s="159">
        <v>30</v>
      </c>
      <c r="C25" s="164">
        <v>42.156862745098039</v>
      </c>
      <c r="I25" t="s">
        <v>358</v>
      </c>
      <c r="J25" t="s">
        <v>41</v>
      </c>
      <c r="K25" t="s">
        <v>22</v>
      </c>
      <c r="L25" t="s">
        <v>13</v>
      </c>
      <c r="M25">
        <v>23.1</v>
      </c>
      <c r="N25">
        <v>138.60000000000002</v>
      </c>
      <c r="O25">
        <v>157</v>
      </c>
      <c r="P25">
        <v>134</v>
      </c>
      <c r="Q25">
        <v>106</v>
      </c>
      <c r="R25">
        <v>137</v>
      </c>
      <c r="S25">
        <v>138</v>
      </c>
      <c r="T25">
        <v>148</v>
      </c>
      <c r="U25">
        <v>145.5</v>
      </c>
      <c r="V25">
        <v>100</v>
      </c>
      <c r="W25" s="164">
        <v>72.852233676975942</v>
      </c>
      <c r="X25" s="164">
        <v>94.158075601374563</v>
      </c>
      <c r="Y25" s="164">
        <v>94.845360824742258</v>
      </c>
      <c r="Z25" s="164">
        <v>101.71821305841924</v>
      </c>
    </row>
    <row r="26" spans="1:28">
      <c r="A26" s="159" t="s">
        <v>358</v>
      </c>
      <c r="B26" s="159">
        <v>30</v>
      </c>
      <c r="C26" s="164">
        <v>72.906403940886705</v>
      </c>
      <c r="I26" t="s">
        <v>358</v>
      </c>
      <c r="J26" t="s">
        <v>20</v>
      </c>
      <c r="K26" t="s">
        <v>22</v>
      </c>
      <c r="L26" t="s">
        <v>13</v>
      </c>
      <c r="M26">
        <v>28</v>
      </c>
      <c r="N26">
        <v>280</v>
      </c>
      <c r="O26">
        <v>138</v>
      </c>
      <c r="P26">
        <v>119</v>
      </c>
      <c r="Q26">
        <v>98</v>
      </c>
      <c r="R26">
        <v>82</v>
      </c>
      <c r="S26">
        <v>71</v>
      </c>
      <c r="T26">
        <v>93</v>
      </c>
      <c r="U26">
        <v>128.5</v>
      </c>
      <c r="V26">
        <v>100</v>
      </c>
      <c r="W26" s="164">
        <v>76.264591439688715</v>
      </c>
      <c r="X26" s="164">
        <v>63.813229571984429</v>
      </c>
      <c r="Y26" s="164">
        <v>55.252918287937746</v>
      </c>
      <c r="Z26" s="164">
        <v>72.373540856031127</v>
      </c>
    </row>
    <row r="27" spans="1:28">
      <c r="A27" s="159" t="s">
        <v>358</v>
      </c>
      <c r="B27" s="159">
        <v>30</v>
      </c>
      <c r="C27" s="164">
        <v>65.116279069767444</v>
      </c>
      <c r="I27" t="s">
        <v>358</v>
      </c>
      <c r="J27" t="s">
        <v>26</v>
      </c>
      <c r="K27" t="s">
        <v>22</v>
      </c>
      <c r="L27" t="s">
        <v>13</v>
      </c>
      <c r="M27">
        <v>26.9</v>
      </c>
      <c r="N27">
        <v>269</v>
      </c>
      <c r="O27">
        <v>129</v>
      </c>
      <c r="P27">
        <v>114</v>
      </c>
      <c r="Q27">
        <v>112</v>
      </c>
      <c r="R27">
        <v>106</v>
      </c>
      <c r="S27">
        <v>117</v>
      </c>
      <c r="T27">
        <v>106</v>
      </c>
      <c r="U27">
        <v>121.5</v>
      </c>
      <c r="V27">
        <v>100</v>
      </c>
      <c r="W27" s="164">
        <v>92.181069958847743</v>
      </c>
      <c r="X27" s="164">
        <v>87.242798353909464</v>
      </c>
      <c r="Y27" s="164">
        <v>96.296296296296291</v>
      </c>
      <c r="Z27" s="164">
        <v>87.242798353909464</v>
      </c>
    </row>
    <row r="28" spans="1:28">
      <c r="A28" s="159" t="s">
        <v>358</v>
      </c>
      <c r="B28" s="159">
        <v>30</v>
      </c>
      <c r="C28" s="164">
        <v>68.852459016393439</v>
      </c>
      <c r="I28" t="s">
        <v>358</v>
      </c>
      <c r="J28" t="s">
        <v>28</v>
      </c>
      <c r="K28" t="s">
        <v>22</v>
      </c>
      <c r="L28" t="s">
        <v>13</v>
      </c>
      <c r="M28">
        <v>22.7</v>
      </c>
      <c r="N28">
        <v>227</v>
      </c>
      <c r="O28">
        <v>122</v>
      </c>
      <c r="P28">
        <v>106</v>
      </c>
      <c r="Q28">
        <v>106</v>
      </c>
      <c r="R28">
        <v>99</v>
      </c>
      <c r="S28">
        <v>93</v>
      </c>
      <c r="T28">
        <v>83</v>
      </c>
      <c r="U28">
        <v>114</v>
      </c>
      <c r="V28">
        <v>100</v>
      </c>
      <c r="W28" s="164">
        <v>92.982456140350877</v>
      </c>
      <c r="X28" s="164">
        <v>86.842105263157904</v>
      </c>
      <c r="Y28" s="164">
        <v>81.578947368421055</v>
      </c>
      <c r="Z28" s="164">
        <v>72.807017543859658</v>
      </c>
    </row>
    <row r="29" spans="1:28">
      <c r="A29" s="159" t="s">
        <v>358</v>
      </c>
      <c r="B29" s="159">
        <v>30</v>
      </c>
      <c r="C29" s="164">
        <v>60.540540540540547</v>
      </c>
      <c r="I29" t="s">
        <v>358</v>
      </c>
      <c r="J29" t="s">
        <v>29</v>
      </c>
      <c r="K29" t="s">
        <v>22</v>
      </c>
      <c r="L29" t="s">
        <v>13</v>
      </c>
      <c r="M29">
        <v>23.8</v>
      </c>
      <c r="N29">
        <v>238</v>
      </c>
      <c r="O29">
        <v>117</v>
      </c>
      <c r="P29">
        <v>102</v>
      </c>
      <c r="Q29">
        <v>114</v>
      </c>
      <c r="R29">
        <v>84</v>
      </c>
      <c r="S29">
        <v>75</v>
      </c>
      <c r="T29">
        <v>83</v>
      </c>
      <c r="U29">
        <v>109.5</v>
      </c>
      <c r="V29">
        <v>100</v>
      </c>
      <c r="W29" s="164">
        <v>104.10958904109589</v>
      </c>
      <c r="X29" s="164">
        <v>76.712328767123282</v>
      </c>
      <c r="Y29" s="164">
        <v>68.493150684931507</v>
      </c>
      <c r="Z29" s="164">
        <v>75.799086757990864</v>
      </c>
    </row>
    <row r="30" spans="1:28">
      <c r="A30" s="159" t="s">
        <v>358</v>
      </c>
      <c r="B30" s="159">
        <v>30</v>
      </c>
      <c r="C30" s="164">
        <v>95.876288659793815</v>
      </c>
      <c r="I30" s="159"/>
      <c r="J30" s="159"/>
      <c r="K30" s="159"/>
      <c r="L30" s="159"/>
      <c r="M30" s="159"/>
      <c r="N30" s="159"/>
      <c r="O30" s="159"/>
      <c r="P30" s="159"/>
      <c r="Q30" s="159"/>
      <c r="R30" s="159"/>
      <c r="S30" s="159"/>
      <c r="T30" s="159"/>
      <c r="U30" s="159"/>
      <c r="V30" s="159"/>
      <c r="W30" s="159"/>
      <c r="X30" s="159"/>
      <c r="Y30" s="159"/>
      <c r="Z30" s="159"/>
      <c r="AA30" s="159"/>
      <c r="AB30" s="159"/>
    </row>
    <row r="31" spans="1:28">
      <c r="A31" s="159" t="s">
        <v>358</v>
      </c>
      <c r="B31" s="159">
        <v>30</v>
      </c>
      <c r="C31" s="164">
        <v>99.2</v>
      </c>
      <c r="I31" t="s">
        <v>352</v>
      </c>
      <c r="J31" t="s">
        <v>355</v>
      </c>
      <c r="K31" t="s">
        <v>11</v>
      </c>
      <c r="L31" t="s">
        <v>248</v>
      </c>
      <c r="M31" t="s">
        <v>353</v>
      </c>
      <c r="N31" t="s">
        <v>354</v>
      </c>
      <c r="O31" t="s">
        <v>363</v>
      </c>
      <c r="P31" t="s">
        <v>363</v>
      </c>
      <c r="Q31" t="s">
        <v>364</v>
      </c>
      <c r="R31" t="s">
        <v>365</v>
      </c>
      <c r="S31" t="s">
        <v>366</v>
      </c>
      <c r="T31" t="s">
        <v>367</v>
      </c>
      <c r="U31" t="s">
        <v>508</v>
      </c>
      <c r="V31" t="s">
        <v>514</v>
      </c>
      <c r="W31" t="s">
        <v>509</v>
      </c>
      <c r="X31" t="s">
        <v>510</v>
      </c>
      <c r="Y31" t="s">
        <v>511</v>
      </c>
      <c r="Z31" t="s">
        <v>512</v>
      </c>
    </row>
    <row r="32" spans="1:28">
      <c r="A32" s="159" t="s">
        <v>358</v>
      </c>
      <c r="B32" s="159">
        <v>30</v>
      </c>
      <c r="C32" s="164">
        <v>90.769230769230774</v>
      </c>
      <c r="I32" t="s">
        <v>116</v>
      </c>
      <c r="J32" t="s">
        <v>21</v>
      </c>
      <c r="K32" t="s">
        <v>22</v>
      </c>
      <c r="L32" t="s">
        <v>13</v>
      </c>
      <c r="M32">
        <v>27.4</v>
      </c>
      <c r="N32">
        <v>274</v>
      </c>
      <c r="O32">
        <v>145</v>
      </c>
      <c r="P32">
        <v>128</v>
      </c>
      <c r="Q32">
        <v>120</v>
      </c>
      <c r="R32">
        <v>100</v>
      </c>
      <c r="S32">
        <v>97</v>
      </c>
      <c r="T32">
        <v>108</v>
      </c>
      <c r="U32">
        <v>136.5</v>
      </c>
      <c r="V32">
        <v>100</v>
      </c>
      <c r="W32" s="164">
        <v>87.912087912087912</v>
      </c>
      <c r="X32" s="164">
        <v>73.260073260073256</v>
      </c>
      <c r="Y32" s="164">
        <v>71.062271062271066</v>
      </c>
      <c r="Z32" s="164">
        <v>79.120879120879124</v>
      </c>
    </row>
    <row r="33" spans="1:36">
      <c r="A33" s="159" t="s">
        <v>358</v>
      </c>
      <c r="B33" s="159">
        <v>30</v>
      </c>
      <c r="C33" s="164">
        <v>81.72043010752688</v>
      </c>
      <c r="I33" t="s">
        <v>114</v>
      </c>
      <c r="J33" t="s">
        <v>21</v>
      </c>
      <c r="K33" t="s">
        <v>22</v>
      </c>
      <c r="L33" t="s">
        <v>13</v>
      </c>
      <c r="M33">
        <v>25.1</v>
      </c>
      <c r="N33">
        <v>251</v>
      </c>
      <c r="O33">
        <v>132</v>
      </c>
      <c r="P33">
        <v>117</v>
      </c>
      <c r="Q33">
        <v>101</v>
      </c>
      <c r="R33">
        <v>82</v>
      </c>
      <c r="S33">
        <v>129</v>
      </c>
      <c r="T33">
        <v>116</v>
      </c>
      <c r="U33">
        <v>124.5</v>
      </c>
      <c r="V33">
        <v>100</v>
      </c>
      <c r="W33" s="164">
        <v>81.124497991967871</v>
      </c>
      <c r="X33" s="164">
        <v>65.863453815261039</v>
      </c>
      <c r="Y33" s="164">
        <v>103.6144578313253</v>
      </c>
      <c r="Z33" s="164">
        <v>93.172690763052216</v>
      </c>
    </row>
    <row r="34" spans="1:36">
      <c r="A34" s="159" t="s">
        <v>358</v>
      </c>
      <c r="B34" s="159">
        <v>30</v>
      </c>
      <c r="C34" s="164">
        <v>92.64705882352942</v>
      </c>
      <c r="I34" t="s">
        <v>115</v>
      </c>
      <c r="J34" t="s">
        <v>21</v>
      </c>
      <c r="K34" t="s">
        <v>22</v>
      </c>
      <c r="L34" t="s">
        <v>13</v>
      </c>
      <c r="M34">
        <v>25.8</v>
      </c>
      <c r="N34">
        <v>258</v>
      </c>
      <c r="O34">
        <v>142</v>
      </c>
      <c r="P34">
        <v>127</v>
      </c>
      <c r="Q34">
        <v>115</v>
      </c>
      <c r="R34">
        <v>85</v>
      </c>
      <c r="S34">
        <v>66</v>
      </c>
      <c r="T34">
        <v>141</v>
      </c>
      <c r="U34">
        <v>134.5</v>
      </c>
      <c r="V34">
        <v>100</v>
      </c>
      <c r="W34" s="164">
        <v>85.501858736059475</v>
      </c>
      <c r="X34" s="164">
        <v>63.19702602230484</v>
      </c>
      <c r="Y34" s="164">
        <v>49.070631970260223</v>
      </c>
      <c r="Z34" s="164">
        <v>104.83271375464685</v>
      </c>
    </row>
    <row r="35" spans="1:36">
      <c r="A35" s="159" t="s">
        <v>358</v>
      </c>
      <c r="B35" s="159">
        <v>30</v>
      </c>
      <c r="C35" s="164">
        <v>94.158075601374563</v>
      </c>
      <c r="I35" t="s">
        <v>475</v>
      </c>
      <c r="J35" t="s">
        <v>21</v>
      </c>
      <c r="K35" t="s">
        <v>22</v>
      </c>
      <c r="L35" t="s">
        <v>13</v>
      </c>
      <c r="M35">
        <v>19.8</v>
      </c>
      <c r="N35">
        <v>198</v>
      </c>
      <c r="O35">
        <v>157</v>
      </c>
      <c r="P35">
        <v>164</v>
      </c>
      <c r="Q35">
        <v>145</v>
      </c>
      <c r="R35">
        <v>70</v>
      </c>
      <c r="S35">
        <v>76</v>
      </c>
      <c r="T35">
        <v>74</v>
      </c>
      <c r="U35">
        <v>160.5</v>
      </c>
      <c r="V35">
        <v>100</v>
      </c>
      <c r="W35" s="164">
        <v>90.342679127725859</v>
      </c>
      <c r="X35" s="164">
        <v>43.613707165109034</v>
      </c>
      <c r="Y35" s="164">
        <v>47.352024922118382</v>
      </c>
      <c r="Z35" s="164">
        <v>46.105919003115261</v>
      </c>
    </row>
    <row r="36" spans="1:36">
      <c r="A36" s="159" t="s">
        <v>358</v>
      </c>
      <c r="B36" s="159">
        <v>30</v>
      </c>
      <c r="C36" s="164">
        <v>63.813229571984429</v>
      </c>
      <c r="I36" t="s">
        <v>476</v>
      </c>
      <c r="J36" t="s">
        <v>21</v>
      </c>
      <c r="K36" t="s">
        <v>22</v>
      </c>
      <c r="L36" t="s">
        <v>13</v>
      </c>
      <c r="M36">
        <v>19.8</v>
      </c>
      <c r="N36">
        <v>198</v>
      </c>
      <c r="O36">
        <v>173</v>
      </c>
      <c r="P36">
        <v>173</v>
      </c>
      <c r="Q36">
        <v>126</v>
      </c>
      <c r="R36">
        <v>88</v>
      </c>
      <c r="S36">
        <v>81</v>
      </c>
      <c r="T36">
        <v>100</v>
      </c>
      <c r="U36">
        <v>173</v>
      </c>
      <c r="V36">
        <v>100</v>
      </c>
      <c r="W36" s="164">
        <v>72.832369942196522</v>
      </c>
      <c r="X36" s="164">
        <v>50.867052023121381</v>
      </c>
      <c r="Y36" s="164">
        <v>46.820809248554909</v>
      </c>
      <c r="Z36" s="164">
        <v>57.80346820809249</v>
      </c>
    </row>
    <row r="37" spans="1:36">
      <c r="A37" s="159" t="s">
        <v>358</v>
      </c>
      <c r="B37" s="159">
        <v>30</v>
      </c>
      <c r="C37" s="164">
        <v>87.242798353909464</v>
      </c>
      <c r="I37" t="s">
        <v>477</v>
      </c>
      <c r="J37" t="s">
        <v>21</v>
      </c>
      <c r="K37" t="s">
        <v>22</v>
      </c>
      <c r="L37" t="s">
        <v>13</v>
      </c>
      <c r="M37">
        <v>19.3</v>
      </c>
      <c r="N37">
        <v>193</v>
      </c>
      <c r="O37">
        <v>199</v>
      </c>
      <c r="P37">
        <v>225</v>
      </c>
      <c r="Q37">
        <v>142</v>
      </c>
      <c r="R37">
        <v>104</v>
      </c>
      <c r="S37">
        <v>86</v>
      </c>
      <c r="T37">
        <v>84</v>
      </c>
      <c r="U37">
        <v>212</v>
      </c>
      <c r="V37">
        <v>100</v>
      </c>
      <c r="W37" s="164">
        <v>66.981132075471692</v>
      </c>
      <c r="X37" s="164">
        <v>49.056603773584904</v>
      </c>
      <c r="Y37" s="164">
        <v>40.566037735849058</v>
      </c>
      <c r="Z37" s="164">
        <v>39.622641509433961</v>
      </c>
    </row>
    <row r="38" spans="1:36">
      <c r="A38" s="159" t="s">
        <v>358</v>
      </c>
      <c r="B38" s="159">
        <v>30</v>
      </c>
      <c r="C38" s="164">
        <v>86.842105263157904</v>
      </c>
      <c r="I38" t="s">
        <v>478</v>
      </c>
      <c r="J38" t="s">
        <v>21</v>
      </c>
      <c r="K38" t="s">
        <v>22</v>
      </c>
      <c r="L38" t="s">
        <v>13</v>
      </c>
      <c r="M38">
        <v>17.3</v>
      </c>
      <c r="N38">
        <v>173</v>
      </c>
      <c r="O38">
        <v>208</v>
      </c>
      <c r="P38">
        <v>196</v>
      </c>
      <c r="Q38">
        <v>148</v>
      </c>
      <c r="R38">
        <v>77</v>
      </c>
      <c r="S38">
        <v>72</v>
      </c>
      <c r="T38">
        <v>69</v>
      </c>
      <c r="U38">
        <v>202</v>
      </c>
      <c r="V38">
        <v>100</v>
      </c>
      <c r="W38" s="164">
        <v>73.267326732673268</v>
      </c>
      <c r="X38" s="164">
        <v>38.118811881188122</v>
      </c>
      <c r="Y38" s="164">
        <v>35.64356435643564</v>
      </c>
      <c r="Z38" s="164">
        <v>34.158415841584159</v>
      </c>
    </row>
    <row r="39" spans="1:36">
      <c r="A39" s="159" t="s">
        <v>358</v>
      </c>
      <c r="B39" s="159">
        <v>30</v>
      </c>
      <c r="C39" s="164">
        <v>76.712328767123282</v>
      </c>
      <c r="I39" t="s">
        <v>479</v>
      </c>
      <c r="J39" t="s">
        <v>21</v>
      </c>
      <c r="K39" t="s">
        <v>22</v>
      </c>
      <c r="L39" t="s">
        <v>13</v>
      </c>
      <c r="M39">
        <v>20.399999999999999</v>
      </c>
      <c r="N39">
        <v>204</v>
      </c>
      <c r="O39">
        <v>187</v>
      </c>
      <c r="P39">
        <v>193</v>
      </c>
      <c r="Q39">
        <v>128</v>
      </c>
      <c r="R39">
        <v>80</v>
      </c>
      <c r="S39">
        <v>72</v>
      </c>
      <c r="T39">
        <v>69</v>
      </c>
      <c r="U39">
        <v>190</v>
      </c>
      <c r="V39">
        <v>100</v>
      </c>
      <c r="W39" s="164">
        <v>67.368421052631575</v>
      </c>
      <c r="X39" s="164">
        <v>42.105263157894733</v>
      </c>
      <c r="Y39" s="164">
        <v>37.894736842105267</v>
      </c>
      <c r="Z39" s="164">
        <v>36.315789473684212</v>
      </c>
    </row>
    <row r="40" spans="1:36">
      <c r="A40" s="159" t="s">
        <v>358</v>
      </c>
      <c r="B40">
        <v>45</v>
      </c>
      <c r="C40" s="164">
        <v>119.79166666666667</v>
      </c>
    </row>
    <row r="41" spans="1:36">
      <c r="A41" s="159" t="s">
        <v>358</v>
      </c>
      <c r="B41" s="159">
        <v>45</v>
      </c>
      <c r="C41" s="164">
        <v>130.8641975308642</v>
      </c>
    </row>
    <row r="42" spans="1:36">
      <c r="A42" s="159" t="s">
        <v>358</v>
      </c>
      <c r="B42" s="159">
        <v>45</v>
      </c>
      <c r="C42" s="164">
        <v>80.677966101694921</v>
      </c>
      <c r="I42" t="s">
        <v>187</v>
      </c>
      <c r="P42" t="s">
        <v>187</v>
      </c>
      <c r="W42" t="s">
        <v>187</v>
      </c>
      <c r="AD42" t="s">
        <v>187</v>
      </c>
    </row>
    <row r="43" spans="1:36" ht="17.25" thickBot="1">
      <c r="A43" s="159" t="s">
        <v>358</v>
      </c>
      <c r="B43" s="159">
        <v>45</v>
      </c>
      <c r="C43" s="164">
        <v>107.69230769230769</v>
      </c>
      <c r="I43" t="s">
        <v>364</v>
      </c>
      <c r="L43" s="216" t="s">
        <v>518</v>
      </c>
      <c r="M43" s="210"/>
      <c r="N43" s="210"/>
      <c r="O43" s="210"/>
      <c r="P43" t="s">
        <v>365</v>
      </c>
      <c r="S43" s="216" t="s">
        <v>518</v>
      </c>
      <c r="T43" s="210"/>
      <c r="U43" s="210"/>
      <c r="Z43" s="216" t="s">
        <v>518</v>
      </c>
      <c r="AA43" s="210"/>
      <c r="AB43" s="210"/>
      <c r="AG43" s="216" t="s">
        <v>518</v>
      </c>
      <c r="AH43" s="210"/>
      <c r="AI43" s="210"/>
      <c r="AJ43" s="210"/>
    </row>
    <row r="44" spans="1:36">
      <c r="A44" s="159" t="s">
        <v>358</v>
      </c>
      <c r="B44" s="159">
        <v>45</v>
      </c>
      <c r="C44" s="164">
        <v>75.490196078431367</v>
      </c>
      <c r="I44" s="163"/>
      <c r="J44" s="163" t="s">
        <v>188</v>
      </c>
      <c r="K44" s="163" t="s">
        <v>189</v>
      </c>
      <c r="L44" s="210"/>
      <c r="M44" s="210"/>
      <c r="N44" s="210"/>
      <c r="O44" s="210"/>
      <c r="P44" s="214"/>
      <c r="Q44" s="214" t="s">
        <v>188</v>
      </c>
      <c r="R44" s="214" t="s">
        <v>189</v>
      </c>
      <c r="S44" s="210"/>
      <c r="T44" s="210"/>
      <c r="U44" s="210"/>
      <c r="W44" s="214"/>
      <c r="X44" s="214" t="s">
        <v>188</v>
      </c>
      <c r="Y44" s="214" t="s">
        <v>189</v>
      </c>
      <c r="Z44" s="210"/>
      <c r="AA44" s="210"/>
      <c r="AB44" s="210"/>
      <c r="AD44" s="214"/>
      <c r="AE44" s="214" t="s">
        <v>188</v>
      </c>
      <c r="AF44" s="214" t="s">
        <v>189</v>
      </c>
      <c r="AG44" s="210"/>
      <c r="AH44" s="210"/>
      <c r="AI44" s="210"/>
      <c r="AJ44" s="210"/>
    </row>
    <row r="45" spans="1:36">
      <c r="A45" s="159" t="s">
        <v>358</v>
      </c>
      <c r="B45" s="159">
        <v>45</v>
      </c>
      <c r="C45" s="164">
        <v>119.21182266009853</v>
      </c>
      <c r="I45" s="161" t="s">
        <v>190</v>
      </c>
      <c r="J45" s="161">
        <v>86.777751849207576</v>
      </c>
      <c r="K45" s="161">
        <v>78.166296696351779</v>
      </c>
      <c r="L45" s="210"/>
      <c r="M45" s="210"/>
      <c r="N45" s="210"/>
      <c r="O45" s="210"/>
      <c r="P45" s="212" t="s">
        <v>190</v>
      </c>
      <c r="Q45" s="212">
        <v>81.888295156750985</v>
      </c>
      <c r="R45" s="212">
        <v>53.260248887317168</v>
      </c>
      <c r="S45" s="210"/>
      <c r="T45" s="210"/>
      <c r="U45" s="210"/>
      <c r="W45" s="212" t="s">
        <v>190</v>
      </c>
      <c r="X45" s="212">
        <v>89.085196616882499</v>
      </c>
      <c r="Y45" s="212">
        <v>54.003066746114982</v>
      </c>
      <c r="Z45" s="210"/>
      <c r="AA45" s="210"/>
      <c r="AB45" s="210"/>
      <c r="AD45" s="212" t="s">
        <v>190</v>
      </c>
      <c r="AE45" s="212">
        <v>92.485208126294381</v>
      </c>
      <c r="AF45" s="212">
        <v>61.391564709311041</v>
      </c>
      <c r="AG45" s="210"/>
      <c r="AH45" s="210"/>
      <c r="AI45" s="210"/>
      <c r="AJ45" s="210"/>
    </row>
    <row r="46" spans="1:36">
      <c r="A46" s="159" t="s">
        <v>358</v>
      </c>
      <c r="B46" s="159">
        <v>45</v>
      </c>
      <c r="C46" s="164">
        <v>107.90697674418605</v>
      </c>
      <c r="I46" s="161" t="s">
        <v>191</v>
      </c>
      <c r="J46" s="161">
        <v>455.20090433815818</v>
      </c>
      <c r="K46" s="161">
        <v>85.708409745247209</v>
      </c>
      <c r="L46" s="211"/>
      <c r="M46" s="211"/>
      <c r="N46" s="211"/>
      <c r="O46" s="211"/>
      <c r="P46" s="212" t="s">
        <v>191</v>
      </c>
      <c r="Q46" s="212">
        <v>258.19889451516872</v>
      </c>
      <c r="R46" s="212">
        <v>161.10341444753482</v>
      </c>
      <c r="S46" s="211"/>
      <c r="T46" s="211"/>
      <c r="U46" s="211"/>
      <c r="W46" s="212" t="s">
        <v>191</v>
      </c>
      <c r="X46" s="212">
        <v>524.38922614538751</v>
      </c>
      <c r="Y46" s="212">
        <v>521.36571987852744</v>
      </c>
      <c r="Z46" s="211"/>
      <c r="AA46" s="211"/>
      <c r="AB46" s="211"/>
      <c r="AD46" s="212" t="s">
        <v>191</v>
      </c>
      <c r="AE46" s="212">
        <v>344.66816042891071</v>
      </c>
      <c r="AF46" s="212">
        <v>757.47890178372575</v>
      </c>
      <c r="AG46" s="211"/>
      <c r="AH46" s="211"/>
      <c r="AI46" s="211"/>
      <c r="AJ46" s="211"/>
    </row>
    <row r="47" spans="1:36">
      <c r="A47" s="159" t="s">
        <v>358</v>
      </c>
      <c r="B47" s="159">
        <v>45</v>
      </c>
      <c r="C47" s="164">
        <v>55.737704918032783</v>
      </c>
      <c r="I47" s="161" t="s">
        <v>192</v>
      </c>
      <c r="J47" s="161">
        <v>19</v>
      </c>
      <c r="K47" s="161">
        <v>8</v>
      </c>
      <c r="L47" s="211"/>
      <c r="M47" s="211"/>
      <c r="N47" s="211"/>
      <c r="O47" s="211"/>
      <c r="P47" s="212" t="s">
        <v>192</v>
      </c>
      <c r="Q47" s="212">
        <v>19</v>
      </c>
      <c r="R47" s="212">
        <v>8</v>
      </c>
      <c r="S47" s="211"/>
      <c r="T47" s="211"/>
      <c r="U47" s="211"/>
      <c r="W47" s="212" t="s">
        <v>192</v>
      </c>
      <c r="X47" s="212">
        <v>19</v>
      </c>
      <c r="Y47" s="212">
        <v>8</v>
      </c>
      <c r="Z47" s="211"/>
      <c r="AA47" s="211"/>
      <c r="AB47" s="211"/>
      <c r="AD47" s="212" t="s">
        <v>192</v>
      </c>
      <c r="AE47" s="212">
        <v>19</v>
      </c>
      <c r="AF47" s="212">
        <v>8</v>
      </c>
      <c r="AG47" s="211"/>
      <c r="AH47" s="211"/>
      <c r="AI47" s="211"/>
      <c r="AJ47" s="211"/>
    </row>
    <row r="48" spans="1:36">
      <c r="A48" s="159" t="s">
        <v>358</v>
      </c>
      <c r="B48" s="159">
        <v>45</v>
      </c>
      <c r="C48" s="164">
        <v>97.297297297297305</v>
      </c>
      <c r="I48" s="161" t="s">
        <v>193</v>
      </c>
      <c r="J48" s="161">
        <v>0</v>
      </c>
      <c r="K48" s="161"/>
      <c r="L48" s="211"/>
      <c r="M48" s="211"/>
      <c r="N48" s="211"/>
      <c r="O48" s="211"/>
      <c r="P48" s="212" t="s">
        <v>193</v>
      </c>
      <c r="Q48" s="212">
        <v>0</v>
      </c>
      <c r="R48" s="212"/>
      <c r="S48" s="211"/>
      <c r="T48" s="211"/>
      <c r="U48" s="211"/>
      <c r="W48" s="212" t="s">
        <v>193</v>
      </c>
      <c r="X48" s="212">
        <v>0</v>
      </c>
      <c r="Y48" s="212"/>
      <c r="Z48" s="211"/>
      <c r="AA48" s="211"/>
      <c r="AB48" s="211"/>
      <c r="AD48" s="212" t="s">
        <v>193</v>
      </c>
      <c r="AE48" s="212">
        <v>0</v>
      </c>
      <c r="AF48" s="212"/>
      <c r="AG48" s="211"/>
      <c r="AH48" s="211"/>
      <c r="AI48" s="211"/>
      <c r="AJ48" s="211"/>
    </row>
    <row r="49" spans="1:36">
      <c r="A49" s="159" t="s">
        <v>358</v>
      </c>
      <c r="B49" s="159">
        <v>45</v>
      </c>
      <c r="C49" s="164">
        <v>49.484536082474229</v>
      </c>
      <c r="I49" s="161" t="s">
        <v>194</v>
      </c>
      <c r="J49" s="161">
        <v>25</v>
      </c>
      <c r="K49" s="161"/>
      <c r="L49" s="211"/>
      <c r="M49" s="211"/>
      <c r="N49" s="211"/>
      <c r="O49" s="211"/>
      <c r="P49" s="212" t="s">
        <v>194</v>
      </c>
      <c r="Q49" s="212">
        <v>17</v>
      </c>
      <c r="R49" s="212"/>
      <c r="S49" s="211"/>
      <c r="T49" s="211"/>
      <c r="U49" s="211"/>
      <c r="W49" s="212" t="s">
        <v>194</v>
      </c>
      <c r="X49" s="212">
        <v>13</v>
      </c>
      <c r="Y49" s="212"/>
      <c r="Z49" s="211"/>
      <c r="AA49" s="211"/>
      <c r="AB49" s="211"/>
      <c r="AD49" s="212" t="s">
        <v>194</v>
      </c>
      <c r="AE49" s="212">
        <v>10</v>
      </c>
      <c r="AF49" s="212"/>
      <c r="AG49" s="211"/>
      <c r="AH49" s="211"/>
      <c r="AI49" s="211"/>
      <c r="AJ49" s="211"/>
    </row>
    <row r="50" spans="1:36">
      <c r="A50" s="159" t="s">
        <v>358</v>
      </c>
      <c r="B50" s="159">
        <v>45</v>
      </c>
      <c r="C50" s="164">
        <v>94.399999999999991</v>
      </c>
      <c r="I50" s="161" t="s">
        <v>195</v>
      </c>
      <c r="J50" s="161">
        <v>1.4624811227727224</v>
      </c>
      <c r="K50" s="161"/>
      <c r="L50" s="211"/>
      <c r="M50" s="211"/>
      <c r="N50" s="211"/>
      <c r="O50" s="211"/>
      <c r="P50" s="212" t="s">
        <v>195</v>
      </c>
      <c r="Q50" s="212">
        <v>4.9294747938900434</v>
      </c>
      <c r="R50" s="212"/>
      <c r="S50" s="211"/>
      <c r="T50" s="211"/>
      <c r="U50" s="211"/>
      <c r="W50" s="212" t="s">
        <v>195</v>
      </c>
      <c r="X50" s="212">
        <v>3.6423512727257528</v>
      </c>
      <c r="Y50" s="212"/>
      <c r="Z50" s="211"/>
      <c r="AA50" s="211"/>
      <c r="AB50" s="211"/>
      <c r="AD50" s="212" t="s">
        <v>195</v>
      </c>
      <c r="AE50" s="212">
        <v>2.9273077345599905</v>
      </c>
      <c r="AF50" s="212"/>
      <c r="AG50" s="211"/>
      <c r="AH50" s="211"/>
      <c r="AI50" s="211"/>
      <c r="AJ50" s="211"/>
    </row>
    <row r="51" spans="1:36">
      <c r="A51" s="159" t="s">
        <v>358</v>
      </c>
      <c r="B51" s="159">
        <v>45</v>
      </c>
      <c r="C51" s="164">
        <v>101.53846153846153</v>
      </c>
      <c r="I51" s="161" t="s">
        <v>196</v>
      </c>
      <c r="J51" s="161">
        <v>7.8034051241320318E-2</v>
      </c>
      <c r="K51" s="161"/>
      <c r="L51" s="211"/>
      <c r="M51" s="211"/>
      <c r="N51" s="211"/>
      <c r="O51" s="211"/>
      <c r="P51" s="212" t="s">
        <v>196</v>
      </c>
      <c r="Q51" s="212">
        <v>6.3517388788207664E-5</v>
      </c>
      <c r="R51" s="212"/>
      <c r="S51" s="211"/>
      <c r="T51" s="211"/>
      <c r="U51" s="211"/>
      <c r="W51" s="212" t="s">
        <v>196</v>
      </c>
      <c r="X51" s="212">
        <v>1.4902769695341997E-3</v>
      </c>
      <c r="Y51" s="212"/>
      <c r="Z51" s="211"/>
      <c r="AA51" s="211"/>
      <c r="AB51" s="211"/>
      <c r="AD51" s="212" t="s">
        <v>196</v>
      </c>
      <c r="AE51" s="212">
        <v>7.5551205739412923E-3</v>
      </c>
      <c r="AF51" s="212"/>
      <c r="AG51" s="211"/>
      <c r="AH51" s="211"/>
      <c r="AI51" s="211"/>
      <c r="AJ51" s="211"/>
    </row>
    <row r="52" spans="1:36">
      <c r="A52" s="159" t="s">
        <v>358</v>
      </c>
      <c r="B52" s="159">
        <v>45</v>
      </c>
      <c r="C52" s="164">
        <v>78.853046594982075</v>
      </c>
      <c r="I52" s="161" t="s">
        <v>197</v>
      </c>
      <c r="J52" s="161">
        <v>1.7081407612518986</v>
      </c>
      <c r="K52" s="161"/>
      <c r="L52" s="211"/>
      <c r="M52" s="211"/>
      <c r="N52" s="211"/>
      <c r="O52" s="211"/>
      <c r="P52" s="212" t="s">
        <v>197</v>
      </c>
      <c r="Q52" s="212">
        <v>1.7396067260750732</v>
      </c>
      <c r="R52" s="212"/>
      <c r="S52" s="211"/>
      <c r="T52" s="211"/>
      <c r="U52" s="211"/>
      <c r="W52" s="212" t="s">
        <v>197</v>
      </c>
      <c r="X52" s="212">
        <v>1.7709333959868729</v>
      </c>
      <c r="Y52" s="212"/>
      <c r="Z52" s="211"/>
      <c r="AA52" s="211"/>
      <c r="AB52" s="211"/>
      <c r="AD52" s="212" t="s">
        <v>197</v>
      </c>
      <c r="AE52" s="212">
        <v>1.812461122811676</v>
      </c>
      <c r="AF52" s="212"/>
      <c r="AG52" s="211"/>
      <c r="AH52" s="211"/>
      <c r="AI52" s="211"/>
      <c r="AJ52" s="211"/>
    </row>
    <row r="53" spans="1:36">
      <c r="A53" s="159" t="s">
        <v>358</v>
      </c>
      <c r="B53" s="159">
        <v>45</v>
      </c>
      <c r="C53" s="164">
        <v>77.205882352941174</v>
      </c>
      <c r="I53" s="161" t="s">
        <v>198</v>
      </c>
      <c r="J53" s="161">
        <v>0.15606810248264064</v>
      </c>
      <c r="K53" s="161"/>
      <c r="L53" s="211"/>
      <c r="M53" s="211"/>
      <c r="N53" s="211"/>
      <c r="O53" s="211"/>
      <c r="P53" s="212" t="s">
        <v>198</v>
      </c>
      <c r="Q53" s="212">
        <v>1.2703477757641533E-4</v>
      </c>
      <c r="R53" s="212"/>
      <c r="S53" s="211"/>
      <c r="T53" s="211"/>
      <c r="U53" s="211"/>
      <c r="W53" s="212" t="s">
        <v>198</v>
      </c>
      <c r="X53" s="212">
        <v>2.9805539390683994E-3</v>
      </c>
      <c r="Y53" s="212"/>
      <c r="Z53" s="211"/>
      <c r="AA53" s="211"/>
      <c r="AB53" s="211"/>
      <c r="AD53" s="212" t="s">
        <v>198</v>
      </c>
      <c r="AE53" s="212">
        <v>1.5110241147882585E-2</v>
      </c>
      <c r="AF53" s="212"/>
      <c r="AG53" s="211"/>
      <c r="AH53" s="211"/>
      <c r="AI53" s="211"/>
      <c r="AJ53" s="211"/>
    </row>
    <row r="54" spans="1:36" ht="15.75" thickBot="1">
      <c r="A54" s="159" t="s">
        <v>358</v>
      </c>
      <c r="B54" s="159">
        <v>45</v>
      </c>
      <c r="C54" s="164">
        <v>94.845360824742258</v>
      </c>
      <c r="I54" s="162" t="s">
        <v>199</v>
      </c>
      <c r="J54" s="162">
        <v>2.0595385527532977</v>
      </c>
      <c r="K54" s="162"/>
      <c r="L54" s="209">
        <f>0.05/2</f>
        <v>2.5000000000000001E-2</v>
      </c>
      <c r="M54" s="211"/>
      <c r="N54" s="211" t="b">
        <v>0</v>
      </c>
      <c r="O54" s="211"/>
      <c r="P54" s="213" t="s">
        <v>199</v>
      </c>
      <c r="Q54" s="213">
        <v>2.109815577833317</v>
      </c>
      <c r="R54" s="213"/>
      <c r="S54" s="209">
        <f>0.05/2</f>
        <v>2.5000000000000001E-2</v>
      </c>
      <c r="T54" s="211"/>
      <c r="U54" s="211" t="b">
        <v>1</v>
      </c>
      <c r="W54" s="213" t="s">
        <v>199</v>
      </c>
      <c r="X54" s="213">
        <v>2.1603686564627926</v>
      </c>
      <c r="Y54" s="213"/>
      <c r="Z54" s="209">
        <f>0.05/2</f>
        <v>2.5000000000000001E-2</v>
      </c>
      <c r="AA54" s="211"/>
      <c r="AB54" s="211" t="b">
        <v>1</v>
      </c>
      <c r="AD54" s="213" t="s">
        <v>199</v>
      </c>
      <c r="AE54" s="213">
        <v>2.2281388519862744</v>
      </c>
      <c r="AF54" s="213"/>
      <c r="AG54" s="209">
        <f>0.05/2</f>
        <v>2.5000000000000001E-2</v>
      </c>
      <c r="AH54" s="211"/>
      <c r="AI54" s="211" t="b">
        <v>1</v>
      </c>
      <c r="AJ54" s="211"/>
    </row>
    <row r="55" spans="1:36">
      <c r="A55" s="159" t="s">
        <v>358</v>
      </c>
      <c r="B55" s="159">
        <v>45</v>
      </c>
      <c r="C55" s="164">
        <v>55.252918287937746</v>
      </c>
    </row>
    <row r="56" spans="1:36">
      <c r="A56" s="159" t="s">
        <v>358</v>
      </c>
      <c r="B56" s="159">
        <v>45</v>
      </c>
      <c r="C56" s="164">
        <v>96.296296296296291</v>
      </c>
    </row>
    <row r="57" spans="1:36">
      <c r="A57" s="159" t="s">
        <v>358</v>
      </c>
      <c r="B57" s="159">
        <v>45</v>
      </c>
      <c r="C57" s="164">
        <v>81.578947368421055</v>
      </c>
    </row>
    <row r="58" spans="1:36">
      <c r="A58" s="159" t="s">
        <v>358</v>
      </c>
      <c r="B58" s="159">
        <v>45</v>
      </c>
      <c r="C58" s="164">
        <v>68.493150684931507</v>
      </c>
    </row>
    <row r="59" spans="1:36">
      <c r="A59" s="159" t="s">
        <v>358</v>
      </c>
      <c r="B59">
        <v>60</v>
      </c>
      <c r="C59" s="164">
        <v>100</v>
      </c>
    </row>
    <row r="60" spans="1:36">
      <c r="A60" s="159" t="s">
        <v>358</v>
      </c>
      <c r="B60" s="159">
        <v>60</v>
      </c>
      <c r="C60" s="164">
        <v>145.67901234567901</v>
      </c>
    </row>
    <row r="61" spans="1:36">
      <c r="A61" s="159" t="s">
        <v>358</v>
      </c>
      <c r="B61" s="159">
        <v>60</v>
      </c>
      <c r="C61" s="164">
        <v>96.949152542372886</v>
      </c>
    </row>
    <row r="62" spans="1:36">
      <c r="A62" s="159" t="s">
        <v>358</v>
      </c>
      <c r="B62" s="159">
        <v>60</v>
      </c>
      <c r="C62" s="164">
        <v>91.497975708502025</v>
      </c>
    </row>
    <row r="63" spans="1:36">
      <c r="A63" s="159" t="s">
        <v>358</v>
      </c>
      <c r="B63" s="159">
        <v>60</v>
      </c>
      <c r="C63" s="164">
        <v>88.235294117647058</v>
      </c>
    </row>
    <row r="64" spans="1:36">
      <c r="A64" s="159" t="s">
        <v>358</v>
      </c>
      <c r="B64" s="159">
        <v>60</v>
      </c>
      <c r="C64" s="164">
        <v>84.729064039408868</v>
      </c>
    </row>
    <row r="65" spans="1:3">
      <c r="A65" s="159" t="s">
        <v>358</v>
      </c>
      <c r="B65" s="159">
        <v>60</v>
      </c>
      <c r="C65" s="164">
        <v>88.372093023255815</v>
      </c>
    </row>
    <row r="66" spans="1:3">
      <c r="A66" s="159" t="s">
        <v>358</v>
      </c>
      <c r="B66" s="159">
        <v>60</v>
      </c>
      <c r="C66" s="164">
        <v>63.387978142076506</v>
      </c>
    </row>
    <row r="67" spans="1:3">
      <c r="A67" s="159" t="s">
        <v>358</v>
      </c>
      <c r="B67" s="159">
        <v>60</v>
      </c>
      <c r="C67" s="164">
        <v>118.91891891891892</v>
      </c>
    </row>
    <row r="68" spans="1:3">
      <c r="A68" s="159" t="s">
        <v>358</v>
      </c>
      <c r="B68" s="159">
        <v>60</v>
      </c>
      <c r="C68" s="164">
        <v>77.319587628865989</v>
      </c>
    </row>
    <row r="69" spans="1:3">
      <c r="A69" s="159" t="s">
        <v>358</v>
      </c>
      <c r="B69" s="159">
        <v>60</v>
      </c>
      <c r="C69" s="164">
        <v>92.800000000000011</v>
      </c>
    </row>
    <row r="70" spans="1:3">
      <c r="A70" s="159" t="s">
        <v>358</v>
      </c>
      <c r="B70" s="159">
        <v>60</v>
      </c>
      <c r="C70" s="164">
        <v>98.461538461538467</v>
      </c>
    </row>
    <row r="71" spans="1:3">
      <c r="A71" s="159" t="s">
        <v>358</v>
      </c>
      <c r="B71" s="159">
        <v>60</v>
      </c>
      <c r="C71" s="164">
        <v>106.81003584229391</v>
      </c>
    </row>
    <row r="72" spans="1:3">
      <c r="A72" s="159" t="s">
        <v>358</v>
      </c>
      <c r="B72" s="159">
        <v>60</v>
      </c>
      <c r="C72" s="164">
        <v>94.117647058823522</v>
      </c>
    </row>
    <row r="73" spans="1:3">
      <c r="A73" s="159" t="s">
        <v>358</v>
      </c>
      <c r="B73" s="159">
        <v>60</v>
      </c>
      <c r="C73" s="164">
        <v>101.71821305841924</v>
      </c>
    </row>
    <row r="74" spans="1:3">
      <c r="A74" s="159" t="s">
        <v>358</v>
      </c>
      <c r="B74" s="159">
        <v>60</v>
      </c>
      <c r="C74" s="164">
        <v>72.373540856031127</v>
      </c>
    </row>
    <row r="75" spans="1:3">
      <c r="A75" s="159" t="s">
        <v>358</v>
      </c>
      <c r="B75" s="159">
        <v>60</v>
      </c>
      <c r="C75" s="164">
        <v>87.242798353909464</v>
      </c>
    </row>
    <row r="76" spans="1:3">
      <c r="A76" s="159" t="s">
        <v>358</v>
      </c>
      <c r="B76" s="159">
        <v>60</v>
      </c>
      <c r="C76" s="164">
        <v>72.807017543859658</v>
      </c>
    </row>
    <row r="77" spans="1:3">
      <c r="A77" s="159" t="s">
        <v>358</v>
      </c>
      <c r="B77" s="159">
        <v>60</v>
      </c>
      <c r="C77" s="164">
        <v>75.799086757990864</v>
      </c>
    </row>
    <row r="78" spans="1:3">
      <c r="A78" s="159" t="s">
        <v>21</v>
      </c>
      <c r="B78">
        <v>15</v>
      </c>
      <c r="C78" s="164">
        <v>87.912087912087912</v>
      </c>
    </row>
    <row r="79" spans="1:3">
      <c r="A79" s="159" t="s">
        <v>21</v>
      </c>
      <c r="B79" s="159">
        <v>15</v>
      </c>
      <c r="C79" s="164">
        <v>81.124497991967871</v>
      </c>
    </row>
    <row r="80" spans="1:3">
      <c r="A80" s="159" t="s">
        <v>21</v>
      </c>
      <c r="B80" s="159">
        <v>15</v>
      </c>
      <c r="C80" s="164">
        <v>85.501858736059475</v>
      </c>
    </row>
    <row r="81" spans="1:3">
      <c r="A81" s="159" t="s">
        <v>21</v>
      </c>
      <c r="B81" s="159">
        <v>15</v>
      </c>
      <c r="C81" s="164">
        <v>90.342679127725859</v>
      </c>
    </row>
    <row r="82" spans="1:3">
      <c r="A82" s="159" t="s">
        <v>21</v>
      </c>
      <c r="B82" s="159">
        <v>15</v>
      </c>
      <c r="C82" s="164">
        <v>72.832369942196522</v>
      </c>
    </row>
    <row r="83" spans="1:3">
      <c r="A83" s="159" t="s">
        <v>21</v>
      </c>
      <c r="B83" s="159">
        <v>15</v>
      </c>
      <c r="C83" s="164">
        <v>66.981132075471692</v>
      </c>
    </row>
    <row r="84" spans="1:3">
      <c r="A84" s="159" t="s">
        <v>21</v>
      </c>
      <c r="B84" s="159">
        <v>15</v>
      </c>
      <c r="C84" s="164">
        <v>73.267326732673268</v>
      </c>
    </row>
    <row r="85" spans="1:3">
      <c r="A85" s="159" t="s">
        <v>21</v>
      </c>
      <c r="B85" s="159">
        <v>15</v>
      </c>
      <c r="C85" s="164">
        <v>67.368421052631575</v>
      </c>
    </row>
    <row r="86" spans="1:3">
      <c r="A86" s="159" t="s">
        <v>21</v>
      </c>
      <c r="B86">
        <v>30</v>
      </c>
      <c r="C86" s="164">
        <v>73.260073260073256</v>
      </c>
    </row>
    <row r="87" spans="1:3">
      <c r="A87" s="159" t="s">
        <v>21</v>
      </c>
      <c r="B87" s="159">
        <v>30</v>
      </c>
      <c r="C87" s="164">
        <v>65.863453815261039</v>
      </c>
    </row>
    <row r="88" spans="1:3">
      <c r="A88" s="159" t="s">
        <v>21</v>
      </c>
      <c r="B88" s="159">
        <v>30</v>
      </c>
      <c r="C88" s="164">
        <v>63.19702602230484</v>
      </c>
    </row>
    <row r="89" spans="1:3">
      <c r="A89" s="159" t="s">
        <v>21</v>
      </c>
      <c r="B89" s="159">
        <v>30</v>
      </c>
      <c r="C89" s="164">
        <v>43.613707165109034</v>
      </c>
    </row>
    <row r="90" spans="1:3">
      <c r="A90" s="159" t="s">
        <v>21</v>
      </c>
      <c r="B90" s="159">
        <v>30</v>
      </c>
      <c r="C90" s="164">
        <v>50.867052023121381</v>
      </c>
    </row>
    <row r="91" spans="1:3">
      <c r="A91" s="159" t="s">
        <v>21</v>
      </c>
      <c r="B91" s="159">
        <v>30</v>
      </c>
      <c r="C91" s="164">
        <v>49.056603773584904</v>
      </c>
    </row>
    <row r="92" spans="1:3">
      <c r="A92" s="159" t="s">
        <v>21</v>
      </c>
      <c r="B92" s="159">
        <v>30</v>
      </c>
      <c r="C92" s="164">
        <v>38.118811881188122</v>
      </c>
    </row>
    <row r="93" spans="1:3">
      <c r="A93" s="159" t="s">
        <v>21</v>
      </c>
      <c r="B93" s="159">
        <v>30</v>
      </c>
      <c r="C93" s="164">
        <v>42.105263157894733</v>
      </c>
    </row>
    <row r="94" spans="1:3">
      <c r="A94" s="159" t="s">
        <v>21</v>
      </c>
      <c r="B94">
        <v>45</v>
      </c>
      <c r="C94" s="164">
        <v>71.062271062271066</v>
      </c>
    </row>
    <row r="95" spans="1:3">
      <c r="A95" s="159" t="s">
        <v>21</v>
      </c>
      <c r="B95" s="159">
        <v>45</v>
      </c>
      <c r="C95" s="164">
        <v>103.6144578313253</v>
      </c>
    </row>
    <row r="96" spans="1:3">
      <c r="A96" s="159" t="s">
        <v>21</v>
      </c>
      <c r="B96" s="159">
        <v>45</v>
      </c>
      <c r="C96" s="164">
        <v>49.070631970260223</v>
      </c>
    </row>
    <row r="97" spans="1:3">
      <c r="A97" s="159" t="s">
        <v>21</v>
      </c>
      <c r="B97" s="159">
        <v>45</v>
      </c>
      <c r="C97" s="164">
        <v>47.352024922118382</v>
      </c>
    </row>
    <row r="98" spans="1:3">
      <c r="A98" s="159" t="s">
        <v>21</v>
      </c>
      <c r="B98" s="159">
        <v>45</v>
      </c>
      <c r="C98" s="164">
        <v>46.820809248554909</v>
      </c>
    </row>
    <row r="99" spans="1:3">
      <c r="A99" s="159" t="s">
        <v>21</v>
      </c>
      <c r="B99" s="159">
        <v>45</v>
      </c>
      <c r="C99" s="164">
        <v>40.566037735849058</v>
      </c>
    </row>
    <row r="100" spans="1:3">
      <c r="A100" s="159" t="s">
        <v>21</v>
      </c>
      <c r="B100" s="159">
        <v>45</v>
      </c>
      <c r="C100" s="164">
        <v>35.64356435643564</v>
      </c>
    </row>
    <row r="101" spans="1:3">
      <c r="A101" s="159" t="s">
        <v>21</v>
      </c>
      <c r="B101" s="159">
        <v>45</v>
      </c>
      <c r="C101" s="164">
        <v>37.894736842105267</v>
      </c>
    </row>
    <row r="102" spans="1:3">
      <c r="A102" s="159" t="s">
        <v>21</v>
      </c>
      <c r="B102">
        <v>60</v>
      </c>
      <c r="C102" s="164">
        <v>79.120879120879124</v>
      </c>
    </row>
    <row r="103" spans="1:3">
      <c r="A103" s="159" t="s">
        <v>21</v>
      </c>
      <c r="B103" s="159">
        <v>60</v>
      </c>
      <c r="C103" s="164">
        <v>93.172690763052216</v>
      </c>
    </row>
    <row r="104" spans="1:3">
      <c r="A104" s="159" t="s">
        <v>21</v>
      </c>
      <c r="B104" s="159">
        <v>60</v>
      </c>
      <c r="C104" s="164">
        <v>104.83271375464685</v>
      </c>
    </row>
    <row r="105" spans="1:3">
      <c r="A105" s="159" t="s">
        <v>21</v>
      </c>
      <c r="B105" s="159">
        <v>60</v>
      </c>
      <c r="C105" s="164">
        <v>46.105919003115261</v>
      </c>
    </row>
    <row r="106" spans="1:3">
      <c r="A106" s="159" t="s">
        <v>21</v>
      </c>
      <c r="B106" s="159">
        <v>60</v>
      </c>
      <c r="C106" s="164">
        <v>57.80346820809249</v>
      </c>
    </row>
    <row r="107" spans="1:3">
      <c r="A107" s="159" t="s">
        <v>21</v>
      </c>
      <c r="B107" s="159">
        <v>60</v>
      </c>
      <c r="C107" s="164">
        <v>39.622641509433961</v>
      </c>
    </row>
    <row r="108" spans="1:3">
      <c r="A108" s="159" t="s">
        <v>21</v>
      </c>
      <c r="B108" s="159">
        <v>60</v>
      </c>
      <c r="C108" s="164">
        <v>34.158415841584159</v>
      </c>
    </row>
    <row r="109" spans="1:3">
      <c r="A109" s="159" t="s">
        <v>21</v>
      </c>
      <c r="B109" s="159">
        <v>60</v>
      </c>
      <c r="C109" s="164">
        <v>36.315789473684212</v>
      </c>
    </row>
  </sheetData>
  <pageMargins left="0.7" right="0.7" top="0.75" bottom="0.75" header="0.3" footer="0.3"/>
  <legacy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60"/>
  <sheetViews>
    <sheetView topLeftCell="O1" workbookViewId="0">
      <selection activeCell="AD34" sqref="AD34"/>
    </sheetView>
  </sheetViews>
  <sheetFormatPr defaultRowHeight="15"/>
  <cols>
    <col min="9" max="9" width="9.140625" style="209"/>
    <col min="16" max="16" width="14.42578125" customWidth="1"/>
  </cols>
  <sheetData>
    <row r="1" spans="1:32" s="209" customFormat="1" ht="18.75">
      <c r="A1" s="215" t="s">
        <v>519</v>
      </c>
    </row>
    <row r="2" spans="1:32">
      <c r="A2" s="96" t="s">
        <v>352</v>
      </c>
      <c r="B2" s="48" t="s">
        <v>355</v>
      </c>
      <c r="C2" s="96" t="s">
        <v>9</v>
      </c>
      <c r="D2" s="96" t="s">
        <v>11</v>
      </c>
      <c r="E2" s="96" t="s">
        <v>248</v>
      </c>
      <c r="F2" s="96" t="s">
        <v>353</v>
      </c>
      <c r="G2" s="75">
        <v>0</v>
      </c>
      <c r="H2" s="75">
        <v>0</v>
      </c>
      <c r="I2" s="75">
        <v>0</v>
      </c>
      <c r="J2" s="75">
        <v>10</v>
      </c>
      <c r="K2" s="75">
        <v>20</v>
      </c>
      <c r="L2" s="75">
        <v>30</v>
      </c>
      <c r="M2" s="76">
        <v>60</v>
      </c>
      <c r="N2" s="76">
        <v>90</v>
      </c>
      <c r="O2" s="76">
        <v>120</v>
      </c>
      <c r="P2" t="s">
        <v>521</v>
      </c>
      <c r="Q2" s="75" t="s">
        <v>520</v>
      </c>
      <c r="R2" s="75">
        <v>10</v>
      </c>
      <c r="S2" s="75">
        <v>20</v>
      </c>
      <c r="T2" s="75">
        <v>30</v>
      </c>
      <c r="U2" s="76">
        <v>60</v>
      </c>
      <c r="V2" s="76">
        <v>90</v>
      </c>
      <c r="W2" s="76">
        <v>120</v>
      </c>
    </row>
    <row r="3" spans="1:32">
      <c r="A3" s="48" t="s">
        <v>109</v>
      </c>
      <c r="B3" s="48" t="s">
        <v>21</v>
      </c>
      <c r="C3" s="48" t="s">
        <v>20</v>
      </c>
      <c r="D3" s="48" t="s">
        <v>66</v>
      </c>
      <c r="E3" s="90" t="s">
        <v>13</v>
      </c>
      <c r="F3" s="48">
        <v>43.2</v>
      </c>
      <c r="G3" s="62">
        <v>117</v>
      </c>
      <c r="H3" s="62">
        <v>112</v>
      </c>
      <c r="I3" s="62">
        <f>AVERAGE(G3:H3)</f>
        <v>114.5</v>
      </c>
      <c r="J3" s="62">
        <v>339</v>
      </c>
      <c r="K3" s="62">
        <v>341</v>
      </c>
      <c r="L3" s="62">
        <v>378</v>
      </c>
      <c r="M3" s="62">
        <v>224</v>
      </c>
      <c r="N3" s="62">
        <v>154</v>
      </c>
      <c r="O3" s="62">
        <v>142</v>
      </c>
      <c r="R3">
        <f>(I3+J3)/2*(10-0)</f>
        <v>2267.5</v>
      </c>
      <c r="S3" s="209">
        <f>(J3+K3)/2*(20-10)</f>
        <v>3400</v>
      </c>
      <c r="T3" s="209">
        <f>(K3+L3)/2*(30-20)</f>
        <v>3595</v>
      </c>
      <c r="U3" s="209">
        <f>(L3+M3)/2*(60-30)</f>
        <v>9030</v>
      </c>
      <c r="V3" s="209">
        <f>(M3+N3)/2*(90-60)</f>
        <v>5670</v>
      </c>
      <c r="W3" s="209">
        <f>(N3+O3)/2*(120-90)</f>
        <v>4440</v>
      </c>
    </row>
    <row r="4" spans="1:32">
      <c r="A4" s="48" t="s">
        <v>110</v>
      </c>
      <c r="B4" s="48" t="s">
        <v>21</v>
      </c>
      <c r="C4" s="48" t="s">
        <v>26</v>
      </c>
      <c r="D4" s="48" t="s">
        <v>66</v>
      </c>
      <c r="E4" s="90" t="s">
        <v>13</v>
      </c>
      <c r="F4" s="48">
        <v>40.299999999999997</v>
      </c>
      <c r="G4" s="62">
        <v>106</v>
      </c>
      <c r="H4" s="62">
        <v>100</v>
      </c>
      <c r="I4" s="62">
        <f t="shared" ref="I4:I20" si="0">AVERAGE(G4:H4)</f>
        <v>103</v>
      </c>
      <c r="J4" s="62">
        <v>234</v>
      </c>
      <c r="K4" s="62">
        <v>271</v>
      </c>
      <c r="L4" s="62">
        <v>317</v>
      </c>
      <c r="M4" s="62">
        <v>199</v>
      </c>
      <c r="N4" s="62">
        <v>165</v>
      </c>
      <c r="O4" s="62">
        <v>162</v>
      </c>
      <c r="R4" s="209">
        <f t="shared" ref="R4:R20" si="1">(I4+J4)/2*(10-0)</f>
        <v>1685</v>
      </c>
      <c r="S4" s="209">
        <f>(J4+K4)/2*(20-10)</f>
        <v>2525</v>
      </c>
      <c r="T4" s="209">
        <f t="shared" ref="T4:T20" si="2">(K4+L4)/2*(30-20)</f>
        <v>2940</v>
      </c>
      <c r="U4" s="209">
        <f t="shared" ref="U4:U20" si="3">(L4+M4)/2*(60-30)</f>
        <v>7740</v>
      </c>
      <c r="V4" s="209">
        <f t="shared" ref="V4:V20" si="4">(M4+N4)/2*(90-60)</f>
        <v>5460</v>
      </c>
      <c r="W4" s="209">
        <f t="shared" ref="W4:W20" si="5">(N4+O4)/2*(120-90)</f>
        <v>4905</v>
      </c>
    </row>
    <row r="5" spans="1:32">
      <c r="A5" s="48" t="s">
        <v>111</v>
      </c>
      <c r="B5" s="48" t="s">
        <v>21</v>
      </c>
      <c r="C5" s="48" t="s">
        <v>28</v>
      </c>
      <c r="D5" s="48" t="s">
        <v>66</v>
      </c>
      <c r="E5" s="90" t="s">
        <v>13</v>
      </c>
      <c r="F5" s="48">
        <v>38</v>
      </c>
      <c r="G5" s="62">
        <v>119</v>
      </c>
      <c r="H5" s="62">
        <v>124</v>
      </c>
      <c r="I5" s="62">
        <f t="shared" si="0"/>
        <v>121.5</v>
      </c>
      <c r="J5" s="62">
        <v>274</v>
      </c>
      <c r="K5" s="62">
        <v>290</v>
      </c>
      <c r="L5" s="62">
        <v>249</v>
      </c>
      <c r="M5" s="62">
        <v>168</v>
      </c>
      <c r="N5" s="62">
        <v>128</v>
      </c>
      <c r="O5" s="62">
        <v>118</v>
      </c>
      <c r="R5" s="209">
        <f t="shared" si="1"/>
        <v>1977.5</v>
      </c>
      <c r="S5" s="209">
        <f t="shared" ref="S5:S20" si="6">(J5+K5)/2*(20-10)</f>
        <v>2820</v>
      </c>
      <c r="T5" s="209">
        <f t="shared" si="2"/>
        <v>2695</v>
      </c>
      <c r="U5" s="209">
        <f t="shared" si="3"/>
        <v>6255</v>
      </c>
      <c r="V5" s="209">
        <f t="shared" si="4"/>
        <v>4440</v>
      </c>
      <c r="W5" s="209">
        <f t="shared" si="5"/>
        <v>3690</v>
      </c>
    </row>
    <row r="6" spans="1:32">
      <c r="A6" s="48" t="s">
        <v>112</v>
      </c>
      <c r="B6" s="48" t="s">
        <v>21</v>
      </c>
      <c r="C6" s="48" t="s">
        <v>108</v>
      </c>
      <c r="D6" s="48" t="s">
        <v>66</v>
      </c>
      <c r="E6" s="90" t="s">
        <v>13</v>
      </c>
      <c r="F6" s="48">
        <v>38.5</v>
      </c>
      <c r="G6" s="62">
        <v>123</v>
      </c>
      <c r="H6" s="62">
        <v>103</v>
      </c>
      <c r="I6" s="62">
        <f t="shared" si="0"/>
        <v>113</v>
      </c>
      <c r="J6" s="62">
        <v>279</v>
      </c>
      <c r="K6" s="62">
        <v>396</v>
      </c>
      <c r="L6" s="62">
        <v>333</v>
      </c>
      <c r="M6" s="62">
        <v>188</v>
      </c>
      <c r="N6" s="62">
        <v>173</v>
      </c>
      <c r="O6" s="62">
        <v>126</v>
      </c>
      <c r="R6" s="209">
        <f t="shared" si="1"/>
        <v>1960</v>
      </c>
      <c r="S6" s="209">
        <f t="shared" si="6"/>
        <v>3375</v>
      </c>
      <c r="T6" s="209">
        <f t="shared" si="2"/>
        <v>3645</v>
      </c>
      <c r="U6" s="209">
        <f t="shared" si="3"/>
        <v>7815</v>
      </c>
      <c r="V6" s="209">
        <f t="shared" si="4"/>
        <v>5415</v>
      </c>
      <c r="W6" s="209">
        <f t="shared" si="5"/>
        <v>4485</v>
      </c>
    </row>
    <row r="7" spans="1:32">
      <c r="A7" s="48" t="s">
        <v>113</v>
      </c>
      <c r="B7" s="48" t="s">
        <v>21</v>
      </c>
      <c r="C7" s="48" t="s">
        <v>29</v>
      </c>
      <c r="D7" s="48" t="s">
        <v>66</v>
      </c>
      <c r="E7" s="90" t="s">
        <v>13</v>
      </c>
      <c r="F7" s="48">
        <v>35.700000000000003</v>
      </c>
      <c r="G7" s="62">
        <v>147</v>
      </c>
      <c r="H7" s="62">
        <v>128</v>
      </c>
      <c r="I7" s="62">
        <f t="shared" si="0"/>
        <v>137.5</v>
      </c>
      <c r="J7" s="62">
        <v>202</v>
      </c>
      <c r="K7" s="62">
        <v>285</v>
      </c>
      <c r="L7" s="62">
        <v>313</v>
      </c>
      <c r="M7" s="62">
        <v>201</v>
      </c>
      <c r="N7" s="62">
        <v>147</v>
      </c>
      <c r="O7" s="62">
        <v>118</v>
      </c>
      <c r="R7" s="209">
        <f t="shared" si="1"/>
        <v>1697.5</v>
      </c>
      <c r="S7" s="209">
        <f t="shared" si="6"/>
        <v>2435</v>
      </c>
      <c r="T7" s="209">
        <f t="shared" si="2"/>
        <v>2990</v>
      </c>
      <c r="U7" s="209">
        <f t="shared" si="3"/>
        <v>7710</v>
      </c>
      <c r="V7" s="209">
        <f t="shared" si="4"/>
        <v>5220</v>
      </c>
      <c r="W7" s="209">
        <f t="shared" si="5"/>
        <v>3975</v>
      </c>
      <c r="Y7" t="s">
        <v>200</v>
      </c>
    </row>
    <row r="8" spans="1:32">
      <c r="A8" s="61" t="s">
        <v>289</v>
      </c>
      <c r="B8" s="61" t="s">
        <v>81</v>
      </c>
      <c r="C8" s="61" t="s">
        <v>20</v>
      </c>
      <c r="D8" s="48" t="s">
        <v>66</v>
      </c>
      <c r="E8" s="48" t="s">
        <v>13</v>
      </c>
      <c r="F8" s="48">
        <v>34.799999999999997</v>
      </c>
      <c r="G8" s="62">
        <v>149</v>
      </c>
      <c r="H8" s="62">
        <v>133</v>
      </c>
      <c r="I8" s="62">
        <f t="shared" si="0"/>
        <v>141</v>
      </c>
      <c r="J8" s="62">
        <v>298</v>
      </c>
      <c r="K8" s="62">
        <v>294</v>
      </c>
      <c r="L8" s="62">
        <v>270</v>
      </c>
      <c r="M8" s="62">
        <v>202</v>
      </c>
      <c r="N8" s="48">
        <v>164</v>
      </c>
      <c r="O8" s="48">
        <v>162</v>
      </c>
      <c r="R8" s="209">
        <f t="shared" si="1"/>
        <v>2195</v>
      </c>
      <c r="S8" s="209">
        <f t="shared" si="6"/>
        <v>2960</v>
      </c>
      <c r="T8" s="209">
        <f t="shared" si="2"/>
        <v>2820</v>
      </c>
      <c r="U8" s="209">
        <f t="shared" si="3"/>
        <v>7080</v>
      </c>
      <c r="V8" s="209">
        <f t="shared" si="4"/>
        <v>5490</v>
      </c>
      <c r="W8" s="209">
        <f t="shared" si="5"/>
        <v>4890</v>
      </c>
      <c r="Z8" s="75"/>
      <c r="AA8" s="75">
        <v>10</v>
      </c>
      <c r="AB8" s="75">
        <v>20</v>
      </c>
      <c r="AC8" s="75">
        <v>30</v>
      </c>
      <c r="AD8" s="76">
        <v>60</v>
      </c>
      <c r="AE8" s="76">
        <v>90</v>
      </c>
      <c r="AF8" s="76">
        <v>120</v>
      </c>
    </row>
    <row r="9" spans="1:32">
      <c r="A9" s="61" t="s">
        <v>262</v>
      </c>
      <c r="B9" s="61" t="s">
        <v>81</v>
      </c>
      <c r="C9" s="61" t="s">
        <v>26</v>
      </c>
      <c r="D9" s="48" t="s">
        <v>66</v>
      </c>
      <c r="E9" s="48" t="s">
        <v>13</v>
      </c>
      <c r="F9" s="48">
        <v>30.1</v>
      </c>
      <c r="G9" s="62">
        <v>99</v>
      </c>
      <c r="H9" s="62">
        <v>94</v>
      </c>
      <c r="I9" s="62">
        <f t="shared" si="0"/>
        <v>96.5</v>
      </c>
      <c r="J9" s="62">
        <v>348</v>
      </c>
      <c r="K9" s="62">
        <v>367</v>
      </c>
      <c r="L9" s="62">
        <v>296</v>
      </c>
      <c r="M9" s="62">
        <v>183</v>
      </c>
      <c r="N9" s="48">
        <v>157</v>
      </c>
      <c r="O9" s="48">
        <v>167</v>
      </c>
      <c r="R9" s="209">
        <f t="shared" si="1"/>
        <v>2222.5</v>
      </c>
      <c r="S9" s="209">
        <f t="shared" si="6"/>
        <v>3575</v>
      </c>
      <c r="T9" s="209">
        <f t="shared" si="2"/>
        <v>3315</v>
      </c>
      <c r="U9" s="209">
        <f t="shared" si="3"/>
        <v>7185</v>
      </c>
      <c r="V9" s="209">
        <f t="shared" si="4"/>
        <v>5100</v>
      </c>
      <c r="W9" s="209">
        <f t="shared" si="5"/>
        <v>4860</v>
      </c>
      <c r="Z9" s="48" t="s">
        <v>21</v>
      </c>
      <c r="AA9">
        <v>1883.6111111111111</v>
      </c>
      <c r="AB9">
        <v>2711.3888888888887</v>
      </c>
      <c r="AC9">
        <v>2806.1111111111113</v>
      </c>
      <c r="AD9">
        <v>6875</v>
      </c>
      <c r="AE9">
        <v>5108.333333333333</v>
      </c>
      <c r="AF9">
        <v>4420</v>
      </c>
    </row>
    <row r="10" spans="1:32">
      <c r="A10" s="61" t="s">
        <v>263</v>
      </c>
      <c r="B10" s="61" t="s">
        <v>81</v>
      </c>
      <c r="C10" s="61" t="s">
        <v>29</v>
      </c>
      <c r="D10" s="48" t="s">
        <v>66</v>
      </c>
      <c r="E10" s="48" t="s">
        <v>13</v>
      </c>
      <c r="F10" s="48">
        <v>38.6</v>
      </c>
      <c r="G10" s="62">
        <v>135</v>
      </c>
      <c r="H10" s="62">
        <v>110</v>
      </c>
      <c r="I10" s="62">
        <f t="shared" si="0"/>
        <v>122.5</v>
      </c>
      <c r="J10" s="62">
        <v>297</v>
      </c>
      <c r="K10" s="62">
        <v>445</v>
      </c>
      <c r="L10" s="62">
        <v>388</v>
      </c>
      <c r="M10" s="62">
        <v>313</v>
      </c>
      <c r="N10" s="48">
        <v>187</v>
      </c>
      <c r="O10" s="48">
        <v>208</v>
      </c>
      <c r="R10" s="209">
        <f t="shared" si="1"/>
        <v>2097.5</v>
      </c>
      <c r="S10" s="209">
        <f t="shared" si="6"/>
        <v>3710</v>
      </c>
      <c r="T10" s="209">
        <f t="shared" si="2"/>
        <v>4165</v>
      </c>
      <c r="U10" s="209">
        <f t="shared" si="3"/>
        <v>10515</v>
      </c>
      <c r="V10" s="209">
        <f t="shared" si="4"/>
        <v>7500</v>
      </c>
      <c r="W10" s="209">
        <f t="shared" si="5"/>
        <v>5925</v>
      </c>
      <c r="Z10" s="48" t="s">
        <v>522</v>
      </c>
      <c r="AA10">
        <v>2466.25</v>
      </c>
      <c r="AB10">
        <v>3632.5</v>
      </c>
      <c r="AC10">
        <v>3915</v>
      </c>
      <c r="AD10">
        <v>10023.75</v>
      </c>
      <c r="AE10">
        <v>7102.5</v>
      </c>
      <c r="AF10">
        <v>5448.75</v>
      </c>
    </row>
    <row r="11" spans="1:32">
      <c r="A11" s="61" t="s">
        <v>264</v>
      </c>
      <c r="B11" s="61" t="s">
        <v>81</v>
      </c>
      <c r="C11" s="61" t="s">
        <v>108</v>
      </c>
      <c r="D11" s="48" t="s">
        <v>66</v>
      </c>
      <c r="E11" s="48" t="s">
        <v>13</v>
      </c>
      <c r="F11" s="48">
        <v>32.200000000000003</v>
      </c>
      <c r="G11" s="62">
        <v>121</v>
      </c>
      <c r="H11" s="62">
        <v>100</v>
      </c>
      <c r="I11" s="62">
        <f t="shared" si="0"/>
        <v>110.5</v>
      </c>
      <c r="J11" s="62">
        <v>257</v>
      </c>
      <c r="K11" s="62">
        <v>407</v>
      </c>
      <c r="L11" s="62">
        <v>312</v>
      </c>
      <c r="M11" s="62">
        <v>252</v>
      </c>
      <c r="N11" s="48">
        <v>177</v>
      </c>
      <c r="O11" s="48">
        <v>176</v>
      </c>
      <c r="R11" s="209">
        <f t="shared" si="1"/>
        <v>1837.5</v>
      </c>
      <c r="S11" s="209">
        <f t="shared" si="6"/>
        <v>3320</v>
      </c>
      <c r="T11" s="209">
        <f t="shared" si="2"/>
        <v>3595</v>
      </c>
      <c r="U11" s="209">
        <f t="shared" si="3"/>
        <v>8460</v>
      </c>
      <c r="V11" s="209">
        <f t="shared" si="4"/>
        <v>6435</v>
      </c>
      <c r="W11" s="209">
        <f t="shared" si="5"/>
        <v>5295</v>
      </c>
    </row>
    <row r="12" spans="1:32">
      <c r="A12" s="48" t="s">
        <v>325</v>
      </c>
      <c r="B12" s="48" t="s">
        <v>81</v>
      </c>
      <c r="C12" s="48" t="s">
        <v>20</v>
      </c>
      <c r="D12" s="48" t="s">
        <v>66</v>
      </c>
      <c r="E12" s="48" t="s">
        <v>13</v>
      </c>
      <c r="F12" s="165">
        <v>30.2</v>
      </c>
      <c r="G12" s="48">
        <v>145</v>
      </c>
      <c r="H12" s="48">
        <v>112</v>
      </c>
      <c r="I12" s="62">
        <f t="shared" si="0"/>
        <v>128.5</v>
      </c>
      <c r="J12" s="48">
        <v>217</v>
      </c>
      <c r="K12" s="48">
        <v>193</v>
      </c>
      <c r="L12" s="48">
        <v>184</v>
      </c>
      <c r="M12" s="48">
        <v>161</v>
      </c>
      <c r="N12" s="48">
        <v>124</v>
      </c>
      <c r="O12" s="48">
        <v>113</v>
      </c>
      <c r="R12" s="209">
        <f t="shared" si="1"/>
        <v>1727.5</v>
      </c>
      <c r="S12" s="209">
        <f t="shared" si="6"/>
        <v>2050</v>
      </c>
      <c r="T12" s="209">
        <f t="shared" si="2"/>
        <v>1885</v>
      </c>
      <c r="U12" s="209">
        <f t="shared" si="3"/>
        <v>5175</v>
      </c>
      <c r="V12" s="209">
        <f t="shared" si="4"/>
        <v>4275</v>
      </c>
      <c r="W12" s="209">
        <f t="shared" si="5"/>
        <v>3555</v>
      </c>
    </row>
    <row r="13" spans="1:32">
      <c r="A13" s="48" t="s">
        <v>327</v>
      </c>
      <c r="B13" s="48" t="s">
        <v>81</v>
      </c>
      <c r="C13" s="48" t="s">
        <v>26</v>
      </c>
      <c r="D13" s="48" t="s">
        <v>66</v>
      </c>
      <c r="E13" s="48" t="s">
        <v>13</v>
      </c>
      <c r="F13" s="165">
        <v>37.1</v>
      </c>
      <c r="G13" s="48">
        <v>157</v>
      </c>
      <c r="H13" s="48">
        <v>135</v>
      </c>
      <c r="I13" s="62">
        <f t="shared" si="0"/>
        <v>146</v>
      </c>
      <c r="J13" s="48">
        <v>247</v>
      </c>
      <c r="K13" s="48">
        <v>232</v>
      </c>
      <c r="L13" s="48">
        <v>211</v>
      </c>
      <c r="M13" s="48">
        <v>156</v>
      </c>
      <c r="N13" s="48">
        <v>136</v>
      </c>
      <c r="O13" s="48">
        <v>150</v>
      </c>
      <c r="R13" s="209">
        <f t="shared" si="1"/>
        <v>1965</v>
      </c>
      <c r="S13" s="209">
        <f t="shared" si="6"/>
        <v>2395</v>
      </c>
      <c r="T13" s="209">
        <f t="shared" si="2"/>
        <v>2215</v>
      </c>
      <c r="U13" s="209">
        <f t="shared" si="3"/>
        <v>5505</v>
      </c>
      <c r="V13" s="209">
        <f t="shared" si="4"/>
        <v>4380</v>
      </c>
      <c r="W13" s="209">
        <f t="shared" si="5"/>
        <v>4290</v>
      </c>
    </row>
    <row r="14" spans="1:32">
      <c r="A14" s="48" t="s">
        <v>328</v>
      </c>
      <c r="B14" s="48" t="s">
        <v>81</v>
      </c>
      <c r="C14" s="48" t="s">
        <v>28</v>
      </c>
      <c r="D14" s="48" t="s">
        <v>66</v>
      </c>
      <c r="E14" s="48" t="s">
        <v>13</v>
      </c>
      <c r="F14" s="165">
        <v>34.200000000000003</v>
      </c>
      <c r="G14" s="48">
        <v>143</v>
      </c>
      <c r="H14" s="48">
        <v>118</v>
      </c>
      <c r="I14" s="62">
        <f t="shared" si="0"/>
        <v>130.5</v>
      </c>
      <c r="J14" s="48">
        <v>150</v>
      </c>
      <c r="K14" s="48">
        <v>186</v>
      </c>
      <c r="L14" s="48">
        <v>151</v>
      </c>
      <c r="M14" s="48">
        <v>130</v>
      </c>
      <c r="N14" s="48">
        <v>110</v>
      </c>
      <c r="O14" s="48">
        <v>116</v>
      </c>
      <c r="R14" s="209">
        <f t="shared" si="1"/>
        <v>1402.5</v>
      </c>
      <c r="S14" s="209">
        <f t="shared" si="6"/>
        <v>1680</v>
      </c>
      <c r="T14" s="209">
        <f t="shared" si="2"/>
        <v>1685</v>
      </c>
      <c r="U14" s="209">
        <f t="shared" si="3"/>
        <v>4215</v>
      </c>
      <c r="V14" s="209">
        <f t="shared" si="4"/>
        <v>3600</v>
      </c>
      <c r="W14" s="209">
        <f t="shared" si="5"/>
        <v>3390</v>
      </c>
      <c r="Z14" s="48" t="s">
        <v>21</v>
      </c>
      <c r="AA14">
        <v>57.57875928883692</v>
      </c>
      <c r="AB14">
        <v>146.51516029992396</v>
      </c>
      <c r="AC14">
        <v>171.2934978868162</v>
      </c>
      <c r="AD14">
        <v>390.82633046947501</v>
      </c>
      <c r="AE14">
        <v>232.13760498260257</v>
      </c>
      <c r="AF14">
        <v>183.17512112729719</v>
      </c>
    </row>
    <row r="15" spans="1:32">
      <c r="A15" s="48" t="s">
        <v>329</v>
      </c>
      <c r="B15" s="48" t="s">
        <v>81</v>
      </c>
      <c r="C15" s="48" t="s">
        <v>29</v>
      </c>
      <c r="D15" s="48" t="s">
        <v>66</v>
      </c>
      <c r="E15" s="48" t="s">
        <v>13</v>
      </c>
      <c r="F15" s="165">
        <v>30.3</v>
      </c>
      <c r="G15" s="48">
        <v>150</v>
      </c>
      <c r="H15" s="48">
        <v>144</v>
      </c>
      <c r="I15" s="62">
        <f t="shared" si="0"/>
        <v>147</v>
      </c>
      <c r="J15" s="48">
        <v>217</v>
      </c>
      <c r="K15" s="48">
        <v>254</v>
      </c>
      <c r="L15" s="48">
        <v>225</v>
      </c>
      <c r="M15" s="48">
        <v>185</v>
      </c>
      <c r="N15" s="48">
        <v>116</v>
      </c>
      <c r="O15" s="48">
        <v>123</v>
      </c>
      <c r="R15" s="209">
        <f t="shared" si="1"/>
        <v>1820</v>
      </c>
      <c r="S15" s="209">
        <f t="shared" si="6"/>
        <v>2355</v>
      </c>
      <c r="T15" s="209">
        <f t="shared" si="2"/>
        <v>2395</v>
      </c>
      <c r="U15" s="209">
        <f t="shared" si="3"/>
        <v>6150</v>
      </c>
      <c r="V15" s="209">
        <f t="shared" si="4"/>
        <v>4515</v>
      </c>
      <c r="W15" s="209">
        <f t="shared" si="5"/>
        <v>3585</v>
      </c>
      <c r="Z15" s="48" t="s">
        <v>102</v>
      </c>
      <c r="AA15">
        <v>51.462972125597254</v>
      </c>
      <c r="AB15">
        <v>77.041655399314124</v>
      </c>
      <c r="AC15">
        <v>173.36137593670242</v>
      </c>
      <c r="AD15">
        <v>1270.9549805166193</v>
      </c>
      <c r="AE15">
        <v>1406.2249997777737</v>
      </c>
      <c r="AF15">
        <v>770.79605765727683</v>
      </c>
    </row>
    <row r="16" spans="1:32">
      <c r="A16" s="93" t="s">
        <v>265</v>
      </c>
      <c r="B16" s="48" t="s">
        <v>81</v>
      </c>
      <c r="C16" s="93" t="s">
        <v>20</v>
      </c>
      <c r="D16" s="48" t="s">
        <v>66</v>
      </c>
      <c r="E16" s="48" t="s">
        <v>13</v>
      </c>
      <c r="F16" s="165">
        <v>34.6</v>
      </c>
      <c r="G16" s="48">
        <v>118</v>
      </c>
      <c r="H16" s="48">
        <v>105</v>
      </c>
      <c r="I16" s="62">
        <f t="shared" si="0"/>
        <v>111.5</v>
      </c>
      <c r="J16" s="48">
        <v>253</v>
      </c>
      <c r="K16" s="48">
        <v>263</v>
      </c>
      <c r="L16" s="48">
        <v>263</v>
      </c>
      <c r="M16" s="48">
        <v>178</v>
      </c>
      <c r="N16" s="93">
        <v>156</v>
      </c>
      <c r="O16" s="93">
        <v>123</v>
      </c>
      <c r="R16" s="209">
        <f t="shared" si="1"/>
        <v>1822.5</v>
      </c>
      <c r="S16" s="209">
        <f t="shared" si="6"/>
        <v>2580</v>
      </c>
      <c r="T16" s="209">
        <f t="shared" si="2"/>
        <v>2630</v>
      </c>
      <c r="U16" s="209">
        <f t="shared" si="3"/>
        <v>6615</v>
      </c>
      <c r="V16" s="209">
        <f t="shared" si="4"/>
        <v>5010</v>
      </c>
      <c r="W16" s="209">
        <f t="shared" si="5"/>
        <v>4185</v>
      </c>
    </row>
    <row r="17" spans="1:32">
      <c r="A17" s="93" t="s">
        <v>266</v>
      </c>
      <c r="B17" s="48" t="s">
        <v>81</v>
      </c>
      <c r="C17" s="93" t="s">
        <v>26</v>
      </c>
      <c r="D17" s="48" t="s">
        <v>66</v>
      </c>
      <c r="E17" s="48" t="s">
        <v>13</v>
      </c>
      <c r="F17" s="165">
        <v>38.9</v>
      </c>
      <c r="G17" s="48">
        <v>148</v>
      </c>
      <c r="H17" s="48">
        <v>147</v>
      </c>
      <c r="I17" s="62">
        <f t="shared" si="0"/>
        <v>147.5</v>
      </c>
      <c r="J17" s="48">
        <v>259</v>
      </c>
      <c r="K17" s="48">
        <v>291</v>
      </c>
      <c r="L17" s="48">
        <v>270</v>
      </c>
      <c r="M17" s="48">
        <v>193</v>
      </c>
      <c r="N17" s="93">
        <v>201</v>
      </c>
      <c r="O17" s="93">
        <v>175</v>
      </c>
      <c r="R17" s="209">
        <f t="shared" si="1"/>
        <v>2032.5</v>
      </c>
      <c r="S17" s="209">
        <f t="shared" si="6"/>
        <v>2750</v>
      </c>
      <c r="T17" s="209">
        <f t="shared" si="2"/>
        <v>2805</v>
      </c>
      <c r="U17" s="209">
        <f t="shared" si="3"/>
        <v>6945</v>
      </c>
      <c r="V17" s="209">
        <f t="shared" si="4"/>
        <v>5910</v>
      </c>
      <c r="W17" s="209">
        <f t="shared" si="5"/>
        <v>5640</v>
      </c>
    </row>
    <row r="18" spans="1:32">
      <c r="A18" s="93" t="s">
        <v>267</v>
      </c>
      <c r="B18" s="48" t="s">
        <v>81</v>
      </c>
      <c r="C18" s="93" t="s">
        <v>28</v>
      </c>
      <c r="D18" s="48" t="s">
        <v>66</v>
      </c>
      <c r="E18" s="48" t="s">
        <v>13</v>
      </c>
      <c r="F18" s="165">
        <v>27.3</v>
      </c>
      <c r="G18" s="48">
        <v>133</v>
      </c>
      <c r="H18" s="48">
        <v>126</v>
      </c>
      <c r="I18" s="62">
        <f t="shared" si="0"/>
        <v>129.5</v>
      </c>
      <c r="J18" s="48">
        <v>183</v>
      </c>
      <c r="K18" s="48">
        <v>180</v>
      </c>
      <c r="L18" s="48">
        <v>171</v>
      </c>
      <c r="M18" s="48">
        <v>137</v>
      </c>
      <c r="N18" s="93">
        <v>127</v>
      </c>
      <c r="O18" s="93">
        <v>117</v>
      </c>
      <c r="R18" s="209">
        <f t="shared" si="1"/>
        <v>1562.5</v>
      </c>
      <c r="S18" s="209">
        <f t="shared" si="6"/>
        <v>1815</v>
      </c>
      <c r="T18" s="209">
        <f t="shared" si="2"/>
        <v>1755</v>
      </c>
      <c r="U18" s="209">
        <f t="shared" si="3"/>
        <v>4620</v>
      </c>
      <c r="V18" s="209">
        <f t="shared" si="4"/>
        <v>3960</v>
      </c>
      <c r="W18" s="209">
        <f t="shared" si="5"/>
        <v>3660</v>
      </c>
      <c r="Y18" s="209" t="s">
        <v>186</v>
      </c>
      <c r="Z18" s="209"/>
      <c r="AA18" s="209"/>
      <c r="AB18" s="209"/>
      <c r="AC18" s="209"/>
      <c r="AD18" s="209"/>
      <c r="AE18" s="209"/>
      <c r="AF18" s="209"/>
    </row>
    <row r="19" spans="1:32">
      <c r="A19" s="93" t="s">
        <v>268</v>
      </c>
      <c r="B19" s="48" t="s">
        <v>81</v>
      </c>
      <c r="C19" s="93" t="s">
        <v>29</v>
      </c>
      <c r="D19" s="48" t="s">
        <v>66</v>
      </c>
      <c r="E19" s="48" t="s">
        <v>13</v>
      </c>
      <c r="F19" s="165">
        <v>35.5</v>
      </c>
      <c r="G19" s="48">
        <v>146</v>
      </c>
      <c r="H19" s="48">
        <v>134</v>
      </c>
      <c r="I19" s="62">
        <f t="shared" si="0"/>
        <v>140</v>
      </c>
      <c r="J19" s="48">
        <v>218</v>
      </c>
      <c r="K19" s="48">
        <v>302</v>
      </c>
      <c r="L19" s="48">
        <v>275</v>
      </c>
      <c r="M19" s="48">
        <v>173</v>
      </c>
      <c r="N19" s="93">
        <v>150</v>
      </c>
      <c r="O19" s="93">
        <v>155</v>
      </c>
      <c r="R19" s="209">
        <f t="shared" si="1"/>
        <v>1790</v>
      </c>
      <c r="S19" s="209">
        <f t="shared" si="6"/>
        <v>2600</v>
      </c>
      <c r="T19" s="209">
        <f t="shared" si="2"/>
        <v>2885</v>
      </c>
      <c r="U19" s="209">
        <f t="shared" si="3"/>
        <v>6720</v>
      </c>
      <c r="V19" s="209">
        <f t="shared" si="4"/>
        <v>4845</v>
      </c>
      <c r="W19" s="209">
        <f t="shared" si="5"/>
        <v>4575</v>
      </c>
      <c r="Y19" s="209"/>
      <c r="Z19" s="75"/>
      <c r="AA19" s="75">
        <v>10</v>
      </c>
      <c r="AB19" s="75">
        <v>20</v>
      </c>
      <c r="AC19" s="75">
        <v>30</v>
      </c>
      <c r="AD19" s="76">
        <v>60</v>
      </c>
      <c r="AE19" s="76">
        <v>90</v>
      </c>
      <c r="AF19" s="76">
        <v>120</v>
      </c>
    </row>
    <row r="20" spans="1:32">
      <c r="A20" s="93" t="s">
        <v>269</v>
      </c>
      <c r="B20" s="48" t="s">
        <v>81</v>
      </c>
      <c r="C20" s="93" t="s">
        <v>108</v>
      </c>
      <c r="D20" s="48" t="s">
        <v>66</v>
      </c>
      <c r="E20" s="48" t="s">
        <v>13</v>
      </c>
      <c r="F20" s="165">
        <v>32.5</v>
      </c>
      <c r="G20" s="48">
        <v>155</v>
      </c>
      <c r="H20" s="48">
        <v>152</v>
      </c>
      <c r="I20" s="62">
        <f t="shared" si="0"/>
        <v>153.5</v>
      </c>
      <c r="J20" s="48">
        <v>215</v>
      </c>
      <c r="K20" s="48">
        <v>277</v>
      </c>
      <c r="L20" s="48">
        <v>222</v>
      </c>
      <c r="M20" s="48">
        <v>179</v>
      </c>
      <c r="N20" s="93">
        <v>136</v>
      </c>
      <c r="O20" s="93">
        <v>145</v>
      </c>
      <c r="R20" s="209">
        <f t="shared" si="1"/>
        <v>1842.5</v>
      </c>
      <c r="S20" s="209">
        <f t="shared" si="6"/>
        <v>2460</v>
      </c>
      <c r="T20" s="209">
        <f t="shared" si="2"/>
        <v>2495</v>
      </c>
      <c r="U20" s="209">
        <f t="shared" si="3"/>
        <v>6015</v>
      </c>
      <c r="V20" s="209">
        <f t="shared" si="4"/>
        <v>4725</v>
      </c>
      <c r="W20" s="209">
        <f t="shared" si="5"/>
        <v>4215</v>
      </c>
      <c r="Y20" s="209"/>
      <c r="Z20" s="48" t="s">
        <v>21</v>
      </c>
      <c r="AA20" s="209">
        <v>1804.0625</v>
      </c>
      <c r="AB20" s="209">
        <v>2278.75</v>
      </c>
      <c r="AC20" s="209">
        <v>1985</v>
      </c>
      <c r="AD20" s="209">
        <v>5131.875</v>
      </c>
      <c r="AE20" s="209">
        <v>4192.5</v>
      </c>
      <c r="AF20" s="209">
        <v>3727.5</v>
      </c>
    </row>
    <row r="21" spans="1:32">
      <c r="A21" s="89" t="s">
        <v>384</v>
      </c>
      <c r="B21" s="48" t="s">
        <v>81</v>
      </c>
      <c r="C21" s="90"/>
      <c r="D21" s="48" t="s">
        <v>66</v>
      </c>
      <c r="E21" s="48" t="s">
        <v>13</v>
      </c>
      <c r="F21" s="165">
        <f>AVERAGE(F3:F20)</f>
        <v>35.111111111111114</v>
      </c>
      <c r="G21" s="165">
        <f t="shared" ref="G21:O21" si="7">AVERAGE(G3:G20)</f>
        <v>133.94444444444446</v>
      </c>
      <c r="H21" s="165">
        <f t="shared" si="7"/>
        <v>120.94444444444444</v>
      </c>
      <c r="I21" s="165">
        <f t="shared" ref="I21" si="8">AVERAGE(I3:I20)</f>
        <v>127.44444444444444</v>
      </c>
      <c r="J21" s="165">
        <f t="shared" si="7"/>
        <v>249.27777777777777</v>
      </c>
      <c r="K21" s="165">
        <f t="shared" si="7"/>
        <v>293</v>
      </c>
      <c r="L21" s="165">
        <f t="shared" si="7"/>
        <v>268.22222222222223</v>
      </c>
      <c r="M21" s="165">
        <f t="shared" si="7"/>
        <v>190.11111111111111</v>
      </c>
      <c r="N21" s="165">
        <f t="shared" si="7"/>
        <v>150.44444444444446</v>
      </c>
      <c r="O21" s="165">
        <f t="shared" si="7"/>
        <v>144.22222222222223</v>
      </c>
      <c r="P21" s="89" t="s">
        <v>384</v>
      </c>
      <c r="Q21" s="48" t="s">
        <v>21</v>
      </c>
      <c r="R21" s="165">
        <f t="shared" ref="R21:W21" si="9">AVERAGE(R3:R20)</f>
        <v>1883.6111111111111</v>
      </c>
      <c r="S21" s="165">
        <f t="shared" si="9"/>
        <v>2711.3888888888887</v>
      </c>
      <c r="T21" s="165">
        <f t="shared" si="9"/>
        <v>2806.1111111111113</v>
      </c>
      <c r="U21" s="165">
        <f t="shared" si="9"/>
        <v>6875</v>
      </c>
      <c r="V21" s="165">
        <f t="shared" si="9"/>
        <v>5108.333333333333</v>
      </c>
      <c r="W21" s="165">
        <f t="shared" si="9"/>
        <v>4420</v>
      </c>
      <c r="Y21" s="209"/>
      <c r="Z21" s="48" t="s">
        <v>522</v>
      </c>
      <c r="AA21">
        <v>1742.65625</v>
      </c>
      <c r="AB21">
        <v>2240</v>
      </c>
      <c r="AC21">
        <v>1906.875</v>
      </c>
      <c r="AD21">
        <v>4718.4375</v>
      </c>
      <c r="AE21">
        <v>3821.25</v>
      </c>
      <c r="AF21">
        <v>3536.25</v>
      </c>
    </row>
    <row r="22" spans="1:32">
      <c r="A22" s="89" t="s">
        <v>180</v>
      </c>
      <c r="B22" s="48" t="s">
        <v>81</v>
      </c>
      <c r="C22" s="90"/>
      <c r="D22" s="48" t="s">
        <v>66</v>
      </c>
      <c r="E22" s="48" t="s">
        <v>13</v>
      </c>
      <c r="F22" s="165">
        <f>STDEV(F3:F20)/SQRT(16)</f>
        <v>1.0379522008463697</v>
      </c>
      <c r="G22" s="165">
        <f t="shared" ref="G22:O22" si="10">STDEV(G3:G20)/SQRT(16)</f>
        <v>4.3862018124875712</v>
      </c>
      <c r="H22" s="165">
        <f t="shared" si="10"/>
        <v>4.3895532921443312</v>
      </c>
      <c r="I22" s="165">
        <f t="shared" ref="I22" si="11">STDEV(I3:I20)/SQRT(16)</f>
        <v>4.1997218239655814</v>
      </c>
      <c r="J22" s="165">
        <f t="shared" si="10"/>
        <v>12.872338547179462</v>
      </c>
      <c r="K22" s="165">
        <f t="shared" si="10"/>
        <v>18.762054948281996</v>
      </c>
      <c r="L22" s="165">
        <f t="shared" si="10"/>
        <v>16.680508957611782</v>
      </c>
      <c r="M22" s="165">
        <f t="shared" si="10"/>
        <v>10.503111894915911</v>
      </c>
      <c r="N22" s="165">
        <f t="shared" si="10"/>
        <v>6.2404174906424581</v>
      </c>
      <c r="O22" s="165">
        <f t="shared" si="10"/>
        <v>6.7658069578469151</v>
      </c>
      <c r="P22" s="89" t="s">
        <v>180</v>
      </c>
      <c r="Q22" s="48" t="s">
        <v>21</v>
      </c>
      <c r="R22" s="165">
        <f t="shared" ref="R22:W22" si="12">STDEV(R3:R20)/SQRT(16)</f>
        <v>57.57875928883692</v>
      </c>
      <c r="S22" s="165">
        <f t="shared" si="12"/>
        <v>146.51516029992396</v>
      </c>
      <c r="T22" s="165">
        <f t="shared" si="12"/>
        <v>171.2934978868162</v>
      </c>
      <c r="U22" s="165">
        <f t="shared" si="12"/>
        <v>390.82633046947501</v>
      </c>
      <c r="V22" s="165">
        <f t="shared" si="12"/>
        <v>232.13760498260257</v>
      </c>
      <c r="W22" s="165">
        <f t="shared" si="12"/>
        <v>183.17512112729719</v>
      </c>
    </row>
    <row r="23" spans="1:32">
      <c r="A23" s="61"/>
      <c r="B23" s="61"/>
      <c r="C23" s="61"/>
      <c r="D23" s="48"/>
      <c r="E23" s="48"/>
      <c r="F23" s="48"/>
      <c r="G23" s="62"/>
      <c r="H23" s="62"/>
      <c r="I23" s="62"/>
      <c r="J23" s="62"/>
      <c r="K23" s="62"/>
      <c r="L23" s="62"/>
      <c r="M23" s="62"/>
      <c r="N23" s="48"/>
      <c r="O23" s="48"/>
      <c r="R23" s="209">
        <f t="shared" ref="R23:R31" si="13">(I23+J23)/2*(10-0)</f>
        <v>0</v>
      </c>
      <c r="S23" s="209">
        <f t="shared" ref="S23:S31" si="14">(J23+K23)/2*(20-10)</f>
        <v>0</v>
      </c>
      <c r="T23" s="209">
        <f t="shared" ref="T23:T31" si="15">(K23+L23)/2*(30-20)</f>
        <v>0</v>
      </c>
      <c r="U23" s="209">
        <f t="shared" ref="U23:U31" si="16">(L23+M23)/2*(60-30)</f>
        <v>0</v>
      </c>
      <c r="V23" s="209">
        <f t="shared" ref="V23:V31" si="17">(M23+N23)/2*(90-60)</f>
        <v>0</v>
      </c>
      <c r="W23" s="209">
        <f t="shared" ref="W23:W31" si="18">(N23+O23)/2*(120-90)</f>
        <v>0</v>
      </c>
    </row>
    <row r="24" spans="1:32">
      <c r="A24" s="48" t="s">
        <v>114</v>
      </c>
      <c r="B24" s="48" t="s">
        <v>21</v>
      </c>
      <c r="C24" s="48" t="s">
        <v>26</v>
      </c>
      <c r="D24" s="48" t="s">
        <v>22</v>
      </c>
      <c r="E24" s="90" t="s">
        <v>13</v>
      </c>
      <c r="F24" s="48">
        <v>25.1</v>
      </c>
      <c r="G24" s="62">
        <v>120</v>
      </c>
      <c r="H24" s="62">
        <v>105</v>
      </c>
      <c r="I24" s="62">
        <f t="shared" ref="I24:I31" si="19">AVERAGE(G24:H24)</f>
        <v>112.5</v>
      </c>
      <c r="J24" s="62">
        <v>295</v>
      </c>
      <c r="K24" s="62">
        <v>248</v>
      </c>
      <c r="L24" s="62">
        <v>172</v>
      </c>
      <c r="M24" s="62">
        <v>140</v>
      </c>
      <c r="N24" s="62">
        <v>114</v>
      </c>
      <c r="O24" s="62">
        <v>136</v>
      </c>
      <c r="R24" s="209">
        <f t="shared" si="13"/>
        <v>2037.5</v>
      </c>
      <c r="S24" s="209">
        <f t="shared" si="14"/>
        <v>2715</v>
      </c>
      <c r="T24" s="209">
        <f t="shared" si="15"/>
        <v>2100</v>
      </c>
      <c r="U24" s="209">
        <f t="shared" si="16"/>
        <v>4680</v>
      </c>
      <c r="V24" s="209">
        <f t="shared" si="17"/>
        <v>3810</v>
      </c>
      <c r="W24" s="209">
        <f t="shared" si="18"/>
        <v>3750</v>
      </c>
    </row>
    <row r="25" spans="1:32">
      <c r="A25" s="48" t="s">
        <v>115</v>
      </c>
      <c r="B25" s="48" t="s">
        <v>21</v>
      </c>
      <c r="C25" s="48" t="s">
        <v>28</v>
      </c>
      <c r="D25" s="48" t="s">
        <v>22</v>
      </c>
      <c r="E25" s="90" t="s">
        <v>13</v>
      </c>
      <c r="F25" s="48">
        <v>25.8</v>
      </c>
      <c r="G25" s="62">
        <v>136</v>
      </c>
      <c r="H25" s="62">
        <v>108</v>
      </c>
      <c r="I25" s="62">
        <f t="shared" si="19"/>
        <v>122</v>
      </c>
      <c r="J25" s="62">
        <v>268</v>
      </c>
      <c r="K25" s="62">
        <v>250</v>
      </c>
      <c r="L25" s="62">
        <v>204</v>
      </c>
      <c r="M25" s="62">
        <v>181</v>
      </c>
      <c r="N25" s="62">
        <v>147</v>
      </c>
      <c r="O25" s="62">
        <v>131</v>
      </c>
      <c r="R25" s="209">
        <f t="shared" si="13"/>
        <v>1950</v>
      </c>
      <c r="S25" s="209">
        <f t="shared" si="14"/>
        <v>2590</v>
      </c>
      <c r="T25" s="209">
        <f t="shared" si="15"/>
        <v>2270</v>
      </c>
      <c r="U25" s="209">
        <f t="shared" si="16"/>
        <v>5775</v>
      </c>
      <c r="V25" s="209">
        <f t="shared" si="17"/>
        <v>4920</v>
      </c>
      <c r="W25" s="209">
        <f t="shared" si="18"/>
        <v>4170</v>
      </c>
      <c r="Z25" s="48" t="s">
        <v>21</v>
      </c>
      <c r="AA25" s="209">
        <v>90.793792931132842</v>
      </c>
      <c r="AB25" s="209">
        <v>140.74340253504906</v>
      </c>
      <c r="AC25" s="209">
        <v>85.256964524899658</v>
      </c>
      <c r="AD25" s="209">
        <v>158.2491748455129</v>
      </c>
      <c r="AE25" s="209">
        <v>149.46332564975833</v>
      </c>
      <c r="AF25" s="209">
        <v>134.61253921639585</v>
      </c>
    </row>
    <row r="26" spans="1:32">
      <c r="A26" s="48" t="s">
        <v>116</v>
      </c>
      <c r="B26" s="48" t="s">
        <v>81</v>
      </c>
      <c r="C26" s="48" t="s">
        <v>29</v>
      </c>
      <c r="D26" s="48" t="s">
        <v>22</v>
      </c>
      <c r="E26" s="90" t="s">
        <v>13</v>
      </c>
      <c r="F26" s="48">
        <v>27.4</v>
      </c>
      <c r="G26" s="62">
        <v>108</v>
      </c>
      <c r="H26" s="62">
        <v>124</v>
      </c>
      <c r="I26" s="62">
        <f t="shared" si="19"/>
        <v>116</v>
      </c>
      <c r="J26" s="62">
        <v>315</v>
      </c>
      <c r="K26" s="62">
        <v>254</v>
      </c>
      <c r="L26" s="62">
        <v>202</v>
      </c>
      <c r="M26" s="62">
        <v>143</v>
      </c>
      <c r="N26" s="62">
        <v>123</v>
      </c>
      <c r="O26" s="62">
        <v>117</v>
      </c>
      <c r="R26" s="209">
        <f t="shared" si="13"/>
        <v>2155</v>
      </c>
      <c r="S26" s="209">
        <f t="shared" si="14"/>
        <v>2845</v>
      </c>
      <c r="T26" s="209">
        <f t="shared" si="15"/>
        <v>2280</v>
      </c>
      <c r="U26" s="209">
        <f t="shared" si="16"/>
        <v>5175</v>
      </c>
      <c r="V26" s="209">
        <f t="shared" si="17"/>
        <v>3990</v>
      </c>
      <c r="W26" s="209">
        <f t="shared" si="18"/>
        <v>3600</v>
      </c>
      <c r="Z26" s="48" t="s">
        <v>102</v>
      </c>
      <c r="AA26">
        <v>39.603097491008867</v>
      </c>
      <c r="AB26">
        <v>69.269295464279466</v>
      </c>
      <c r="AC26">
        <v>71.389397521140154</v>
      </c>
      <c r="AD26">
        <v>139.00255234643544</v>
      </c>
      <c r="AE26">
        <v>109.2339636904631</v>
      </c>
      <c r="AF26">
        <v>124.49308981531748</v>
      </c>
    </row>
    <row r="27" spans="1:32">
      <c r="A27" s="136" t="s">
        <v>475</v>
      </c>
      <c r="B27" s="217" t="s">
        <v>21</v>
      </c>
      <c r="C27" s="134" t="s">
        <v>20</v>
      </c>
      <c r="D27" s="134" t="s">
        <v>22</v>
      </c>
      <c r="E27" s="134" t="s">
        <v>13</v>
      </c>
      <c r="F27" s="217">
        <v>19.8</v>
      </c>
      <c r="G27" s="170">
        <v>104</v>
      </c>
      <c r="H27" s="134">
        <v>95</v>
      </c>
      <c r="I27" s="62">
        <f t="shared" si="19"/>
        <v>99.5</v>
      </c>
      <c r="J27" s="134">
        <v>169</v>
      </c>
      <c r="K27" s="134">
        <v>182</v>
      </c>
      <c r="L27" s="134">
        <v>159</v>
      </c>
      <c r="M27" s="134">
        <v>137</v>
      </c>
      <c r="N27" s="217">
        <v>109</v>
      </c>
      <c r="O27" s="217">
        <v>92</v>
      </c>
      <c r="R27" s="209">
        <f t="shared" si="13"/>
        <v>1342.5</v>
      </c>
      <c r="S27" s="209">
        <f t="shared" si="14"/>
        <v>1755</v>
      </c>
      <c r="T27" s="209">
        <f t="shared" si="15"/>
        <v>1705</v>
      </c>
      <c r="U27" s="209">
        <f t="shared" si="16"/>
        <v>4440</v>
      </c>
      <c r="V27" s="209">
        <f t="shared" si="17"/>
        <v>3690</v>
      </c>
      <c r="W27" s="209">
        <f t="shared" si="18"/>
        <v>3015</v>
      </c>
    </row>
    <row r="28" spans="1:32">
      <c r="A28" s="136" t="s">
        <v>476</v>
      </c>
      <c r="B28" s="217" t="s">
        <v>21</v>
      </c>
      <c r="C28" s="134" t="s">
        <v>26</v>
      </c>
      <c r="D28" s="134" t="s">
        <v>22</v>
      </c>
      <c r="E28" s="134" t="s">
        <v>13</v>
      </c>
      <c r="F28" s="217">
        <v>19.8</v>
      </c>
      <c r="G28" s="170">
        <v>121</v>
      </c>
      <c r="H28" s="134">
        <v>103</v>
      </c>
      <c r="I28" s="62">
        <f t="shared" si="19"/>
        <v>112</v>
      </c>
      <c r="J28" s="134">
        <v>238</v>
      </c>
      <c r="K28" s="134">
        <v>166</v>
      </c>
      <c r="L28" s="134">
        <v>166</v>
      </c>
      <c r="M28" s="134">
        <v>170</v>
      </c>
      <c r="N28" s="217">
        <v>128</v>
      </c>
      <c r="O28" s="217">
        <v>126</v>
      </c>
      <c r="R28" s="209">
        <f t="shared" si="13"/>
        <v>1750</v>
      </c>
      <c r="S28" s="209">
        <f t="shared" si="14"/>
        <v>2020</v>
      </c>
      <c r="T28" s="209">
        <f t="shared" si="15"/>
        <v>1660</v>
      </c>
      <c r="U28" s="209">
        <f t="shared" si="16"/>
        <v>5040</v>
      </c>
      <c r="V28" s="209">
        <f t="shared" si="17"/>
        <v>4470</v>
      </c>
      <c r="W28" s="209">
        <f t="shared" si="18"/>
        <v>3810</v>
      </c>
    </row>
    <row r="29" spans="1:32">
      <c r="A29" s="136" t="s">
        <v>477</v>
      </c>
      <c r="B29" s="217" t="s">
        <v>21</v>
      </c>
      <c r="C29" s="134" t="s">
        <v>28</v>
      </c>
      <c r="D29" s="134" t="s">
        <v>22</v>
      </c>
      <c r="E29" s="134" t="s">
        <v>13</v>
      </c>
      <c r="F29" s="217">
        <v>19.3</v>
      </c>
      <c r="G29" s="170">
        <v>111</v>
      </c>
      <c r="H29" s="134">
        <v>113</v>
      </c>
      <c r="I29" s="62">
        <f t="shared" si="19"/>
        <v>112</v>
      </c>
      <c r="J29" s="134">
        <v>213</v>
      </c>
      <c r="K29" s="134">
        <v>191</v>
      </c>
      <c r="L29" s="134">
        <v>213</v>
      </c>
      <c r="M29" s="134">
        <v>158</v>
      </c>
      <c r="N29" s="217">
        <v>133</v>
      </c>
      <c r="O29" s="217">
        <v>122</v>
      </c>
      <c r="R29" s="209">
        <f t="shared" si="13"/>
        <v>1625</v>
      </c>
      <c r="S29" s="209">
        <f t="shared" si="14"/>
        <v>2020</v>
      </c>
      <c r="T29" s="209">
        <f t="shared" si="15"/>
        <v>2020</v>
      </c>
      <c r="U29" s="209">
        <f t="shared" si="16"/>
        <v>5565</v>
      </c>
      <c r="V29" s="209">
        <f t="shared" si="17"/>
        <v>4365</v>
      </c>
      <c r="W29" s="209">
        <f t="shared" si="18"/>
        <v>3825</v>
      </c>
    </row>
    <row r="30" spans="1:32">
      <c r="A30" s="136" t="s">
        <v>478</v>
      </c>
      <c r="B30" s="217" t="s">
        <v>21</v>
      </c>
      <c r="C30" s="134" t="s">
        <v>29</v>
      </c>
      <c r="D30" s="134" t="s">
        <v>22</v>
      </c>
      <c r="E30" s="134" t="s">
        <v>13</v>
      </c>
      <c r="F30" s="217">
        <v>17.3</v>
      </c>
      <c r="G30" s="170">
        <v>144</v>
      </c>
      <c r="H30" s="134">
        <v>113</v>
      </c>
      <c r="I30" s="62">
        <f t="shared" si="19"/>
        <v>128.5</v>
      </c>
      <c r="J30" s="134">
        <v>212</v>
      </c>
      <c r="K30" s="134">
        <v>183</v>
      </c>
      <c r="L30" s="134">
        <v>176</v>
      </c>
      <c r="M30" s="134">
        <v>155</v>
      </c>
      <c r="N30" s="217">
        <v>102</v>
      </c>
      <c r="O30" s="217">
        <v>129</v>
      </c>
      <c r="R30" s="209">
        <f t="shared" si="13"/>
        <v>1702.5</v>
      </c>
      <c r="S30" s="209">
        <f t="shared" si="14"/>
        <v>1975</v>
      </c>
      <c r="T30" s="209">
        <f t="shared" si="15"/>
        <v>1795</v>
      </c>
      <c r="U30" s="209">
        <f t="shared" si="16"/>
        <v>4965</v>
      </c>
      <c r="V30" s="209">
        <f t="shared" si="17"/>
        <v>3855</v>
      </c>
      <c r="W30" s="209">
        <f t="shared" si="18"/>
        <v>3465</v>
      </c>
    </row>
    <row r="31" spans="1:32">
      <c r="A31" s="136" t="s">
        <v>479</v>
      </c>
      <c r="B31" s="217" t="s">
        <v>21</v>
      </c>
      <c r="C31" s="134" t="s">
        <v>480</v>
      </c>
      <c r="D31" s="134" t="s">
        <v>22</v>
      </c>
      <c r="E31" s="134" t="s">
        <v>13</v>
      </c>
      <c r="F31" s="217">
        <v>20.399999999999999</v>
      </c>
      <c r="G31" s="170">
        <v>134</v>
      </c>
      <c r="H31" s="217">
        <v>106</v>
      </c>
      <c r="I31" s="62">
        <f t="shared" si="19"/>
        <v>120</v>
      </c>
      <c r="J31" s="217">
        <v>254</v>
      </c>
      <c r="K31" s="217">
        <v>208</v>
      </c>
      <c r="L31" s="217">
        <v>202</v>
      </c>
      <c r="M31" s="217">
        <v>159</v>
      </c>
      <c r="N31" s="217">
        <v>137</v>
      </c>
      <c r="O31" s="217">
        <v>142</v>
      </c>
      <c r="R31" s="209">
        <f t="shared" si="13"/>
        <v>1870</v>
      </c>
      <c r="S31" s="209">
        <f t="shared" si="14"/>
        <v>2310</v>
      </c>
      <c r="T31" s="209">
        <f t="shared" si="15"/>
        <v>2050</v>
      </c>
      <c r="U31" s="209">
        <f t="shared" si="16"/>
        <v>5415</v>
      </c>
      <c r="V31" s="209">
        <f t="shared" si="17"/>
        <v>4440</v>
      </c>
      <c r="W31" s="209">
        <f t="shared" si="18"/>
        <v>4185</v>
      </c>
    </row>
    <row r="32" spans="1:32">
      <c r="A32" s="89" t="s">
        <v>384</v>
      </c>
      <c r="B32" s="48" t="s">
        <v>81</v>
      </c>
      <c r="C32" s="90"/>
      <c r="D32" s="48" t="s">
        <v>22</v>
      </c>
      <c r="E32" s="48" t="s">
        <v>13</v>
      </c>
      <c r="F32" s="165">
        <f>AVERAGE(F24:F31)</f>
        <v>21.862500000000004</v>
      </c>
      <c r="G32" s="165">
        <f t="shared" ref="G32:O32" si="20">AVERAGE(G24:G31)</f>
        <v>122.25</v>
      </c>
      <c r="H32" s="165">
        <f t="shared" si="20"/>
        <v>108.375</v>
      </c>
      <c r="I32" s="165"/>
      <c r="J32" s="165">
        <f t="shared" si="20"/>
        <v>245.5</v>
      </c>
      <c r="K32" s="165">
        <f t="shared" si="20"/>
        <v>210.25</v>
      </c>
      <c r="L32" s="165">
        <f t="shared" si="20"/>
        <v>186.75</v>
      </c>
      <c r="M32" s="165">
        <f t="shared" si="20"/>
        <v>155.375</v>
      </c>
      <c r="N32" s="165">
        <f t="shared" si="20"/>
        <v>124.125</v>
      </c>
      <c r="O32" s="165">
        <f t="shared" si="20"/>
        <v>124.375</v>
      </c>
      <c r="P32" s="89" t="s">
        <v>384</v>
      </c>
      <c r="Q32" s="48" t="s">
        <v>21</v>
      </c>
      <c r="R32" s="165">
        <f t="shared" ref="R32:W32" si="21">AVERAGE(R24:R31)</f>
        <v>1804.0625</v>
      </c>
      <c r="S32" s="165">
        <f t="shared" si="21"/>
        <v>2278.75</v>
      </c>
      <c r="T32" s="165">
        <f t="shared" si="21"/>
        <v>1985</v>
      </c>
      <c r="U32" s="165">
        <f t="shared" si="21"/>
        <v>5131.875</v>
      </c>
      <c r="V32" s="165">
        <f t="shared" si="21"/>
        <v>4192.5</v>
      </c>
      <c r="W32" s="165">
        <f t="shared" si="21"/>
        <v>3727.5</v>
      </c>
    </row>
    <row r="33" spans="1:23">
      <c r="A33" s="89" t="s">
        <v>180</v>
      </c>
      <c r="B33" s="48" t="s">
        <v>81</v>
      </c>
      <c r="C33" s="90"/>
      <c r="D33" s="48" t="s">
        <v>22</v>
      </c>
      <c r="E33" s="48" t="s">
        <v>13</v>
      </c>
      <c r="F33" s="165">
        <f>STDEV(F24:F31)/SQRT(8)</f>
        <v>1.300266112872928</v>
      </c>
      <c r="G33" s="165">
        <f t="shared" ref="G33:O33" si="22">STDEV(G24:G31)/SQRT(8)</f>
        <v>5.1226039695228653</v>
      </c>
      <c r="H33" s="165">
        <f t="shared" si="22"/>
        <v>3.0233466556119564</v>
      </c>
      <c r="I33" s="165"/>
      <c r="J33" s="165">
        <f t="shared" si="22"/>
        <v>16.874537030686206</v>
      </c>
      <c r="K33" s="165">
        <f t="shared" si="22"/>
        <v>12.531032906918954</v>
      </c>
      <c r="L33" s="165">
        <f t="shared" si="22"/>
        <v>7.301540933255116</v>
      </c>
      <c r="M33" s="165">
        <f t="shared" si="22"/>
        <v>5.375</v>
      </c>
      <c r="N33" s="165">
        <f t="shared" si="22"/>
        <v>5.3533617608804605</v>
      </c>
      <c r="O33" s="165">
        <f t="shared" si="22"/>
        <v>5.3816404163998701</v>
      </c>
      <c r="P33" s="89" t="s">
        <v>180</v>
      </c>
      <c r="Q33" s="48" t="s">
        <v>21</v>
      </c>
      <c r="R33" s="165">
        <f t="shared" ref="R33:W33" si="23">STDEV(R24:R31)/SQRT(8)</f>
        <v>90.793792931132842</v>
      </c>
      <c r="S33" s="165">
        <f t="shared" si="23"/>
        <v>140.74340253504906</v>
      </c>
      <c r="T33" s="165">
        <f t="shared" si="23"/>
        <v>85.256964524899658</v>
      </c>
      <c r="U33" s="165">
        <f t="shared" si="23"/>
        <v>158.2491748455129</v>
      </c>
      <c r="V33" s="165">
        <f t="shared" si="23"/>
        <v>149.46332564975833</v>
      </c>
      <c r="W33" s="165">
        <f t="shared" si="23"/>
        <v>134.61253921639585</v>
      </c>
    </row>
    <row r="34" spans="1:23">
      <c r="A34" s="61"/>
      <c r="B34" s="61"/>
      <c r="C34" s="61"/>
      <c r="D34" s="48"/>
      <c r="E34" s="48"/>
      <c r="F34" s="48"/>
      <c r="G34" s="62"/>
      <c r="H34" s="62"/>
      <c r="I34" s="62"/>
      <c r="J34" s="62"/>
      <c r="K34" s="62"/>
      <c r="L34" s="62"/>
      <c r="M34" s="62"/>
      <c r="N34" s="48"/>
      <c r="O34" s="48"/>
    </row>
    <row r="35" spans="1:23">
      <c r="A35" s="48" t="s">
        <v>104</v>
      </c>
      <c r="B35" s="48" t="s">
        <v>102</v>
      </c>
      <c r="C35" s="48" t="s">
        <v>26</v>
      </c>
      <c r="D35" s="48" t="s">
        <v>66</v>
      </c>
      <c r="E35" s="90" t="s">
        <v>13</v>
      </c>
      <c r="F35" s="48">
        <v>42</v>
      </c>
      <c r="G35" s="62">
        <v>169</v>
      </c>
      <c r="H35" s="62">
        <v>135</v>
      </c>
      <c r="I35" s="62">
        <f t="shared" ref="I35:I38" si="24">AVERAGE(G35:H35)</f>
        <v>152</v>
      </c>
      <c r="J35" s="62">
        <v>319</v>
      </c>
      <c r="K35" s="62">
        <v>376</v>
      </c>
      <c r="L35" s="62">
        <v>363</v>
      </c>
      <c r="M35" s="62">
        <v>195</v>
      </c>
      <c r="N35" s="62">
        <v>177</v>
      </c>
      <c r="O35" s="62">
        <v>137</v>
      </c>
      <c r="R35" s="209">
        <f t="shared" ref="R35:R38" si="25">(I35+J35)/2*(10-0)</f>
        <v>2355</v>
      </c>
      <c r="S35" s="209">
        <f t="shared" ref="S35:S38" si="26">(J35+K35)/2*(20-10)</f>
        <v>3475</v>
      </c>
      <c r="T35" s="209">
        <f t="shared" ref="T35:T38" si="27">(K35+L35)/2*(30-20)</f>
        <v>3695</v>
      </c>
      <c r="U35" s="209">
        <f t="shared" ref="U35:U38" si="28">(L35+M35)/2*(60-30)</f>
        <v>8370</v>
      </c>
      <c r="V35" s="209">
        <f t="shared" ref="V35:V38" si="29">(M35+N35)/2*(90-60)</f>
        <v>5580</v>
      </c>
      <c r="W35" s="209">
        <f t="shared" ref="W35:W38" si="30">(N35+O35)/2*(120-90)</f>
        <v>4710</v>
      </c>
    </row>
    <row r="36" spans="1:23">
      <c r="A36" s="48" t="s">
        <v>105</v>
      </c>
      <c r="B36" s="48" t="s">
        <v>102</v>
      </c>
      <c r="C36" s="48" t="s">
        <v>28</v>
      </c>
      <c r="D36" s="48" t="s">
        <v>66</v>
      </c>
      <c r="E36" s="90" t="s">
        <v>13</v>
      </c>
      <c r="F36" s="48">
        <v>36.5</v>
      </c>
      <c r="G36" s="62">
        <v>144</v>
      </c>
      <c r="H36" s="62">
        <v>113</v>
      </c>
      <c r="I36" s="62">
        <f t="shared" si="24"/>
        <v>128.5</v>
      </c>
      <c r="J36" s="62">
        <v>352</v>
      </c>
      <c r="K36" s="62">
        <v>416</v>
      </c>
      <c r="L36" s="62">
        <v>408</v>
      </c>
      <c r="M36" s="62">
        <v>215</v>
      </c>
      <c r="N36" s="62">
        <v>145</v>
      </c>
      <c r="O36" s="62">
        <v>129</v>
      </c>
      <c r="R36" s="209">
        <f t="shared" si="25"/>
        <v>2402.5</v>
      </c>
      <c r="S36" s="209">
        <f t="shared" si="26"/>
        <v>3840</v>
      </c>
      <c r="T36" s="209">
        <f t="shared" si="27"/>
        <v>4120</v>
      </c>
      <c r="U36" s="209">
        <f t="shared" si="28"/>
        <v>9345</v>
      </c>
      <c r="V36" s="209">
        <f t="shared" si="29"/>
        <v>5400</v>
      </c>
      <c r="W36" s="209">
        <f t="shared" si="30"/>
        <v>4110</v>
      </c>
    </row>
    <row r="37" spans="1:23">
      <c r="A37" s="48" t="s">
        <v>106</v>
      </c>
      <c r="B37" s="48" t="s">
        <v>102</v>
      </c>
      <c r="C37" s="48" t="s">
        <v>29</v>
      </c>
      <c r="D37" s="48" t="s">
        <v>66</v>
      </c>
      <c r="E37" s="90" t="s">
        <v>13</v>
      </c>
      <c r="F37" s="48">
        <v>40.700000000000003</v>
      </c>
      <c r="G37" s="62">
        <v>193</v>
      </c>
      <c r="H37" s="62">
        <v>147</v>
      </c>
      <c r="I37" s="62">
        <f t="shared" si="24"/>
        <v>170</v>
      </c>
      <c r="J37" s="62">
        <v>340</v>
      </c>
      <c r="K37" s="62">
        <v>388</v>
      </c>
      <c r="L37" s="62">
        <v>470</v>
      </c>
      <c r="M37" s="62">
        <v>449</v>
      </c>
      <c r="N37" s="62">
        <v>304</v>
      </c>
      <c r="O37" s="62">
        <v>205</v>
      </c>
      <c r="R37" s="209">
        <f t="shared" si="25"/>
        <v>2550</v>
      </c>
      <c r="S37" s="209">
        <f t="shared" si="26"/>
        <v>3640</v>
      </c>
      <c r="T37" s="209">
        <f t="shared" si="27"/>
        <v>4290</v>
      </c>
      <c r="U37" s="209">
        <f t="shared" si="28"/>
        <v>13785</v>
      </c>
      <c r="V37" s="209">
        <f t="shared" si="29"/>
        <v>11295</v>
      </c>
      <c r="W37" s="209">
        <f t="shared" si="30"/>
        <v>7635</v>
      </c>
    </row>
    <row r="38" spans="1:23">
      <c r="A38" s="93" t="s">
        <v>513</v>
      </c>
      <c r="B38" s="5" t="s">
        <v>102</v>
      </c>
      <c r="C38" s="201" t="s">
        <v>29</v>
      </c>
      <c r="D38" s="201" t="s">
        <v>66</v>
      </c>
      <c r="E38" s="90" t="s">
        <v>13</v>
      </c>
      <c r="F38" s="217">
        <v>34.5</v>
      </c>
      <c r="G38" s="217">
        <v>163</v>
      </c>
      <c r="H38" s="217">
        <v>150</v>
      </c>
      <c r="I38" s="62">
        <f t="shared" si="24"/>
        <v>156.5</v>
      </c>
      <c r="J38" s="217">
        <v>355</v>
      </c>
      <c r="K38" s="217">
        <v>360</v>
      </c>
      <c r="L38" s="217">
        <v>351</v>
      </c>
      <c r="M38" s="217">
        <v>222</v>
      </c>
      <c r="N38" s="217">
        <v>187</v>
      </c>
      <c r="O38" s="217">
        <v>169</v>
      </c>
      <c r="R38" s="209">
        <f t="shared" si="25"/>
        <v>2557.5</v>
      </c>
      <c r="S38" s="209">
        <f t="shared" si="26"/>
        <v>3575</v>
      </c>
      <c r="T38" s="209">
        <f t="shared" si="27"/>
        <v>3555</v>
      </c>
      <c r="U38" s="209">
        <f t="shared" si="28"/>
        <v>8595</v>
      </c>
      <c r="V38" s="209">
        <f t="shared" si="29"/>
        <v>6135</v>
      </c>
      <c r="W38" s="209">
        <f t="shared" si="30"/>
        <v>5340</v>
      </c>
    </row>
    <row r="39" spans="1:23">
      <c r="A39" s="89" t="s">
        <v>384</v>
      </c>
      <c r="B39" s="48" t="s">
        <v>102</v>
      </c>
      <c r="C39" s="90"/>
      <c r="D39" s="48" t="s">
        <v>66</v>
      </c>
      <c r="E39" s="48" t="s">
        <v>13</v>
      </c>
      <c r="F39" s="165">
        <f>AVERAGE(F35:F38)</f>
        <v>38.424999999999997</v>
      </c>
      <c r="G39" s="165">
        <f t="shared" ref="G39:O39" si="31">AVERAGE(G35:G38)</f>
        <v>167.25</v>
      </c>
      <c r="H39" s="165">
        <f t="shared" si="31"/>
        <v>136.25</v>
      </c>
      <c r="I39" s="165"/>
      <c r="J39" s="165">
        <f t="shared" si="31"/>
        <v>341.5</v>
      </c>
      <c r="K39" s="165">
        <f t="shared" si="31"/>
        <v>385</v>
      </c>
      <c r="L39" s="165">
        <f t="shared" si="31"/>
        <v>398</v>
      </c>
      <c r="M39" s="165">
        <f t="shared" si="31"/>
        <v>270.25</v>
      </c>
      <c r="N39" s="165">
        <f t="shared" si="31"/>
        <v>203.25</v>
      </c>
      <c r="O39" s="165">
        <f t="shared" si="31"/>
        <v>160</v>
      </c>
      <c r="P39" s="89" t="s">
        <v>384</v>
      </c>
      <c r="Q39" s="48" t="s">
        <v>102</v>
      </c>
      <c r="R39" s="165">
        <f t="shared" ref="R39:W39" si="32">AVERAGE(R35:R38)</f>
        <v>2466.25</v>
      </c>
      <c r="S39" s="165">
        <f t="shared" si="32"/>
        <v>3632.5</v>
      </c>
      <c r="T39" s="165">
        <f t="shared" si="32"/>
        <v>3915</v>
      </c>
      <c r="U39" s="165">
        <f t="shared" si="32"/>
        <v>10023.75</v>
      </c>
      <c r="V39" s="165">
        <f t="shared" si="32"/>
        <v>7102.5</v>
      </c>
      <c r="W39" s="165">
        <f t="shared" si="32"/>
        <v>5448.75</v>
      </c>
    </row>
    <row r="40" spans="1:23">
      <c r="A40" s="89" t="s">
        <v>180</v>
      </c>
      <c r="B40" s="48" t="s">
        <v>102</v>
      </c>
      <c r="C40" s="90"/>
      <c r="D40" s="48" t="s">
        <v>66</v>
      </c>
      <c r="E40" s="48" t="s">
        <v>13</v>
      </c>
      <c r="F40" s="165">
        <f>STDEV(F35:F38)/SQRT(4)</f>
        <v>1.7575432664185922</v>
      </c>
      <c r="G40" s="165">
        <f t="shared" ref="G40:O40" si="33">STDEV(G35:G38)/SQRT(4)</f>
        <v>10.102598675588375</v>
      </c>
      <c r="H40" s="165">
        <f t="shared" si="33"/>
        <v>8.4001488082057207</v>
      </c>
      <c r="I40" s="165"/>
      <c r="J40" s="165">
        <f t="shared" si="33"/>
        <v>8.1700673191840956</v>
      </c>
      <c r="K40" s="165">
        <f t="shared" si="33"/>
        <v>11.818065267490557</v>
      </c>
      <c r="L40" s="165">
        <f t="shared" si="33"/>
        <v>26.953663943887108</v>
      </c>
      <c r="M40" s="165">
        <f t="shared" si="33"/>
        <v>59.857295573165793</v>
      </c>
      <c r="N40" s="165">
        <f t="shared" si="33"/>
        <v>34.75719350005118</v>
      </c>
      <c r="O40" s="165">
        <f t="shared" si="33"/>
        <v>17.310882896798379</v>
      </c>
      <c r="P40" s="89" t="s">
        <v>180</v>
      </c>
      <c r="Q40" s="48" t="s">
        <v>102</v>
      </c>
      <c r="R40" s="165">
        <f t="shared" ref="R40:W40" si="34">STDEV(R35:R38)/SQRT(4)</f>
        <v>51.462972125597254</v>
      </c>
      <c r="S40" s="165">
        <f t="shared" si="34"/>
        <v>77.041655399314124</v>
      </c>
      <c r="T40" s="165">
        <f t="shared" si="34"/>
        <v>173.36137593670242</v>
      </c>
      <c r="U40" s="165">
        <f t="shared" si="34"/>
        <v>1270.9549805166193</v>
      </c>
      <c r="V40" s="165">
        <f t="shared" si="34"/>
        <v>1406.2249997777737</v>
      </c>
      <c r="W40" s="165">
        <f t="shared" si="34"/>
        <v>770.79605765727683</v>
      </c>
    </row>
    <row r="41" spans="1:23">
      <c r="A41" s="48"/>
      <c r="B41" s="48"/>
      <c r="C41" s="48"/>
      <c r="D41" s="48"/>
      <c r="E41" s="90"/>
      <c r="F41" s="48"/>
      <c r="G41" s="62"/>
      <c r="H41" s="62"/>
      <c r="I41" s="62"/>
      <c r="J41" s="62"/>
      <c r="K41" s="62"/>
      <c r="L41" s="62"/>
      <c r="M41" s="62"/>
      <c r="N41" s="62"/>
      <c r="O41" s="62"/>
    </row>
    <row r="42" spans="1:23">
      <c r="A42" s="98" t="s">
        <v>357</v>
      </c>
      <c r="B42" s="98" t="s">
        <v>355</v>
      </c>
      <c r="C42" s="99" t="s">
        <v>9</v>
      </c>
      <c r="D42" s="134" t="s">
        <v>11</v>
      </c>
      <c r="E42" s="99" t="s">
        <v>248</v>
      </c>
      <c r="F42" s="100" t="s">
        <v>16</v>
      </c>
      <c r="G42" s="101">
        <v>0</v>
      </c>
      <c r="H42" s="101">
        <v>0</v>
      </c>
      <c r="I42" s="101"/>
      <c r="J42" s="101">
        <v>10</v>
      </c>
      <c r="K42" s="101">
        <v>20</v>
      </c>
      <c r="L42" s="101">
        <v>30</v>
      </c>
      <c r="M42" s="101">
        <v>60</v>
      </c>
      <c r="N42" s="101">
        <v>90</v>
      </c>
      <c r="O42" s="101">
        <v>120</v>
      </c>
      <c r="Q42" s="75" t="s">
        <v>520</v>
      </c>
      <c r="R42" s="75">
        <v>10</v>
      </c>
      <c r="S42" s="75">
        <v>20</v>
      </c>
      <c r="T42" s="75">
        <v>30</v>
      </c>
      <c r="U42" s="76">
        <v>60</v>
      </c>
      <c r="V42" s="76">
        <v>90</v>
      </c>
      <c r="W42" s="76">
        <v>120</v>
      </c>
    </row>
    <row r="43" spans="1:23">
      <c r="A43" s="102" t="s">
        <v>370</v>
      </c>
      <c r="B43" s="51" t="s">
        <v>358</v>
      </c>
      <c r="C43" s="102" t="s">
        <v>28</v>
      </c>
      <c r="D43" s="134" t="s">
        <v>22</v>
      </c>
      <c r="E43" s="102" t="s">
        <v>371</v>
      </c>
      <c r="F43" s="103">
        <v>27.8</v>
      </c>
      <c r="G43" s="103">
        <v>110</v>
      </c>
      <c r="H43" s="103">
        <v>99</v>
      </c>
      <c r="I43" s="62">
        <f t="shared" ref="I43:I58" si="35">AVERAGE(G43:H43)</f>
        <v>104.5</v>
      </c>
      <c r="J43" s="103">
        <v>244</v>
      </c>
      <c r="K43" s="103">
        <v>256</v>
      </c>
      <c r="L43" s="103">
        <v>190</v>
      </c>
      <c r="M43" s="103">
        <v>139</v>
      </c>
      <c r="N43" s="103">
        <v>130</v>
      </c>
      <c r="O43" s="103">
        <v>121</v>
      </c>
      <c r="R43" s="209">
        <f t="shared" ref="R43:R58" si="36">(I43+J43)/2*(10-0)</f>
        <v>1742.5</v>
      </c>
      <c r="S43" s="209">
        <f t="shared" ref="S43:S58" si="37">(J43+K43)/2*(20-10)</f>
        <v>2500</v>
      </c>
      <c r="T43" s="209">
        <f t="shared" ref="T43:T58" si="38">(K43+L43)/2*(30-20)</f>
        <v>2230</v>
      </c>
      <c r="U43" s="209">
        <f t="shared" ref="U43:U58" si="39">(L43+M43)/2*(60-30)</f>
        <v>4935</v>
      </c>
      <c r="V43" s="209">
        <f t="shared" ref="V43:V58" si="40">(M43+N43)/2*(90-60)</f>
        <v>4035</v>
      </c>
      <c r="W43" s="209">
        <f t="shared" ref="W43:W58" si="41">(N43+O43)/2*(120-90)</f>
        <v>3765</v>
      </c>
    </row>
    <row r="44" spans="1:23">
      <c r="A44" s="102" t="s">
        <v>372</v>
      </c>
      <c r="B44" s="51" t="s">
        <v>358</v>
      </c>
      <c r="C44" s="102" t="s">
        <v>359</v>
      </c>
      <c r="D44" s="134" t="s">
        <v>22</v>
      </c>
      <c r="E44" s="102" t="s">
        <v>371</v>
      </c>
      <c r="F44" s="103">
        <v>20.399999999999999</v>
      </c>
      <c r="G44" s="103">
        <v>97</v>
      </c>
      <c r="H44" s="103">
        <v>89</v>
      </c>
      <c r="I44" s="62">
        <f t="shared" si="35"/>
        <v>93</v>
      </c>
      <c r="J44" s="103">
        <v>271</v>
      </c>
      <c r="K44" s="103">
        <v>235</v>
      </c>
      <c r="L44" s="103">
        <v>201</v>
      </c>
      <c r="M44" s="103">
        <v>138</v>
      </c>
      <c r="N44" s="103">
        <v>137</v>
      </c>
      <c r="O44" s="103">
        <v>135</v>
      </c>
      <c r="R44" s="209">
        <f t="shared" si="36"/>
        <v>1820</v>
      </c>
      <c r="S44" s="209">
        <f t="shared" si="37"/>
        <v>2530</v>
      </c>
      <c r="T44" s="209">
        <f t="shared" si="38"/>
        <v>2180</v>
      </c>
      <c r="U44" s="209">
        <f t="shared" si="39"/>
        <v>5085</v>
      </c>
      <c r="V44" s="209">
        <f t="shared" si="40"/>
        <v>4125</v>
      </c>
      <c r="W44" s="209">
        <f t="shared" si="41"/>
        <v>4080</v>
      </c>
    </row>
    <row r="45" spans="1:23">
      <c r="A45" s="102" t="s">
        <v>373</v>
      </c>
      <c r="B45" s="51" t="s">
        <v>358</v>
      </c>
      <c r="C45" s="102" t="s">
        <v>29</v>
      </c>
      <c r="D45" s="134" t="s">
        <v>22</v>
      </c>
      <c r="E45" s="102" t="s">
        <v>371</v>
      </c>
      <c r="F45" s="103">
        <v>24.1</v>
      </c>
      <c r="G45" s="103">
        <v>100</v>
      </c>
      <c r="H45" s="103">
        <v>88</v>
      </c>
      <c r="I45" s="62">
        <f t="shared" si="35"/>
        <v>94</v>
      </c>
      <c r="J45" s="103">
        <v>247</v>
      </c>
      <c r="K45" s="103">
        <v>231</v>
      </c>
      <c r="L45" s="103">
        <v>227</v>
      </c>
      <c r="M45" s="103">
        <v>146</v>
      </c>
      <c r="N45" s="103">
        <v>133</v>
      </c>
      <c r="O45" s="103">
        <v>136</v>
      </c>
      <c r="R45" s="209">
        <f t="shared" si="36"/>
        <v>1705</v>
      </c>
      <c r="S45" s="209">
        <f t="shared" si="37"/>
        <v>2390</v>
      </c>
      <c r="T45" s="209">
        <f t="shared" si="38"/>
        <v>2290</v>
      </c>
      <c r="U45" s="209">
        <f t="shared" si="39"/>
        <v>5595</v>
      </c>
      <c r="V45" s="209">
        <f t="shared" si="40"/>
        <v>4185</v>
      </c>
      <c r="W45" s="209">
        <f t="shared" si="41"/>
        <v>4035</v>
      </c>
    </row>
    <row r="46" spans="1:23">
      <c r="A46" s="102" t="s">
        <v>388</v>
      </c>
      <c r="B46" s="51" t="s">
        <v>358</v>
      </c>
      <c r="C46" s="105" t="s">
        <v>29</v>
      </c>
      <c r="D46" s="134" t="s">
        <v>22</v>
      </c>
      <c r="E46" s="102" t="s">
        <v>371</v>
      </c>
      <c r="F46" s="103">
        <v>21.9</v>
      </c>
      <c r="G46" s="103">
        <v>114</v>
      </c>
      <c r="H46" s="103">
        <v>125</v>
      </c>
      <c r="I46" s="62">
        <f t="shared" si="35"/>
        <v>119.5</v>
      </c>
      <c r="J46" s="103">
        <v>263</v>
      </c>
      <c r="K46" s="103">
        <v>189</v>
      </c>
      <c r="L46" s="103">
        <v>185</v>
      </c>
      <c r="M46" s="103">
        <v>143</v>
      </c>
      <c r="N46" s="103">
        <v>118</v>
      </c>
      <c r="O46" s="103">
        <v>116</v>
      </c>
      <c r="R46" s="209">
        <f t="shared" si="36"/>
        <v>1912.5</v>
      </c>
      <c r="S46" s="209">
        <f t="shared" si="37"/>
        <v>2260</v>
      </c>
      <c r="T46" s="209">
        <f t="shared" si="38"/>
        <v>1870</v>
      </c>
      <c r="U46" s="209">
        <f t="shared" si="39"/>
        <v>4920</v>
      </c>
      <c r="V46" s="209">
        <f t="shared" si="40"/>
        <v>3915</v>
      </c>
      <c r="W46" s="209">
        <f t="shared" si="41"/>
        <v>3510</v>
      </c>
    </row>
    <row r="47" spans="1:23">
      <c r="A47" s="102" t="s">
        <v>45</v>
      </c>
      <c r="B47" s="51" t="s">
        <v>358</v>
      </c>
      <c r="C47" s="102" t="s">
        <v>20</v>
      </c>
      <c r="D47" s="134" t="s">
        <v>22</v>
      </c>
      <c r="E47" s="102" t="s">
        <v>13</v>
      </c>
      <c r="F47" s="103">
        <v>23.1</v>
      </c>
      <c r="G47" s="103">
        <v>117</v>
      </c>
      <c r="H47" s="103">
        <v>135</v>
      </c>
      <c r="I47" s="62">
        <f t="shared" si="35"/>
        <v>126</v>
      </c>
      <c r="J47" s="103">
        <v>233</v>
      </c>
      <c r="K47" s="103">
        <v>153</v>
      </c>
      <c r="L47" s="103">
        <v>140</v>
      </c>
      <c r="M47" s="103">
        <v>105</v>
      </c>
      <c r="N47" s="103">
        <v>110</v>
      </c>
      <c r="O47" s="103">
        <v>97</v>
      </c>
      <c r="R47" s="209">
        <f t="shared" si="36"/>
        <v>1795</v>
      </c>
      <c r="S47" s="209">
        <f t="shared" si="37"/>
        <v>1930</v>
      </c>
      <c r="T47" s="209">
        <f t="shared" si="38"/>
        <v>1465</v>
      </c>
      <c r="U47" s="209">
        <f t="shared" si="39"/>
        <v>3675</v>
      </c>
      <c r="V47" s="209">
        <f t="shared" si="40"/>
        <v>3225</v>
      </c>
      <c r="W47" s="209">
        <f t="shared" si="41"/>
        <v>3105</v>
      </c>
    </row>
    <row r="48" spans="1:23">
      <c r="A48" s="102" t="s">
        <v>48</v>
      </c>
      <c r="B48" s="51" t="s">
        <v>358</v>
      </c>
      <c r="C48" s="102" t="s">
        <v>26</v>
      </c>
      <c r="D48" s="134" t="s">
        <v>22</v>
      </c>
      <c r="E48" s="102" t="s">
        <v>13</v>
      </c>
      <c r="F48" s="103">
        <v>28.5</v>
      </c>
      <c r="G48" s="103">
        <v>129</v>
      </c>
      <c r="H48" s="103">
        <v>104</v>
      </c>
      <c r="I48" s="62">
        <f t="shared" si="35"/>
        <v>116.5</v>
      </c>
      <c r="J48" s="103">
        <v>211</v>
      </c>
      <c r="K48" s="103">
        <v>240</v>
      </c>
      <c r="L48" s="103">
        <v>201</v>
      </c>
      <c r="M48" s="103">
        <v>139</v>
      </c>
      <c r="N48" s="103">
        <v>145</v>
      </c>
      <c r="O48" s="103">
        <v>130</v>
      </c>
      <c r="R48" s="209">
        <f t="shared" si="36"/>
        <v>1637.5</v>
      </c>
      <c r="S48" s="209">
        <f t="shared" si="37"/>
        <v>2255</v>
      </c>
      <c r="T48" s="209">
        <f t="shared" si="38"/>
        <v>2205</v>
      </c>
      <c r="U48" s="209">
        <f t="shared" si="39"/>
        <v>5100</v>
      </c>
      <c r="V48" s="209">
        <f t="shared" si="40"/>
        <v>4260</v>
      </c>
      <c r="W48" s="209">
        <f t="shared" si="41"/>
        <v>4125</v>
      </c>
    </row>
    <row r="49" spans="1:23">
      <c r="A49" s="102" t="s">
        <v>49</v>
      </c>
      <c r="B49" s="51" t="s">
        <v>358</v>
      </c>
      <c r="C49" s="102" t="s">
        <v>28</v>
      </c>
      <c r="D49" s="134" t="s">
        <v>22</v>
      </c>
      <c r="E49" s="102" t="s">
        <v>13</v>
      </c>
      <c r="F49" s="103">
        <v>20.9</v>
      </c>
      <c r="G49" s="103">
        <v>82</v>
      </c>
      <c r="H49" s="103">
        <v>94</v>
      </c>
      <c r="I49" s="62">
        <f t="shared" si="35"/>
        <v>88</v>
      </c>
      <c r="J49" s="103">
        <v>215</v>
      </c>
      <c r="K49" s="103">
        <v>132</v>
      </c>
      <c r="L49" s="103">
        <v>136</v>
      </c>
      <c r="M49" s="103">
        <v>101</v>
      </c>
      <c r="N49" s="103">
        <v>87</v>
      </c>
      <c r="O49" s="103">
        <v>87</v>
      </c>
      <c r="R49" s="209">
        <f t="shared" si="36"/>
        <v>1515</v>
      </c>
      <c r="S49" s="209">
        <f t="shared" si="37"/>
        <v>1735</v>
      </c>
      <c r="T49" s="209">
        <f t="shared" si="38"/>
        <v>1340</v>
      </c>
      <c r="U49" s="209">
        <f t="shared" si="39"/>
        <v>3555</v>
      </c>
      <c r="V49" s="209">
        <f t="shared" si="40"/>
        <v>2820</v>
      </c>
      <c r="W49" s="209">
        <f t="shared" si="41"/>
        <v>2610</v>
      </c>
    </row>
    <row r="50" spans="1:23">
      <c r="A50" s="102" t="s">
        <v>51</v>
      </c>
      <c r="B50" s="51" t="s">
        <v>358</v>
      </c>
      <c r="C50" s="102" t="s">
        <v>29</v>
      </c>
      <c r="D50" s="134" t="s">
        <v>22</v>
      </c>
      <c r="E50" s="102" t="s">
        <v>13</v>
      </c>
      <c r="F50" s="103">
        <v>22.1</v>
      </c>
      <c r="G50" s="103">
        <v>99</v>
      </c>
      <c r="H50" s="103">
        <v>131</v>
      </c>
      <c r="I50" s="62">
        <f t="shared" si="35"/>
        <v>115</v>
      </c>
      <c r="J50" s="103">
        <v>193</v>
      </c>
      <c r="K50" s="103">
        <v>167</v>
      </c>
      <c r="L50" s="103">
        <v>169</v>
      </c>
      <c r="M50" s="103">
        <v>125</v>
      </c>
      <c r="N50" s="103">
        <v>102</v>
      </c>
      <c r="O50" s="103">
        <v>98</v>
      </c>
      <c r="R50" s="209">
        <f t="shared" si="36"/>
        <v>1540</v>
      </c>
      <c r="S50" s="209">
        <f t="shared" si="37"/>
        <v>1800</v>
      </c>
      <c r="T50" s="209">
        <f t="shared" si="38"/>
        <v>1680</v>
      </c>
      <c r="U50" s="209">
        <f t="shared" si="39"/>
        <v>4410</v>
      </c>
      <c r="V50" s="209">
        <f t="shared" si="40"/>
        <v>3405</v>
      </c>
      <c r="W50" s="209">
        <f t="shared" si="41"/>
        <v>3000</v>
      </c>
    </row>
    <row r="51" spans="1:23">
      <c r="A51" s="102" t="s">
        <v>52</v>
      </c>
      <c r="B51" s="51" t="s">
        <v>358</v>
      </c>
      <c r="C51" s="102" t="s">
        <v>41</v>
      </c>
      <c r="D51" s="134" t="s">
        <v>22</v>
      </c>
      <c r="E51" s="102" t="s">
        <v>13</v>
      </c>
      <c r="F51" s="103">
        <v>23.1</v>
      </c>
      <c r="G51" s="103">
        <v>105</v>
      </c>
      <c r="H51" s="103">
        <v>109</v>
      </c>
      <c r="I51" s="62">
        <f t="shared" si="35"/>
        <v>107</v>
      </c>
      <c r="J51" s="103">
        <v>224</v>
      </c>
      <c r="K51" s="103">
        <v>194</v>
      </c>
      <c r="L51" s="103">
        <v>159</v>
      </c>
      <c r="M51" s="103">
        <v>118</v>
      </c>
      <c r="N51" s="103">
        <v>121</v>
      </c>
      <c r="O51" s="103">
        <v>97</v>
      </c>
      <c r="R51" s="209">
        <f t="shared" si="36"/>
        <v>1655</v>
      </c>
      <c r="S51" s="209">
        <f t="shared" si="37"/>
        <v>2090</v>
      </c>
      <c r="T51" s="209">
        <f t="shared" si="38"/>
        <v>1765</v>
      </c>
      <c r="U51" s="209">
        <f t="shared" si="39"/>
        <v>4155</v>
      </c>
      <c r="V51" s="209">
        <f t="shared" si="40"/>
        <v>3585</v>
      </c>
      <c r="W51" s="209">
        <f t="shared" si="41"/>
        <v>3270</v>
      </c>
    </row>
    <row r="52" spans="1:23">
      <c r="A52" s="102" t="s">
        <v>42</v>
      </c>
      <c r="B52" s="51" t="s">
        <v>358</v>
      </c>
      <c r="C52" s="102" t="s">
        <v>20</v>
      </c>
      <c r="D52" s="134" t="s">
        <v>22</v>
      </c>
      <c r="E52" s="102" t="s">
        <v>13</v>
      </c>
      <c r="F52" s="103">
        <v>23.3</v>
      </c>
      <c r="G52" s="103">
        <v>89</v>
      </c>
      <c r="H52" s="103">
        <v>92</v>
      </c>
      <c r="I52" s="62">
        <f t="shared" si="35"/>
        <v>90.5</v>
      </c>
      <c r="J52" s="103">
        <v>241</v>
      </c>
      <c r="K52" s="103">
        <v>236</v>
      </c>
      <c r="L52" s="103">
        <v>195</v>
      </c>
      <c r="M52" s="103">
        <v>151</v>
      </c>
      <c r="N52" s="103">
        <v>89</v>
      </c>
      <c r="O52" s="103">
        <v>94</v>
      </c>
      <c r="R52" s="209">
        <f t="shared" si="36"/>
        <v>1657.5</v>
      </c>
      <c r="S52" s="209">
        <f t="shared" si="37"/>
        <v>2385</v>
      </c>
      <c r="T52" s="209">
        <f t="shared" si="38"/>
        <v>2155</v>
      </c>
      <c r="U52" s="209">
        <f t="shared" si="39"/>
        <v>5190</v>
      </c>
      <c r="V52" s="209">
        <f t="shared" si="40"/>
        <v>3600</v>
      </c>
      <c r="W52" s="209">
        <f t="shared" si="41"/>
        <v>2745</v>
      </c>
    </row>
    <row r="53" spans="1:23">
      <c r="A53" s="51" t="s">
        <v>43</v>
      </c>
      <c r="B53" s="51" t="s">
        <v>358</v>
      </c>
      <c r="C53" s="51" t="s">
        <v>26</v>
      </c>
      <c r="D53" s="134" t="s">
        <v>22</v>
      </c>
      <c r="E53" s="51" t="s">
        <v>13</v>
      </c>
      <c r="F53" s="106">
        <v>25.8</v>
      </c>
      <c r="G53" s="106">
        <v>84</v>
      </c>
      <c r="H53" s="106">
        <v>80</v>
      </c>
      <c r="I53" s="62">
        <f t="shared" si="35"/>
        <v>82</v>
      </c>
      <c r="J53" s="106">
        <v>234</v>
      </c>
      <c r="K53" s="106">
        <v>176</v>
      </c>
      <c r="L53" s="106">
        <v>192</v>
      </c>
      <c r="M53" s="106">
        <v>124</v>
      </c>
      <c r="N53" s="106">
        <v>113</v>
      </c>
      <c r="O53" s="106">
        <v>109</v>
      </c>
      <c r="R53" s="209">
        <f t="shared" si="36"/>
        <v>1580</v>
      </c>
      <c r="S53" s="209">
        <f t="shared" si="37"/>
        <v>2050</v>
      </c>
      <c r="T53" s="209">
        <f t="shared" si="38"/>
        <v>1840</v>
      </c>
      <c r="U53" s="209">
        <f t="shared" si="39"/>
        <v>4740</v>
      </c>
      <c r="V53" s="209">
        <f t="shared" si="40"/>
        <v>3555</v>
      </c>
      <c r="W53" s="209">
        <f t="shared" si="41"/>
        <v>3330</v>
      </c>
    </row>
    <row r="54" spans="1:23">
      <c r="A54" s="51" t="s">
        <v>44</v>
      </c>
      <c r="B54" s="51" t="s">
        <v>358</v>
      </c>
      <c r="C54" s="51" t="s">
        <v>28</v>
      </c>
      <c r="D54" s="134" t="s">
        <v>22</v>
      </c>
      <c r="E54" s="51" t="s">
        <v>13</v>
      </c>
      <c r="F54" s="106">
        <v>22.9</v>
      </c>
      <c r="G54" s="106">
        <v>119</v>
      </c>
      <c r="H54" s="106">
        <v>86</v>
      </c>
      <c r="I54" s="62">
        <f t="shared" si="35"/>
        <v>102.5</v>
      </c>
      <c r="J54" s="106">
        <v>224</v>
      </c>
      <c r="K54" s="106">
        <v>163</v>
      </c>
      <c r="L54" s="106">
        <v>156</v>
      </c>
      <c r="M54" s="106">
        <v>158</v>
      </c>
      <c r="N54" s="106">
        <v>147</v>
      </c>
      <c r="O54" s="106">
        <v>143</v>
      </c>
      <c r="R54" s="209">
        <f t="shared" si="36"/>
        <v>1632.5</v>
      </c>
      <c r="S54" s="209">
        <f t="shared" si="37"/>
        <v>1935</v>
      </c>
      <c r="T54" s="209">
        <f t="shared" si="38"/>
        <v>1595</v>
      </c>
      <c r="U54" s="209">
        <f t="shared" si="39"/>
        <v>4710</v>
      </c>
      <c r="V54" s="209">
        <f t="shared" si="40"/>
        <v>4575</v>
      </c>
      <c r="W54" s="209">
        <f t="shared" si="41"/>
        <v>4350</v>
      </c>
    </row>
    <row r="55" spans="1:23">
      <c r="A55" s="60" t="s">
        <v>74</v>
      </c>
      <c r="B55" s="55" t="s">
        <v>31</v>
      </c>
      <c r="C55" s="55" t="s">
        <v>20</v>
      </c>
      <c r="D55" s="55" t="s">
        <v>22</v>
      </c>
      <c r="E55" s="55" t="s">
        <v>13</v>
      </c>
      <c r="F55" s="55">
        <v>28</v>
      </c>
      <c r="G55" s="60">
        <v>110</v>
      </c>
      <c r="H55" s="57">
        <v>95</v>
      </c>
      <c r="I55" s="62">
        <f t="shared" si="35"/>
        <v>102.5</v>
      </c>
      <c r="J55" s="55">
        <v>289</v>
      </c>
      <c r="K55" s="57">
        <v>201</v>
      </c>
      <c r="L55" s="57">
        <v>187</v>
      </c>
      <c r="M55" s="57">
        <v>140</v>
      </c>
      <c r="N55" s="57">
        <v>129</v>
      </c>
      <c r="O55" s="55">
        <v>131</v>
      </c>
      <c r="R55" s="209">
        <f t="shared" si="36"/>
        <v>1957.5</v>
      </c>
      <c r="S55" s="209">
        <f t="shared" si="37"/>
        <v>2450</v>
      </c>
      <c r="T55" s="209">
        <f t="shared" si="38"/>
        <v>1940</v>
      </c>
      <c r="U55" s="209">
        <f t="shared" si="39"/>
        <v>4905</v>
      </c>
      <c r="V55" s="209">
        <f t="shared" si="40"/>
        <v>4035</v>
      </c>
      <c r="W55" s="209">
        <f t="shared" si="41"/>
        <v>3900</v>
      </c>
    </row>
    <row r="56" spans="1:23">
      <c r="A56" s="60" t="s">
        <v>76</v>
      </c>
      <c r="B56" s="55" t="s">
        <v>31</v>
      </c>
      <c r="C56" s="55" t="s">
        <v>26</v>
      </c>
      <c r="D56" s="55" t="s">
        <v>22</v>
      </c>
      <c r="E56" s="55" t="s">
        <v>13</v>
      </c>
      <c r="F56" s="55">
        <v>26.9</v>
      </c>
      <c r="G56" s="55">
        <v>126</v>
      </c>
      <c r="H56" s="55">
        <v>103</v>
      </c>
      <c r="I56" s="62">
        <f t="shared" si="35"/>
        <v>114.5</v>
      </c>
      <c r="J56" s="55">
        <v>307</v>
      </c>
      <c r="K56" s="55">
        <v>236</v>
      </c>
      <c r="L56" s="55">
        <v>213</v>
      </c>
      <c r="M56" s="55">
        <v>143</v>
      </c>
      <c r="N56" s="55">
        <v>125</v>
      </c>
      <c r="O56" s="55">
        <v>134</v>
      </c>
      <c r="R56" s="209">
        <f t="shared" si="36"/>
        <v>2107.5</v>
      </c>
      <c r="S56" s="209">
        <f t="shared" si="37"/>
        <v>2715</v>
      </c>
      <c r="T56" s="209">
        <f t="shared" si="38"/>
        <v>2245</v>
      </c>
      <c r="U56" s="209">
        <f t="shared" si="39"/>
        <v>5340</v>
      </c>
      <c r="V56" s="209">
        <f t="shared" si="40"/>
        <v>4020</v>
      </c>
      <c r="W56" s="209">
        <f t="shared" si="41"/>
        <v>3885</v>
      </c>
    </row>
    <row r="57" spans="1:23">
      <c r="A57" s="60" t="s">
        <v>77</v>
      </c>
      <c r="B57" s="55" t="s">
        <v>31</v>
      </c>
      <c r="C57" s="55" t="s">
        <v>28</v>
      </c>
      <c r="D57" s="55" t="s">
        <v>22</v>
      </c>
      <c r="E57" s="55" t="s">
        <v>13</v>
      </c>
      <c r="F57" s="55">
        <v>22.7</v>
      </c>
      <c r="G57" s="55">
        <v>99</v>
      </c>
      <c r="H57" s="55">
        <v>82</v>
      </c>
      <c r="I57" s="62">
        <f t="shared" si="35"/>
        <v>90.5</v>
      </c>
      <c r="J57" s="55">
        <v>289</v>
      </c>
      <c r="K57" s="55">
        <v>182</v>
      </c>
      <c r="L57" s="55">
        <v>174</v>
      </c>
      <c r="M57" s="55">
        <v>156</v>
      </c>
      <c r="N57" s="55">
        <v>125</v>
      </c>
      <c r="O57" s="55">
        <v>105</v>
      </c>
      <c r="R57" s="209">
        <f t="shared" si="36"/>
        <v>1897.5</v>
      </c>
      <c r="S57" s="209">
        <f t="shared" si="37"/>
        <v>2355</v>
      </c>
      <c r="T57" s="209">
        <f t="shared" si="38"/>
        <v>1780</v>
      </c>
      <c r="U57" s="209">
        <f t="shared" si="39"/>
        <v>4950</v>
      </c>
      <c r="V57" s="209">
        <f t="shared" si="40"/>
        <v>4215</v>
      </c>
      <c r="W57" s="209">
        <f t="shared" si="41"/>
        <v>3450</v>
      </c>
    </row>
    <row r="58" spans="1:23">
      <c r="A58" s="60" t="s">
        <v>78</v>
      </c>
      <c r="B58" s="55" t="s">
        <v>31</v>
      </c>
      <c r="C58" s="55" t="s">
        <v>29</v>
      </c>
      <c r="D58" s="55" t="s">
        <v>22</v>
      </c>
      <c r="E58" s="55" t="s">
        <v>13</v>
      </c>
      <c r="F58" s="55">
        <v>23.8</v>
      </c>
      <c r="G58" s="55">
        <v>82</v>
      </c>
      <c r="H58" s="55">
        <v>71</v>
      </c>
      <c r="I58" s="62">
        <f t="shared" si="35"/>
        <v>76.5</v>
      </c>
      <c r="J58" s="55">
        <v>269</v>
      </c>
      <c r="K58" s="55">
        <v>223</v>
      </c>
      <c r="L58" s="55">
        <v>163</v>
      </c>
      <c r="M58" s="55">
        <v>119</v>
      </c>
      <c r="N58" s="55">
        <v>120</v>
      </c>
      <c r="O58" s="55">
        <v>108</v>
      </c>
      <c r="R58" s="209">
        <f t="shared" si="36"/>
        <v>1727.5</v>
      </c>
      <c r="S58" s="209">
        <f t="shared" si="37"/>
        <v>2460</v>
      </c>
      <c r="T58" s="209">
        <f t="shared" si="38"/>
        <v>1930</v>
      </c>
      <c r="U58" s="209">
        <f t="shared" si="39"/>
        <v>4230</v>
      </c>
      <c r="V58" s="209">
        <f t="shared" si="40"/>
        <v>3585</v>
      </c>
      <c r="W58" s="209">
        <f t="shared" si="41"/>
        <v>3420</v>
      </c>
    </row>
    <row r="59" spans="1:23">
      <c r="A59" s="89" t="s">
        <v>384</v>
      </c>
      <c r="B59" s="48" t="s">
        <v>102</v>
      </c>
      <c r="C59" s="90"/>
      <c r="D59" s="55" t="s">
        <v>22</v>
      </c>
      <c r="E59" s="48" t="s">
        <v>13</v>
      </c>
      <c r="F59" s="165">
        <f>AVERAGE(F43:F58)</f>
        <v>24.081249999999997</v>
      </c>
      <c r="G59" s="165">
        <f t="shared" ref="G59:O59" si="42">AVERAGE(G43:G58)</f>
        <v>103.875</v>
      </c>
      <c r="H59" s="165">
        <f t="shared" si="42"/>
        <v>98.9375</v>
      </c>
      <c r="I59" s="165">
        <f t="shared" ref="I59" si="43">AVERAGE(I43:I58)</f>
        <v>101.40625</v>
      </c>
      <c r="J59" s="165">
        <f t="shared" si="42"/>
        <v>247.125</v>
      </c>
      <c r="K59" s="165">
        <f t="shared" si="42"/>
        <v>200.875</v>
      </c>
      <c r="L59" s="165">
        <f t="shared" si="42"/>
        <v>180.5</v>
      </c>
      <c r="M59" s="165">
        <f t="shared" si="42"/>
        <v>134.0625</v>
      </c>
      <c r="N59" s="165">
        <f t="shared" si="42"/>
        <v>120.6875</v>
      </c>
      <c r="O59" s="165">
        <f t="shared" si="42"/>
        <v>115.0625</v>
      </c>
      <c r="P59" s="89" t="s">
        <v>384</v>
      </c>
      <c r="Q59" s="48" t="s">
        <v>102</v>
      </c>
      <c r="R59" s="165">
        <f t="shared" ref="R59:W59" si="44">AVERAGE(R43:R58)</f>
        <v>1742.65625</v>
      </c>
      <c r="S59" s="165">
        <f t="shared" si="44"/>
        <v>2240</v>
      </c>
      <c r="T59" s="165">
        <f t="shared" si="44"/>
        <v>1906.875</v>
      </c>
      <c r="U59" s="165">
        <f t="shared" si="44"/>
        <v>4718.4375</v>
      </c>
      <c r="V59" s="165">
        <f t="shared" si="44"/>
        <v>3821.25</v>
      </c>
      <c r="W59" s="165">
        <f t="shared" si="44"/>
        <v>3536.25</v>
      </c>
    </row>
    <row r="60" spans="1:23">
      <c r="A60" s="89" t="s">
        <v>180</v>
      </c>
      <c r="B60" s="48" t="s">
        <v>102</v>
      </c>
      <c r="C60" s="90"/>
      <c r="D60" s="55" t="s">
        <v>22</v>
      </c>
      <c r="E60" s="48" t="s">
        <v>13</v>
      </c>
      <c r="F60" s="165">
        <f>STDEV(F43:F58)/SQRT(17)</f>
        <v>0.61956460043942141</v>
      </c>
      <c r="G60" s="165">
        <f t="shared" ref="G60:O60" si="45">STDEV(G43:G58)/SQRT(17)</f>
        <v>3.6427472933401868</v>
      </c>
      <c r="H60" s="165">
        <f t="shared" si="45"/>
        <v>4.4505727765328915</v>
      </c>
      <c r="I60" s="165">
        <f t="shared" ref="I60" si="46">STDEV(I43:I58)/SQRT(17)</f>
        <v>3.4864496098972864</v>
      </c>
      <c r="J60" s="165">
        <f t="shared" si="45"/>
        <v>7.7073303534019209</v>
      </c>
      <c r="K60" s="165">
        <f t="shared" si="45"/>
        <v>8.9398315551968945</v>
      </c>
      <c r="L60" s="165">
        <f t="shared" si="45"/>
        <v>6.1733138525081186</v>
      </c>
      <c r="M60" s="165">
        <f t="shared" si="45"/>
        <v>4.1297284248174364</v>
      </c>
      <c r="N60" s="165">
        <f t="shared" si="45"/>
        <v>4.2303467154990182</v>
      </c>
      <c r="O60" s="165">
        <f t="shared" si="45"/>
        <v>4.3615690197136043</v>
      </c>
      <c r="P60" s="89" t="s">
        <v>180</v>
      </c>
      <c r="Q60" s="48" t="s">
        <v>102</v>
      </c>
      <c r="R60" s="165">
        <f t="shared" ref="R60:W60" si="47">STDEV(R43:R58)/SQRT(17)</f>
        <v>39.603097491008867</v>
      </c>
      <c r="S60" s="165">
        <f t="shared" si="47"/>
        <v>69.269295464279466</v>
      </c>
      <c r="T60" s="165">
        <f t="shared" si="47"/>
        <v>71.389397521140154</v>
      </c>
      <c r="U60" s="165">
        <f t="shared" si="47"/>
        <v>139.00255234643544</v>
      </c>
      <c r="V60" s="165">
        <f t="shared" si="47"/>
        <v>109.2339636904631</v>
      </c>
      <c r="W60" s="165">
        <f t="shared" si="47"/>
        <v>124.49308981531748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59"/>
  <sheetViews>
    <sheetView workbookViewId="0">
      <selection activeCell="N123" sqref="N123"/>
    </sheetView>
  </sheetViews>
  <sheetFormatPr defaultRowHeight="15"/>
  <sheetData>
    <row r="1" spans="1:26" ht="18.75">
      <c r="A1" s="147" t="s">
        <v>312</v>
      </c>
      <c r="B1" s="130"/>
      <c r="C1" s="130"/>
      <c r="D1" s="130"/>
      <c r="E1" s="130"/>
      <c r="F1" s="130"/>
      <c r="G1" s="130"/>
      <c r="H1" s="130"/>
      <c r="I1" s="130"/>
      <c r="J1" s="130"/>
      <c r="K1" s="130"/>
      <c r="M1" s="159"/>
      <c r="N1" s="159"/>
      <c r="O1" s="159"/>
      <c r="P1" s="159"/>
      <c r="Q1" s="159"/>
      <c r="R1" s="159"/>
      <c r="S1" s="159"/>
      <c r="T1" s="159"/>
      <c r="U1" s="159"/>
      <c r="V1" s="159"/>
      <c r="W1" s="159"/>
      <c r="X1" s="159"/>
      <c r="Y1" s="159"/>
      <c r="Z1" s="159"/>
    </row>
    <row r="2" spans="1:26" ht="18.75">
      <c r="A2" s="147" t="s">
        <v>310</v>
      </c>
      <c r="B2" s="130"/>
      <c r="C2" s="130"/>
      <c r="D2" s="130"/>
      <c r="E2" s="130"/>
      <c r="F2" s="145"/>
      <c r="G2" s="145"/>
      <c r="H2" s="145"/>
      <c r="I2" s="145"/>
      <c r="J2" s="145"/>
      <c r="K2" s="130"/>
      <c r="M2" s="159"/>
      <c r="N2" s="159"/>
      <c r="O2" s="159"/>
      <c r="P2" s="159"/>
      <c r="Q2" s="159"/>
      <c r="R2" s="159"/>
      <c r="S2" s="159" t="s">
        <v>186</v>
      </c>
      <c r="T2" s="159"/>
      <c r="U2" s="159"/>
      <c r="V2" s="159"/>
      <c r="W2" s="159"/>
      <c r="X2" s="159" t="s">
        <v>200</v>
      </c>
      <c r="Y2" s="159"/>
      <c r="Z2" s="159"/>
    </row>
    <row r="3" spans="1:26">
      <c r="A3" s="132" t="s">
        <v>8</v>
      </c>
      <c r="B3" s="132" t="s">
        <v>9</v>
      </c>
      <c r="C3" s="132" t="s">
        <v>10</v>
      </c>
      <c r="D3" s="132" t="s">
        <v>11</v>
      </c>
      <c r="E3" s="133" t="s">
        <v>174</v>
      </c>
      <c r="F3" s="148" t="s">
        <v>175</v>
      </c>
      <c r="G3" s="149"/>
      <c r="H3" s="149" t="s">
        <v>177</v>
      </c>
      <c r="I3" s="149" t="s">
        <v>178</v>
      </c>
      <c r="J3" s="149"/>
      <c r="K3" s="130"/>
      <c r="M3" s="159" t="s">
        <v>182</v>
      </c>
      <c r="N3" s="159"/>
      <c r="O3" s="159"/>
      <c r="P3" s="159"/>
      <c r="Q3" s="159"/>
      <c r="R3" s="159"/>
      <c r="S3" s="159"/>
      <c r="T3" s="159"/>
      <c r="U3" s="159"/>
      <c r="V3" s="159"/>
      <c r="W3" s="159"/>
      <c r="X3" s="159"/>
      <c r="Y3" s="159"/>
      <c r="Z3" s="159"/>
    </row>
    <row r="4" spans="1:26">
      <c r="A4" s="131" t="s">
        <v>42</v>
      </c>
      <c r="B4" s="131" t="s">
        <v>20</v>
      </c>
      <c r="C4" s="131" t="s">
        <v>31</v>
      </c>
      <c r="D4" s="131" t="s">
        <v>22</v>
      </c>
      <c r="E4" s="135" t="s">
        <v>63</v>
      </c>
      <c r="F4" s="150">
        <v>295.90699999999998</v>
      </c>
      <c r="G4" s="143"/>
      <c r="H4" s="143">
        <v>89.414000000000001</v>
      </c>
      <c r="I4" s="143">
        <v>473.91399999999999</v>
      </c>
      <c r="J4" s="143"/>
      <c r="K4" s="130"/>
      <c r="M4" s="159"/>
      <c r="N4" s="164"/>
      <c r="O4" s="164" t="s">
        <v>304</v>
      </c>
      <c r="P4" s="164" t="s">
        <v>176</v>
      </c>
      <c r="Q4" s="164" t="s">
        <v>177</v>
      </c>
      <c r="R4" s="159"/>
      <c r="S4" s="159" t="s">
        <v>305</v>
      </c>
      <c r="T4" s="159"/>
      <c r="U4" s="159"/>
      <c r="V4" s="159"/>
      <c r="W4" s="159"/>
      <c r="X4" s="159" t="s">
        <v>305</v>
      </c>
      <c r="Y4" s="159"/>
      <c r="Z4" s="159"/>
    </row>
    <row r="5" spans="1:26" ht="15.75" thickBot="1">
      <c r="A5" s="131" t="s">
        <v>43</v>
      </c>
      <c r="B5" s="131" t="s">
        <v>26</v>
      </c>
      <c r="C5" s="131" t="s">
        <v>31</v>
      </c>
      <c r="D5" s="131" t="s">
        <v>22</v>
      </c>
      <c r="E5" s="135" t="s">
        <v>63</v>
      </c>
      <c r="F5" s="150">
        <v>227.51499999999999</v>
      </c>
      <c r="G5" s="143"/>
      <c r="H5" s="143">
        <v>76.19</v>
      </c>
      <c r="I5" s="143">
        <v>421.06099999999998</v>
      </c>
      <c r="J5" s="143"/>
      <c r="K5" s="130"/>
      <c r="M5" s="159" t="s">
        <v>200</v>
      </c>
      <c r="N5" s="165" t="s">
        <v>184</v>
      </c>
      <c r="O5" s="164">
        <v>285.75008333333329</v>
      </c>
      <c r="P5" s="164">
        <v>99.057000000000002</v>
      </c>
      <c r="Q5" s="164">
        <v>100.09322916666667</v>
      </c>
      <c r="R5" s="159"/>
      <c r="S5" s="160" t="s">
        <v>389</v>
      </c>
      <c r="T5" s="159"/>
      <c r="U5" s="159"/>
      <c r="V5" s="159"/>
      <c r="W5" s="159"/>
      <c r="X5" s="160" t="s">
        <v>389</v>
      </c>
      <c r="Y5" s="159"/>
      <c r="Z5" s="159"/>
    </row>
    <row r="6" spans="1:26">
      <c r="A6" s="131" t="s">
        <v>44</v>
      </c>
      <c r="B6" s="131" t="s">
        <v>28</v>
      </c>
      <c r="C6" s="131" t="s">
        <v>31</v>
      </c>
      <c r="D6" s="131" t="s">
        <v>22</v>
      </c>
      <c r="E6" s="135" t="s">
        <v>63</v>
      </c>
      <c r="F6" s="150">
        <v>213.55199999999999</v>
      </c>
      <c r="G6" s="143"/>
      <c r="H6" s="143">
        <v>86.364000000000004</v>
      </c>
      <c r="I6" s="143">
        <v>412.63499999999999</v>
      </c>
      <c r="J6" s="143"/>
      <c r="K6" s="130"/>
      <c r="M6" s="159"/>
      <c r="N6" s="166" t="s">
        <v>183</v>
      </c>
      <c r="O6" s="164">
        <v>344.13099999999997</v>
      </c>
      <c r="P6" s="164">
        <v>56.986000000000004</v>
      </c>
      <c r="Q6" s="164">
        <v>150.40009090909095</v>
      </c>
      <c r="R6" s="159"/>
      <c r="S6" s="163"/>
      <c r="T6" s="163" t="s">
        <v>188</v>
      </c>
      <c r="U6" s="163" t="s">
        <v>189</v>
      </c>
      <c r="V6" s="159"/>
      <c r="W6" s="159"/>
      <c r="X6" s="163"/>
      <c r="Y6" s="163" t="s">
        <v>188</v>
      </c>
      <c r="Z6" s="163" t="s">
        <v>189</v>
      </c>
    </row>
    <row r="7" spans="1:26">
      <c r="A7" s="131" t="s">
        <v>45</v>
      </c>
      <c r="B7" s="131" t="s">
        <v>20</v>
      </c>
      <c r="C7" s="131" t="s">
        <v>31</v>
      </c>
      <c r="D7" s="131" t="s">
        <v>22</v>
      </c>
      <c r="E7" s="135" t="s">
        <v>63</v>
      </c>
      <c r="F7" s="150">
        <v>197.15299999999999</v>
      </c>
      <c r="G7" s="143"/>
      <c r="H7" s="143">
        <v>69.373999999999995</v>
      </c>
      <c r="I7" s="143">
        <v>357.95499999999998</v>
      </c>
      <c r="J7" s="143"/>
      <c r="K7" s="130"/>
      <c r="M7" s="159"/>
      <c r="N7" s="164"/>
      <c r="O7" s="164"/>
      <c r="P7" s="164"/>
      <c r="Q7" s="164"/>
      <c r="R7" s="159"/>
      <c r="S7" s="161" t="s">
        <v>190</v>
      </c>
      <c r="T7" s="161">
        <v>419.23634615384617</v>
      </c>
      <c r="U7" s="161">
        <v>302.36289655172413</v>
      </c>
      <c r="V7" s="159"/>
      <c r="W7" s="159"/>
      <c r="X7" s="161" t="s">
        <v>190</v>
      </c>
      <c r="Y7" s="161">
        <v>344.13099999999997</v>
      </c>
      <c r="Z7" s="161">
        <v>285.75008333333329</v>
      </c>
    </row>
    <row r="8" spans="1:26">
      <c r="A8" s="131" t="s">
        <v>48</v>
      </c>
      <c r="B8" s="131" t="s">
        <v>26</v>
      </c>
      <c r="C8" s="131" t="s">
        <v>31</v>
      </c>
      <c r="D8" s="131" t="s">
        <v>22</v>
      </c>
      <c r="E8" s="135" t="s">
        <v>63</v>
      </c>
      <c r="F8" s="150">
        <v>248.56899999999999</v>
      </c>
      <c r="G8" s="143"/>
      <c r="H8" s="143">
        <v>67.796999999999997</v>
      </c>
      <c r="I8" s="143">
        <v>378.04700000000003</v>
      </c>
      <c r="J8" s="143"/>
      <c r="K8" s="130"/>
      <c r="M8" s="159"/>
      <c r="N8" s="164"/>
      <c r="O8" s="164"/>
      <c r="P8" s="164"/>
      <c r="Q8" s="164"/>
      <c r="R8" s="159"/>
      <c r="S8" s="161" t="s">
        <v>191</v>
      </c>
      <c r="T8" s="161">
        <v>3649.6077691953628</v>
      </c>
      <c r="U8" s="161">
        <v>6145.2873193103587</v>
      </c>
      <c r="V8" s="159"/>
      <c r="W8" s="159"/>
      <c r="X8" s="161" t="s">
        <v>191</v>
      </c>
      <c r="Y8" s="161">
        <v>6667.2005527999954</v>
      </c>
      <c r="Z8" s="161">
        <v>2465.225302079743</v>
      </c>
    </row>
    <row r="9" spans="1:26">
      <c r="A9" s="131" t="s">
        <v>49</v>
      </c>
      <c r="B9" s="131" t="s">
        <v>28</v>
      </c>
      <c r="C9" s="131" t="s">
        <v>31</v>
      </c>
      <c r="D9" s="131" t="s">
        <v>22</v>
      </c>
      <c r="E9" s="135" t="s">
        <v>63</v>
      </c>
      <c r="F9" s="150">
        <v>211.636</v>
      </c>
      <c r="G9" s="143"/>
      <c r="H9" s="143">
        <v>66.631</v>
      </c>
      <c r="I9" s="143">
        <v>246.59100000000001</v>
      </c>
      <c r="J9" s="143"/>
      <c r="K9" s="130"/>
      <c r="M9" s="159"/>
      <c r="N9" s="165" t="s">
        <v>184</v>
      </c>
      <c r="O9" s="164">
        <v>10.13497513169072</v>
      </c>
      <c r="P9" s="164">
        <v>5.5652956753660776</v>
      </c>
      <c r="Q9" s="164">
        <v>4.1978720510786838</v>
      </c>
      <c r="R9" s="159"/>
      <c r="S9" s="161" t="s">
        <v>192</v>
      </c>
      <c r="T9" s="161">
        <v>26</v>
      </c>
      <c r="U9" s="161">
        <v>29</v>
      </c>
      <c r="V9" s="159"/>
      <c r="W9" s="159"/>
      <c r="X9" s="161" t="s">
        <v>192</v>
      </c>
      <c r="Y9" s="161">
        <v>11</v>
      </c>
      <c r="Z9" s="161">
        <v>24</v>
      </c>
    </row>
    <row r="10" spans="1:26">
      <c r="A10" s="131" t="s">
        <v>51</v>
      </c>
      <c r="B10" s="131" t="s">
        <v>29</v>
      </c>
      <c r="C10" s="131" t="s">
        <v>31</v>
      </c>
      <c r="D10" s="131" t="s">
        <v>22</v>
      </c>
      <c r="E10" s="135" t="s">
        <v>63</v>
      </c>
      <c r="F10" s="150">
        <v>219.98599999999999</v>
      </c>
      <c r="G10" s="143"/>
      <c r="H10" s="143">
        <v>68.103999999999999</v>
      </c>
      <c r="I10" s="143">
        <v>401.20400000000001</v>
      </c>
      <c r="J10" s="143"/>
      <c r="K10" s="130"/>
      <c r="M10" s="159"/>
      <c r="N10" s="166" t="s">
        <v>183</v>
      </c>
      <c r="O10" s="164">
        <v>24.619283928734319</v>
      </c>
      <c r="P10" s="164">
        <v>2.1018537849558743</v>
      </c>
      <c r="Q10" s="164">
        <v>15.272524476359196</v>
      </c>
      <c r="R10" s="159"/>
      <c r="S10" s="161" t="s">
        <v>306</v>
      </c>
      <c r="T10" s="161">
        <v>4968.0799843504547</v>
      </c>
      <c r="U10" s="161"/>
      <c r="V10" s="159"/>
      <c r="W10" s="159"/>
      <c r="X10" s="161" t="s">
        <v>306</v>
      </c>
      <c r="Y10" s="161">
        <v>3738.5511356313345</v>
      </c>
      <c r="Z10" s="161"/>
    </row>
    <row r="11" spans="1:26">
      <c r="A11" s="131" t="s">
        <v>52</v>
      </c>
      <c r="B11" s="131" t="s">
        <v>41</v>
      </c>
      <c r="C11" s="131" t="s">
        <v>31</v>
      </c>
      <c r="D11" s="131" t="s">
        <v>22</v>
      </c>
      <c r="E11" s="135" t="s">
        <v>63</v>
      </c>
      <c r="F11" s="150">
        <v>238.27500000000001</v>
      </c>
      <c r="G11" s="143"/>
      <c r="H11" s="143">
        <v>74.143000000000001</v>
      </c>
      <c r="I11" s="143">
        <v>381.34699999999998</v>
      </c>
      <c r="J11" s="143"/>
      <c r="K11" s="130"/>
      <c r="M11" s="159"/>
      <c r="N11" s="164"/>
      <c r="O11" s="164"/>
      <c r="P11" s="164"/>
      <c r="Q11" s="164"/>
      <c r="R11" s="159"/>
      <c r="S11" s="161" t="s">
        <v>193</v>
      </c>
      <c r="T11" s="161">
        <v>0</v>
      </c>
      <c r="U11" s="161"/>
      <c r="V11" s="159"/>
      <c r="W11" s="159"/>
      <c r="X11" s="161" t="s">
        <v>193</v>
      </c>
      <c r="Y11" s="161">
        <v>0</v>
      </c>
      <c r="Z11" s="161"/>
    </row>
    <row r="12" spans="1:26">
      <c r="A12" s="131" t="s">
        <v>57</v>
      </c>
      <c r="B12" s="131" t="s">
        <v>20</v>
      </c>
      <c r="C12" s="131" t="s">
        <v>31</v>
      </c>
      <c r="D12" s="131" t="s">
        <v>22</v>
      </c>
      <c r="E12" s="135" t="s">
        <v>63</v>
      </c>
      <c r="F12" s="150">
        <v>282.601</v>
      </c>
      <c r="G12" s="143"/>
      <c r="H12" s="143">
        <v>129.351</v>
      </c>
      <c r="I12" s="143">
        <v>476.38900000000001</v>
      </c>
      <c r="J12" s="143"/>
      <c r="K12" s="130"/>
      <c r="M12" s="159"/>
      <c r="N12" s="164"/>
      <c r="O12" s="164"/>
      <c r="P12" s="164"/>
      <c r="Q12" s="164"/>
      <c r="R12" s="159"/>
      <c r="S12" s="161" t="s">
        <v>194</v>
      </c>
      <c r="T12" s="161">
        <v>53</v>
      </c>
      <c r="U12" s="161"/>
      <c r="V12" s="159"/>
      <c r="W12" s="159"/>
      <c r="X12" s="161" t="s">
        <v>194</v>
      </c>
      <c r="Y12" s="161">
        <v>33</v>
      </c>
      <c r="Z12" s="161"/>
    </row>
    <row r="13" spans="1:26">
      <c r="A13" s="131" t="s">
        <v>59</v>
      </c>
      <c r="B13" s="131" t="s">
        <v>29</v>
      </c>
      <c r="C13" s="131" t="s">
        <v>31</v>
      </c>
      <c r="D13" s="131" t="s">
        <v>22</v>
      </c>
      <c r="E13" s="135" t="s">
        <v>63</v>
      </c>
      <c r="F13" s="150">
        <v>299.32900000000001</v>
      </c>
      <c r="G13" s="143"/>
      <c r="H13" s="143">
        <v>105.11499999999999</v>
      </c>
      <c r="I13" s="143">
        <v>403.62</v>
      </c>
      <c r="J13" s="143"/>
      <c r="K13" s="130"/>
      <c r="M13" s="159" t="s">
        <v>182</v>
      </c>
      <c r="N13" s="164"/>
      <c r="O13" s="164"/>
      <c r="P13" s="164"/>
      <c r="Q13" s="164"/>
      <c r="R13" s="159"/>
      <c r="S13" s="161" t="s">
        <v>195</v>
      </c>
      <c r="T13" s="161">
        <v>6.1393995964029724</v>
      </c>
      <c r="U13" s="161"/>
      <c r="V13" s="159"/>
      <c r="W13" s="159"/>
      <c r="X13" s="161" t="s">
        <v>195</v>
      </c>
      <c r="Y13" s="161">
        <v>2.6223290640365065</v>
      </c>
      <c r="Z13" s="161"/>
    </row>
    <row r="14" spans="1:26">
      <c r="A14" s="131" t="s">
        <v>60</v>
      </c>
      <c r="B14" s="131" t="s">
        <v>28</v>
      </c>
      <c r="C14" s="131" t="s">
        <v>31</v>
      </c>
      <c r="D14" s="131" t="s">
        <v>22</v>
      </c>
      <c r="E14" s="135" t="s">
        <v>63</v>
      </c>
      <c r="F14" s="150">
        <v>212.15600000000001</v>
      </c>
      <c r="G14" s="143"/>
      <c r="H14" s="143">
        <v>94.429000000000002</v>
      </c>
      <c r="I14" s="143">
        <v>453.58600000000001</v>
      </c>
      <c r="J14" s="143"/>
      <c r="K14" s="130"/>
      <c r="M14" s="159"/>
      <c r="N14" s="164"/>
      <c r="O14" s="164" t="s">
        <v>304</v>
      </c>
      <c r="P14" s="164" t="s">
        <v>176</v>
      </c>
      <c r="Q14" s="164" t="s">
        <v>177</v>
      </c>
      <c r="R14" s="159"/>
      <c r="S14" s="161" t="s">
        <v>196</v>
      </c>
      <c r="T14" s="161">
        <v>5.4274360655903711E-8</v>
      </c>
      <c r="U14" s="161"/>
      <c r="V14" s="159"/>
      <c r="W14" s="159"/>
      <c r="X14" s="161" t="s">
        <v>196</v>
      </c>
      <c r="Y14" s="161">
        <v>6.5561474500867509E-3</v>
      </c>
      <c r="Z14" s="161"/>
    </row>
    <row r="15" spans="1:26">
      <c r="A15" s="131" t="s">
        <v>61</v>
      </c>
      <c r="B15" s="131" t="s">
        <v>29</v>
      </c>
      <c r="C15" s="131" t="s">
        <v>31</v>
      </c>
      <c r="D15" s="131" t="s">
        <v>22</v>
      </c>
      <c r="E15" s="135" t="s">
        <v>63</v>
      </c>
      <c r="F15" s="150">
        <v>237.59100000000001</v>
      </c>
      <c r="G15" s="143"/>
      <c r="H15" s="143">
        <v>115.432</v>
      </c>
      <c r="I15" s="143">
        <v>482.57600000000002</v>
      </c>
      <c r="J15" s="143"/>
      <c r="K15" s="130"/>
      <c r="M15" s="159" t="s">
        <v>186</v>
      </c>
      <c r="N15" s="165" t="s">
        <v>184</v>
      </c>
      <c r="O15" s="164">
        <v>302.36289655172413</v>
      </c>
      <c r="P15" s="164">
        <v>76.91149999999999</v>
      </c>
      <c r="Q15" s="164">
        <v>115.61358620689654</v>
      </c>
      <c r="R15" s="159"/>
      <c r="S15" s="161" t="s">
        <v>197</v>
      </c>
      <c r="T15" s="161">
        <v>1.6741162367030993</v>
      </c>
      <c r="U15" s="161"/>
      <c r="V15" s="159"/>
      <c r="W15" s="159"/>
      <c r="X15" s="161" t="s">
        <v>197</v>
      </c>
      <c r="Y15" s="161">
        <v>1.6923603090303456</v>
      </c>
      <c r="Z15" s="161"/>
    </row>
    <row r="16" spans="1:26">
      <c r="A16" s="131" t="s">
        <v>62</v>
      </c>
      <c r="B16" s="131" t="s">
        <v>29</v>
      </c>
      <c r="C16" s="131" t="s">
        <v>31</v>
      </c>
      <c r="D16" s="131" t="s">
        <v>22</v>
      </c>
      <c r="E16" s="135" t="s">
        <v>63</v>
      </c>
      <c r="F16" s="150">
        <v>239.09700000000001</v>
      </c>
      <c r="G16" s="143"/>
      <c r="H16" s="143">
        <v>84.399000000000001</v>
      </c>
      <c r="I16" s="143">
        <v>465.84199999999998</v>
      </c>
      <c r="J16" s="143"/>
      <c r="K16" s="130"/>
      <c r="M16" s="159"/>
      <c r="N16" s="166" t="s">
        <v>183</v>
      </c>
      <c r="O16" s="164">
        <v>419.23634615384617</v>
      </c>
      <c r="P16" s="164">
        <v>53.008285714285719</v>
      </c>
      <c r="Q16" s="164">
        <v>93.467076923076917</v>
      </c>
      <c r="R16" s="159"/>
      <c r="S16" s="161" t="s">
        <v>198</v>
      </c>
      <c r="T16" s="161">
        <v>1.0854872131180742E-7</v>
      </c>
      <c r="U16" s="161"/>
      <c r="V16" s="159"/>
      <c r="W16" s="159"/>
      <c r="X16" s="161" t="s">
        <v>198</v>
      </c>
      <c r="Y16" s="161">
        <v>1.3112294900173502E-2</v>
      </c>
      <c r="Z16" s="161"/>
    </row>
    <row r="17" spans="1:26" ht="15.75" thickBot="1">
      <c r="A17" s="134" t="s">
        <v>74</v>
      </c>
      <c r="B17" s="131" t="s">
        <v>20</v>
      </c>
      <c r="C17" s="131" t="s">
        <v>31</v>
      </c>
      <c r="D17" s="134" t="s">
        <v>22</v>
      </c>
      <c r="E17" s="135" t="s">
        <v>63</v>
      </c>
      <c r="F17" s="150">
        <v>250.13</v>
      </c>
      <c r="G17" s="143"/>
      <c r="H17" s="143">
        <v>97.662999999999997</v>
      </c>
      <c r="I17" s="143">
        <v>439.916</v>
      </c>
      <c r="J17" s="143"/>
      <c r="K17" s="130"/>
      <c r="M17" s="159"/>
      <c r="N17" s="164"/>
      <c r="O17" s="164"/>
      <c r="P17" s="164"/>
      <c r="Q17" s="164"/>
      <c r="R17" s="159"/>
      <c r="S17" s="162" t="s">
        <v>199</v>
      </c>
      <c r="T17" s="162">
        <v>2.0057459953178696</v>
      </c>
      <c r="U17" s="162"/>
      <c r="V17" s="159"/>
      <c r="W17" s="159"/>
      <c r="X17" s="162" t="s">
        <v>199</v>
      </c>
      <c r="Y17" s="162">
        <v>2.0345152974493397</v>
      </c>
      <c r="Z17" s="162"/>
    </row>
    <row r="18" spans="1:26">
      <c r="A18" s="134" t="s">
        <v>76</v>
      </c>
      <c r="B18" s="131" t="s">
        <v>29</v>
      </c>
      <c r="C18" s="131" t="s">
        <v>31</v>
      </c>
      <c r="D18" s="134" t="s">
        <v>22</v>
      </c>
      <c r="E18" s="135" t="s">
        <v>63</v>
      </c>
      <c r="F18" s="150">
        <v>216.071</v>
      </c>
      <c r="G18" s="143"/>
      <c r="H18" s="143">
        <v>138.48099999999999</v>
      </c>
      <c r="I18" s="143">
        <v>409.512</v>
      </c>
      <c r="J18" s="143"/>
      <c r="K18" s="130"/>
      <c r="M18" s="159"/>
      <c r="N18" s="164"/>
      <c r="O18" s="164"/>
      <c r="P18" s="164"/>
      <c r="Q18" s="164"/>
      <c r="R18" s="159"/>
      <c r="S18" s="159"/>
      <c r="T18" s="159"/>
      <c r="U18" s="159"/>
      <c r="V18" s="159"/>
      <c r="W18" s="159"/>
      <c r="X18" s="159"/>
      <c r="Y18" s="159"/>
      <c r="Z18" s="159"/>
    </row>
    <row r="19" spans="1:26">
      <c r="A19" s="134" t="s">
        <v>77</v>
      </c>
      <c r="B19" s="137" t="s">
        <v>28</v>
      </c>
      <c r="C19" s="137" t="s">
        <v>31</v>
      </c>
      <c r="D19" s="134" t="s">
        <v>22</v>
      </c>
      <c r="E19" s="135" t="s">
        <v>63</v>
      </c>
      <c r="F19" s="150">
        <v>173.68899999999999</v>
      </c>
      <c r="G19" s="143"/>
      <c r="H19" s="143">
        <v>103.57899999999999</v>
      </c>
      <c r="I19" s="143">
        <v>375.92599999999999</v>
      </c>
      <c r="J19" s="143"/>
      <c r="K19" s="130"/>
      <c r="M19" s="159"/>
      <c r="N19" s="165" t="s">
        <v>184</v>
      </c>
      <c r="O19" s="164">
        <v>14.557007222865698</v>
      </c>
      <c r="P19" s="164">
        <v>2.0717399088688708</v>
      </c>
      <c r="Q19" s="164">
        <v>11.246838703917613</v>
      </c>
      <c r="R19" s="159"/>
      <c r="S19" s="159"/>
      <c r="T19" s="159"/>
      <c r="U19" s="159"/>
      <c r="V19" s="159"/>
      <c r="W19" s="159"/>
      <c r="X19" s="159"/>
      <c r="Y19" s="159"/>
      <c r="Z19" s="159"/>
    </row>
    <row r="20" spans="1:26">
      <c r="A20" s="134" t="s">
        <v>78</v>
      </c>
      <c r="B20" s="137" t="s">
        <v>29</v>
      </c>
      <c r="C20" s="137" t="s">
        <v>31</v>
      </c>
      <c r="D20" s="134" t="s">
        <v>22</v>
      </c>
      <c r="E20" s="135" t="s">
        <v>63</v>
      </c>
      <c r="F20" s="150">
        <v>191.732</v>
      </c>
      <c r="G20" s="143"/>
      <c r="H20" s="143">
        <v>125.053</v>
      </c>
      <c r="I20" s="143">
        <v>412.399</v>
      </c>
      <c r="J20" s="143"/>
      <c r="K20" s="130"/>
      <c r="M20" s="159"/>
      <c r="N20" s="166" t="s">
        <v>183</v>
      </c>
      <c r="O20" s="164">
        <v>11.847764750552615</v>
      </c>
      <c r="P20" s="164">
        <v>7.0913047791573192</v>
      </c>
      <c r="Q20" s="164">
        <v>4.5469628679856511</v>
      </c>
      <c r="R20" s="159"/>
      <c r="S20" s="159" t="s">
        <v>305</v>
      </c>
      <c r="T20" s="159"/>
      <c r="U20" s="159"/>
      <c r="V20" s="159"/>
      <c r="W20" s="159"/>
      <c r="X20" s="159" t="s">
        <v>305</v>
      </c>
      <c r="Y20" s="159"/>
      <c r="Z20" s="159"/>
    </row>
    <row r="21" spans="1:26" ht="15.75" thickBot="1">
      <c r="A21" s="131" t="s">
        <v>95</v>
      </c>
      <c r="B21" s="131" t="s">
        <v>28</v>
      </c>
      <c r="C21" s="131" t="s">
        <v>31</v>
      </c>
      <c r="D21" s="131" t="s">
        <v>22</v>
      </c>
      <c r="E21" s="135" t="s">
        <v>63</v>
      </c>
      <c r="F21" s="150">
        <v>260.315</v>
      </c>
      <c r="G21" s="143"/>
      <c r="H21" s="143">
        <v>98.953000000000003</v>
      </c>
      <c r="I21" s="143">
        <v>387.76900000000001</v>
      </c>
      <c r="J21" s="143"/>
      <c r="K21" s="130"/>
      <c r="M21" s="159"/>
      <c r="N21" s="159"/>
      <c r="O21" s="159"/>
      <c r="P21" s="159"/>
      <c r="Q21" s="159"/>
      <c r="R21" s="159"/>
      <c r="S21" s="160" t="s">
        <v>390</v>
      </c>
      <c r="T21" s="159"/>
      <c r="U21" s="159"/>
      <c r="V21" s="159"/>
      <c r="W21" s="159"/>
      <c r="X21" s="160" t="s">
        <v>390</v>
      </c>
      <c r="Y21" s="159"/>
      <c r="Z21" s="159"/>
    </row>
    <row r="22" spans="1:26">
      <c r="A22" s="131" t="s">
        <v>97</v>
      </c>
      <c r="B22" s="131" t="s">
        <v>29</v>
      </c>
      <c r="C22" s="131" t="s">
        <v>31</v>
      </c>
      <c r="D22" s="131" t="s">
        <v>22</v>
      </c>
      <c r="E22" s="135" t="s">
        <v>63</v>
      </c>
      <c r="F22" s="150">
        <v>222.99799999999999</v>
      </c>
      <c r="G22" s="143"/>
      <c r="H22" s="143">
        <v>99.832999999999998</v>
      </c>
      <c r="I22" s="143">
        <v>354.596</v>
      </c>
      <c r="J22" s="143"/>
      <c r="K22" s="130"/>
      <c r="M22" s="159"/>
      <c r="N22" s="159"/>
      <c r="O22" s="159"/>
      <c r="P22" s="159"/>
      <c r="Q22" s="159"/>
      <c r="R22" s="159"/>
      <c r="S22" s="163"/>
      <c r="T22" s="163" t="s">
        <v>188</v>
      </c>
      <c r="U22" s="163" t="s">
        <v>189</v>
      </c>
      <c r="V22" s="159"/>
      <c r="W22" s="159"/>
      <c r="X22" s="163"/>
      <c r="Y22" s="163" t="s">
        <v>188</v>
      </c>
      <c r="Z22" s="163" t="s">
        <v>189</v>
      </c>
    </row>
    <row r="23" spans="1:26">
      <c r="A23" s="131" t="s">
        <v>120</v>
      </c>
      <c r="B23" s="131" t="s">
        <v>20</v>
      </c>
      <c r="C23" s="131" t="s">
        <v>31</v>
      </c>
      <c r="D23" s="131" t="s">
        <v>22</v>
      </c>
      <c r="E23" s="135" t="s">
        <v>63</v>
      </c>
      <c r="F23" s="153">
        <v>370.10300000000001</v>
      </c>
      <c r="G23" s="151"/>
      <c r="H23" s="151">
        <v>128.81899999999999</v>
      </c>
      <c r="I23" s="151">
        <v>504.08199999999999</v>
      </c>
      <c r="J23" s="151"/>
      <c r="K23" s="130"/>
      <c r="M23" s="159"/>
      <c r="N23" s="159"/>
      <c r="O23" s="159"/>
      <c r="P23" s="159"/>
      <c r="Q23" s="159"/>
      <c r="R23" s="159"/>
      <c r="S23" s="161" t="s">
        <v>190</v>
      </c>
      <c r="T23" s="161">
        <v>1075.3375000000001</v>
      </c>
      <c r="U23" s="161">
        <v>904.19372727272741</v>
      </c>
      <c r="V23" s="159"/>
      <c r="W23" s="159"/>
      <c r="X23" s="161" t="s">
        <v>190</v>
      </c>
      <c r="Y23" s="161">
        <v>1075.3375000000001</v>
      </c>
      <c r="Z23" s="161">
        <v>904.19372727272741</v>
      </c>
    </row>
    <row r="24" spans="1:26">
      <c r="A24" s="131" t="s">
        <v>121</v>
      </c>
      <c r="B24" s="131" t="s">
        <v>26</v>
      </c>
      <c r="C24" s="131" t="s">
        <v>31</v>
      </c>
      <c r="D24" s="131" t="s">
        <v>22</v>
      </c>
      <c r="E24" s="135" t="s">
        <v>63</v>
      </c>
      <c r="F24" s="150">
        <v>398.79500000000002</v>
      </c>
      <c r="G24" s="143"/>
      <c r="H24" s="143">
        <v>132.50399999999999</v>
      </c>
      <c r="I24" s="143">
        <v>556.40599999999995</v>
      </c>
      <c r="J24" s="143"/>
      <c r="K24" s="130"/>
      <c r="M24" s="159"/>
      <c r="N24" s="159"/>
      <c r="O24" s="159"/>
      <c r="P24" s="159"/>
      <c r="Q24" s="159"/>
      <c r="R24" s="159"/>
      <c r="S24" s="161" t="s">
        <v>191</v>
      </c>
      <c r="T24" s="161">
        <v>68008.003989899909</v>
      </c>
      <c r="U24" s="161">
        <v>18770.13923841808</v>
      </c>
      <c r="V24" s="159"/>
      <c r="W24" s="159"/>
      <c r="X24" s="161" t="s">
        <v>191</v>
      </c>
      <c r="Y24" s="161">
        <v>68008.003989899909</v>
      </c>
      <c r="Z24" s="161">
        <v>18770.13923841808</v>
      </c>
    </row>
    <row r="25" spans="1:26">
      <c r="A25" s="131" t="s">
        <v>122</v>
      </c>
      <c r="B25" s="131" t="s">
        <v>20</v>
      </c>
      <c r="C25" s="131" t="s">
        <v>31</v>
      </c>
      <c r="D25" s="131" t="s">
        <v>22</v>
      </c>
      <c r="E25" s="135" t="s">
        <v>63</v>
      </c>
      <c r="F25" s="150">
        <v>252.48500000000001</v>
      </c>
      <c r="G25" s="143"/>
      <c r="H25" s="143">
        <v>67.858999999999995</v>
      </c>
      <c r="I25" s="143">
        <v>374.92399999999998</v>
      </c>
      <c r="J25" s="143"/>
      <c r="K25" s="130"/>
      <c r="M25" s="159"/>
      <c r="N25" s="159"/>
      <c r="O25" s="159"/>
      <c r="P25" s="159"/>
      <c r="Q25" s="159"/>
      <c r="R25" s="159"/>
      <c r="S25" s="161" t="s">
        <v>192</v>
      </c>
      <c r="T25" s="161">
        <v>6</v>
      </c>
      <c r="U25" s="161">
        <v>11</v>
      </c>
      <c r="V25" s="159"/>
      <c r="W25" s="159"/>
      <c r="X25" s="161" t="s">
        <v>192</v>
      </c>
      <c r="Y25" s="161">
        <v>6</v>
      </c>
      <c r="Z25" s="161">
        <v>11</v>
      </c>
    </row>
    <row r="26" spans="1:26">
      <c r="A26" s="131" t="s">
        <v>123</v>
      </c>
      <c r="B26" s="131" t="s">
        <v>26</v>
      </c>
      <c r="C26" s="131" t="s">
        <v>31</v>
      </c>
      <c r="D26" s="131" t="s">
        <v>22</v>
      </c>
      <c r="E26" s="135" t="s">
        <v>63</v>
      </c>
      <c r="F26" s="150">
        <v>296.15300000000002</v>
      </c>
      <c r="G26" s="143"/>
      <c r="H26" s="143">
        <v>88.308999999999997</v>
      </c>
      <c r="I26" s="143">
        <v>487.34800000000001</v>
      </c>
      <c r="J26" s="143"/>
      <c r="K26" s="130"/>
      <c r="M26" s="159"/>
      <c r="N26" s="159"/>
      <c r="O26" s="159"/>
      <c r="P26" s="159"/>
      <c r="Q26" s="159"/>
      <c r="R26" s="159"/>
      <c r="S26" s="161" t="s">
        <v>306</v>
      </c>
      <c r="T26" s="161">
        <v>35182.760822245356</v>
      </c>
      <c r="U26" s="161"/>
      <c r="V26" s="159"/>
      <c r="W26" s="159"/>
      <c r="X26" s="161" t="s">
        <v>306</v>
      </c>
      <c r="Y26" s="161">
        <v>35182.760822245356</v>
      </c>
      <c r="Z26" s="161"/>
    </row>
    <row r="27" spans="1:26">
      <c r="A27" s="131" t="s">
        <v>124</v>
      </c>
      <c r="B27" s="131" t="s">
        <v>29</v>
      </c>
      <c r="C27" s="131" t="s">
        <v>31</v>
      </c>
      <c r="D27" s="131" t="s">
        <v>22</v>
      </c>
      <c r="E27" s="135" t="s">
        <v>63</v>
      </c>
      <c r="F27" s="150">
        <v>240.71199999999999</v>
      </c>
      <c r="G27" s="143"/>
      <c r="H27" s="143">
        <v>63.54</v>
      </c>
      <c r="I27" s="143">
        <v>415.52199999999999</v>
      </c>
      <c r="J27" s="143"/>
      <c r="K27" s="130"/>
      <c r="M27" s="159"/>
      <c r="N27" s="159"/>
      <c r="O27" s="159"/>
      <c r="P27" s="159"/>
      <c r="Q27" s="159"/>
      <c r="R27" s="159"/>
      <c r="S27" s="161" t="s">
        <v>193</v>
      </c>
      <c r="T27" s="161">
        <v>0</v>
      </c>
      <c r="U27" s="161"/>
      <c r="V27" s="159"/>
      <c r="W27" s="159"/>
      <c r="X27" s="161" t="s">
        <v>193</v>
      </c>
      <c r="Y27" s="161">
        <v>0</v>
      </c>
      <c r="Z27" s="161"/>
    </row>
    <row r="28" spans="1:26">
      <c r="A28" s="131" t="s">
        <v>131</v>
      </c>
      <c r="B28" s="131" t="s">
        <v>29</v>
      </c>
      <c r="C28" s="131" t="s">
        <v>102</v>
      </c>
      <c r="D28" s="131" t="s">
        <v>22</v>
      </c>
      <c r="E28" s="135" t="s">
        <v>63</v>
      </c>
      <c r="F28" s="150">
        <v>282.98399999999998</v>
      </c>
      <c r="G28" s="143"/>
      <c r="H28" s="143">
        <v>70.846999999999994</v>
      </c>
      <c r="I28" s="143">
        <v>413.63600000000002</v>
      </c>
      <c r="J28" s="143"/>
      <c r="K28" s="130"/>
      <c r="M28" s="159"/>
      <c r="N28" s="159"/>
      <c r="O28" s="159"/>
      <c r="P28" s="159"/>
      <c r="Q28" s="159"/>
      <c r="R28" s="159"/>
      <c r="S28" s="161" t="s">
        <v>194</v>
      </c>
      <c r="T28" s="161">
        <v>15</v>
      </c>
      <c r="U28" s="161"/>
      <c r="V28" s="159"/>
      <c r="W28" s="159"/>
      <c r="X28" s="161" t="s">
        <v>194</v>
      </c>
      <c r="Y28" s="161">
        <v>15</v>
      </c>
      <c r="Z28" s="161"/>
    </row>
    <row r="29" spans="1:26">
      <c r="A29" s="131" t="s">
        <v>132</v>
      </c>
      <c r="B29" s="131" t="s">
        <v>41</v>
      </c>
      <c r="C29" s="131" t="s">
        <v>102</v>
      </c>
      <c r="D29" s="131" t="s">
        <v>22</v>
      </c>
      <c r="E29" s="135" t="s">
        <v>63</v>
      </c>
      <c r="F29" s="150">
        <v>215.88</v>
      </c>
      <c r="G29" s="143"/>
      <c r="H29" s="143">
        <v>87.960999999999999</v>
      </c>
      <c r="I29" s="143">
        <v>413.34199999999998</v>
      </c>
      <c r="J29" s="143"/>
      <c r="K29" s="130"/>
      <c r="M29" s="159"/>
      <c r="N29" s="159"/>
      <c r="O29" s="159"/>
      <c r="P29" s="159"/>
      <c r="Q29" s="159"/>
      <c r="R29" s="159"/>
      <c r="S29" s="161" t="s">
        <v>195</v>
      </c>
      <c r="T29" s="161">
        <v>1.7978094153428963</v>
      </c>
      <c r="U29" s="161"/>
      <c r="V29" s="159"/>
      <c r="W29" s="159"/>
      <c r="X29" s="161" t="s">
        <v>195</v>
      </c>
      <c r="Y29" s="161">
        <v>1.7978094153428963</v>
      </c>
      <c r="Z29" s="161"/>
    </row>
    <row r="30" spans="1:26">
      <c r="A30" s="141" t="s">
        <v>179</v>
      </c>
      <c r="B30" s="141"/>
      <c r="C30" s="141" t="s">
        <v>102</v>
      </c>
      <c r="D30" s="141" t="s">
        <v>22</v>
      </c>
      <c r="E30" s="154" t="s">
        <v>63</v>
      </c>
      <c r="F30" s="155">
        <v>249.82361538461538</v>
      </c>
      <c r="G30" s="150"/>
      <c r="H30" s="155">
        <v>93.467076923076917</v>
      </c>
      <c r="I30" s="155">
        <v>419.23634615384617</v>
      </c>
      <c r="J30" s="150"/>
      <c r="K30" s="142"/>
      <c r="M30" s="159"/>
      <c r="N30" s="159"/>
      <c r="O30" s="159"/>
      <c r="P30" s="159"/>
      <c r="Q30" s="159"/>
      <c r="R30" s="159"/>
      <c r="S30" s="161" t="s">
        <v>196</v>
      </c>
      <c r="T30" s="161">
        <v>4.6181161582404845E-2</v>
      </c>
      <c r="U30" s="161"/>
      <c r="V30" s="159"/>
      <c r="W30" s="159"/>
      <c r="X30" s="161" t="s">
        <v>196</v>
      </c>
      <c r="Y30" s="161">
        <v>4.6181161582404845E-2</v>
      </c>
      <c r="Z30" s="161"/>
    </row>
    <row r="31" spans="1:26">
      <c r="A31" s="141" t="s">
        <v>180</v>
      </c>
      <c r="B31" s="141"/>
      <c r="C31" s="141" t="s">
        <v>102</v>
      </c>
      <c r="D31" s="141" t="s">
        <v>22</v>
      </c>
      <c r="E31" s="154" t="s">
        <v>63</v>
      </c>
      <c r="F31" s="155">
        <v>10.129273359628661</v>
      </c>
      <c r="G31" s="150"/>
      <c r="H31" s="155">
        <v>4.5469628679856511</v>
      </c>
      <c r="I31" s="155">
        <v>11.847764750552615</v>
      </c>
      <c r="J31" s="150"/>
      <c r="K31" s="142"/>
      <c r="M31" s="159"/>
      <c r="N31" s="159"/>
      <c r="O31" s="159"/>
      <c r="P31" s="159"/>
      <c r="Q31" s="159"/>
      <c r="R31" s="159"/>
      <c r="S31" s="161" t="s">
        <v>197</v>
      </c>
      <c r="T31" s="161">
        <v>1.7530503556925723</v>
      </c>
      <c r="U31" s="161"/>
      <c r="V31" s="159"/>
      <c r="W31" s="159"/>
      <c r="X31" s="161" t="s">
        <v>197</v>
      </c>
      <c r="Y31" s="161">
        <v>1.7530503556925723</v>
      </c>
      <c r="Z31" s="161"/>
    </row>
    <row r="32" spans="1:26">
      <c r="A32" s="131"/>
      <c r="B32" s="131"/>
      <c r="C32" s="131"/>
      <c r="D32" s="131"/>
      <c r="E32" s="135"/>
      <c r="F32" s="150"/>
      <c r="G32" s="143"/>
      <c r="H32" s="143"/>
      <c r="I32" s="143"/>
      <c r="J32" s="143"/>
      <c r="K32" s="130"/>
      <c r="M32" s="159"/>
      <c r="N32" s="159"/>
      <c r="O32" s="159"/>
      <c r="P32" s="159"/>
      <c r="Q32" s="159"/>
      <c r="R32" s="159"/>
      <c r="S32" s="161" t="s">
        <v>198</v>
      </c>
      <c r="T32" s="161">
        <v>9.236232316480969E-2</v>
      </c>
      <c r="U32" s="161"/>
      <c r="V32" s="159"/>
      <c r="W32" s="159"/>
      <c r="X32" s="161" t="s">
        <v>198</v>
      </c>
      <c r="Y32" s="161">
        <v>9.236232316480969E-2</v>
      </c>
      <c r="Z32" s="161"/>
    </row>
    <row r="33" spans="1:26" ht="15.75" thickBot="1">
      <c r="A33" s="132" t="s">
        <v>8</v>
      </c>
      <c r="B33" s="132" t="s">
        <v>9</v>
      </c>
      <c r="C33" s="132" t="s">
        <v>10</v>
      </c>
      <c r="D33" s="132" t="s">
        <v>11</v>
      </c>
      <c r="E33" s="133" t="s">
        <v>174</v>
      </c>
      <c r="F33" s="148" t="s">
        <v>175</v>
      </c>
      <c r="G33" s="149"/>
      <c r="H33" s="149" t="s">
        <v>177</v>
      </c>
      <c r="I33" s="149" t="s">
        <v>178</v>
      </c>
      <c r="J33" s="149"/>
      <c r="K33" s="130"/>
      <c r="M33" s="159"/>
      <c r="N33" s="159"/>
      <c r="O33" s="159"/>
      <c r="P33" s="159"/>
      <c r="Q33" s="159"/>
      <c r="R33" s="159"/>
      <c r="S33" s="162" t="s">
        <v>199</v>
      </c>
      <c r="T33" s="162">
        <v>2.1314495455597742</v>
      </c>
      <c r="U33" s="162"/>
      <c r="V33" s="159"/>
      <c r="W33" s="159"/>
      <c r="X33" s="162" t="s">
        <v>199</v>
      </c>
      <c r="Y33" s="162">
        <v>2.1314495455597742</v>
      </c>
      <c r="Z33" s="162"/>
    </row>
    <row r="34" spans="1:26">
      <c r="A34" s="134" t="s">
        <v>79</v>
      </c>
      <c r="B34" s="134" t="s">
        <v>72</v>
      </c>
      <c r="C34" s="134" t="s">
        <v>31</v>
      </c>
      <c r="D34" s="134" t="s">
        <v>66</v>
      </c>
      <c r="E34" s="135" t="s">
        <v>63</v>
      </c>
      <c r="F34" s="150">
        <v>229.131</v>
      </c>
      <c r="G34" s="143"/>
      <c r="H34" s="143">
        <v>209.14400000000001</v>
      </c>
      <c r="I34" s="143">
        <v>377.34</v>
      </c>
      <c r="J34" s="143"/>
      <c r="K34" s="130"/>
      <c r="M34" s="159"/>
      <c r="N34" s="159"/>
      <c r="O34" s="159"/>
      <c r="P34" s="159"/>
      <c r="Q34" s="159"/>
      <c r="R34" s="159"/>
      <c r="S34" s="159"/>
      <c r="T34" s="159"/>
      <c r="U34" s="159"/>
      <c r="V34" s="159"/>
      <c r="W34" s="159"/>
      <c r="X34" s="159"/>
      <c r="Y34" s="159"/>
      <c r="Z34" s="159"/>
    </row>
    <row r="35" spans="1:26">
      <c r="A35" s="140" t="s">
        <v>90</v>
      </c>
      <c r="B35" s="140" t="s">
        <v>20</v>
      </c>
      <c r="C35" s="140" t="s">
        <v>31</v>
      </c>
      <c r="D35" s="146" t="s">
        <v>66</v>
      </c>
      <c r="E35" s="135" t="s">
        <v>63</v>
      </c>
      <c r="F35" s="153">
        <v>161.53299999999999</v>
      </c>
      <c r="G35" s="152"/>
      <c r="H35" s="152">
        <v>97.561000000000007</v>
      </c>
      <c r="I35" s="152">
        <v>449.04899999999998</v>
      </c>
      <c r="J35" s="151"/>
      <c r="K35" s="130"/>
      <c r="M35" s="159"/>
      <c r="N35" s="159"/>
      <c r="O35" s="159"/>
      <c r="P35" s="159"/>
      <c r="Q35" s="159"/>
      <c r="R35" s="159"/>
      <c r="S35" s="159"/>
      <c r="T35" s="159"/>
      <c r="U35" s="159"/>
      <c r="V35" s="159"/>
      <c r="W35" s="159"/>
      <c r="X35" s="159"/>
      <c r="Y35" s="159"/>
      <c r="Z35" s="159"/>
    </row>
    <row r="36" spans="1:26">
      <c r="A36" s="131" t="s">
        <v>91</v>
      </c>
      <c r="B36" s="131" t="s">
        <v>26</v>
      </c>
      <c r="C36" s="131" t="s">
        <v>31</v>
      </c>
      <c r="D36" s="134" t="s">
        <v>66</v>
      </c>
      <c r="E36" s="135" t="s">
        <v>63</v>
      </c>
      <c r="F36" s="150">
        <v>267.899</v>
      </c>
      <c r="G36" s="143"/>
      <c r="H36" s="143">
        <v>90.948999999999998</v>
      </c>
      <c r="I36" s="143">
        <v>457.76900000000001</v>
      </c>
      <c r="J36" s="143"/>
      <c r="K36" s="130"/>
      <c r="M36" s="159" t="s">
        <v>13</v>
      </c>
      <c r="N36" s="159"/>
      <c r="O36" s="159"/>
      <c r="P36" s="159"/>
      <c r="Q36" s="159"/>
      <c r="R36" s="159"/>
      <c r="S36" s="159" t="s">
        <v>305</v>
      </c>
      <c r="T36" s="159"/>
      <c r="U36" s="159"/>
      <c r="V36" s="159"/>
      <c r="W36" s="159"/>
      <c r="X36" s="159" t="s">
        <v>305</v>
      </c>
      <c r="Y36" s="159"/>
      <c r="Z36" s="159"/>
    </row>
    <row r="37" spans="1:26" ht="15.75" thickBot="1">
      <c r="A37" s="131" t="s">
        <v>104</v>
      </c>
      <c r="B37" s="131" t="s">
        <v>26</v>
      </c>
      <c r="C37" s="131" t="s">
        <v>102</v>
      </c>
      <c r="D37" s="131" t="s">
        <v>66</v>
      </c>
      <c r="E37" s="135" t="s">
        <v>63</v>
      </c>
      <c r="F37" s="150">
        <v>203.77799999999999</v>
      </c>
      <c r="G37" s="143"/>
      <c r="H37" s="143">
        <v>168.429</v>
      </c>
      <c r="I37" s="143">
        <v>384.29300000000001</v>
      </c>
      <c r="J37" s="143"/>
      <c r="K37" s="130"/>
      <c r="M37" s="159"/>
      <c r="N37" s="164"/>
      <c r="O37" s="164" t="s">
        <v>304</v>
      </c>
      <c r="P37" s="164" t="s">
        <v>176</v>
      </c>
      <c r="Q37" s="164" t="s">
        <v>177</v>
      </c>
      <c r="R37" s="159"/>
      <c r="S37" s="160" t="s">
        <v>391</v>
      </c>
      <c r="T37" s="159"/>
      <c r="U37" s="159"/>
      <c r="V37" s="159"/>
      <c r="W37" s="159"/>
      <c r="X37" s="160" t="s">
        <v>391</v>
      </c>
      <c r="Y37" s="159"/>
      <c r="Z37" s="159"/>
    </row>
    <row r="38" spans="1:26">
      <c r="A38" s="131" t="s">
        <v>105</v>
      </c>
      <c r="B38" s="131" t="s">
        <v>28</v>
      </c>
      <c r="C38" s="131" t="s">
        <v>102</v>
      </c>
      <c r="D38" s="131" t="s">
        <v>66</v>
      </c>
      <c r="E38" s="135" t="s">
        <v>63</v>
      </c>
      <c r="F38" s="150">
        <v>211.554</v>
      </c>
      <c r="G38" s="143"/>
      <c r="H38" s="143">
        <v>166.66900000000001</v>
      </c>
      <c r="I38" s="143">
        <v>358.42599999999999</v>
      </c>
      <c r="J38" s="143"/>
      <c r="K38" s="130"/>
      <c r="M38" s="159" t="s">
        <v>200</v>
      </c>
      <c r="N38" s="165" t="s">
        <v>184</v>
      </c>
      <c r="O38" s="164">
        <v>719.08074999999997</v>
      </c>
      <c r="P38" s="164">
        <v>94.745999999999995</v>
      </c>
      <c r="Q38" s="164">
        <v>202.50675000000001</v>
      </c>
      <c r="R38" s="159"/>
      <c r="S38" s="163"/>
      <c r="T38" s="163" t="s">
        <v>188</v>
      </c>
      <c r="U38" s="163" t="s">
        <v>189</v>
      </c>
      <c r="V38" s="159"/>
      <c r="W38" s="159"/>
      <c r="X38" s="163"/>
      <c r="Y38" s="163" t="s">
        <v>188</v>
      </c>
      <c r="Z38" s="163" t="s">
        <v>189</v>
      </c>
    </row>
    <row r="39" spans="1:26">
      <c r="A39" s="131" t="s">
        <v>106</v>
      </c>
      <c r="B39" s="131" t="s">
        <v>29</v>
      </c>
      <c r="C39" s="131" t="s">
        <v>102</v>
      </c>
      <c r="D39" s="131" t="s">
        <v>66</v>
      </c>
      <c r="E39" s="135" t="s">
        <v>63</v>
      </c>
      <c r="F39" s="150">
        <v>211.691</v>
      </c>
      <c r="G39" s="143"/>
      <c r="H39" s="143">
        <v>130.416</v>
      </c>
      <c r="I39" s="143">
        <v>276.81799999999998</v>
      </c>
      <c r="J39" s="143"/>
      <c r="K39" s="130"/>
      <c r="M39" s="159"/>
      <c r="N39" s="166" t="s">
        <v>183</v>
      </c>
      <c r="O39" s="164">
        <v>917.00024999999994</v>
      </c>
      <c r="P39" s="164">
        <v>50.108999999999995</v>
      </c>
      <c r="Q39" s="164">
        <v>163.81299999999999</v>
      </c>
      <c r="R39" s="159"/>
      <c r="S39" s="161" t="s">
        <v>190</v>
      </c>
      <c r="T39" s="161">
        <v>93.467076923076917</v>
      </c>
      <c r="U39" s="161">
        <v>115.61358620689654</v>
      </c>
      <c r="V39" s="159"/>
      <c r="W39" s="159"/>
      <c r="X39" s="161" t="s">
        <v>190</v>
      </c>
      <c r="Y39" s="161">
        <v>150.40009090909095</v>
      </c>
      <c r="Z39" s="161">
        <v>100.09322916666667</v>
      </c>
    </row>
    <row r="40" spans="1:26">
      <c r="A40" s="131" t="s">
        <v>149</v>
      </c>
      <c r="B40" s="131" t="s">
        <v>20</v>
      </c>
      <c r="C40" s="131" t="s">
        <v>102</v>
      </c>
      <c r="D40" s="131" t="s">
        <v>66</v>
      </c>
      <c r="E40" s="135" t="s">
        <v>63</v>
      </c>
      <c r="F40" s="150">
        <v>133.16900000000001</v>
      </c>
      <c r="G40" s="143"/>
      <c r="H40" s="143">
        <v>50.295000000000002</v>
      </c>
      <c r="I40" s="143">
        <v>162.803</v>
      </c>
      <c r="J40" s="143"/>
      <c r="K40" s="130"/>
      <c r="M40" s="159"/>
      <c r="N40" s="164"/>
      <c r="O40" s="164"/>
      <c r="P40" s="164"/>
      <c r="Q40" s="164"/>
      <c r="R40" s="159"/>
      <c r="S40" s="161" t="s">
        <v>191</v>
      </c>
      <c r="T40" s="161">
        <v>537.54665439384758</v>
      </c>
      <c r="U40" s="161">
        <v>3668.2500441262359</v>
      </c>
      <c r="V40" s="159"/>
      <c r="W40" s="159"/>
      <c r="X40" s="161" t="s">
        <v>191</v>
      </c>
      <c r="Y40" s="161">
        <v>2565.7500426908982</v>
      </c>
      <c r="Z40" s="161">
        <v>422.93111417346137</v>
      </c>
    </row>
    <row r="41" spans="1:26">
      <c r="A41" s="134" t="s">
        <v>156</v>
      </c>
      <c r="B41" s="134" t="s">
        <v>20</v>
      </c>
      <c r="C41" s="134" t="s">
        <v>102</v>
      </c>
      <c r="D41" s="134" t="s">
        <v>66</v>
      </c>
      <c r="E41" s="135" t="s">
        <v>63</v>
      </c>
      <c r="F41" s="143">
        <v>244.304</v>
      </c>
      <c r="G41" s="143"/>
      <c r="H41" s="143">
        <v>186.36</v>
      </c>
      <c r="I41" s="143">
        <v>322.85500000000002</v>
      </c>
      <c r="J41" s="143"/>
      <c r="K41" s="130"/>
      <c r="M41" s="159"/>
      <c r="N41" s="164"/>
      <c r="O41" s="164"/>
      <c r="P41" s="164"/>
      <c r="Q41" s="164"/>
      <c r="R41" s="159"/>
      <c r="S41" s="161" t="s">
        <v>192</v>
      </c>
      <c r="T41" s="161">
        <v>26</v>
      </c>
      <c r="U41" s="161">
        <v>29</v>
      </c>
      <c r="V41" s="159"/>
      <c r="W41" s="159"/>
      <c r="X41" s="161" t="s">
        <v>192</v>
      </c>
      <c r="Y41" s="161">
        <v>11</v>
      </c>
      <c r="Z41" s="161">
        <v>24</v>
      </c>
    </row>
    <row r="42" spans="1:26">
      <c r="A42" s="134" t="s">
        <v>157</v>
      </c>
      <c r="B42" s="134" t="s">
        <v>26</v>
      </c>
      <c r="C42" s="134" t="s">
        <v>102</v>
      </c>
      <c r="D42" s="134" t="s">
        <v>66</v>
      </c>
      <c r="E42" s="135" t="s">
        <v>63</v>
      </c>
      <c r="F42" s="143">
        <v>221.185</v>
      </c>
      <c r="G42" s="143"/>
      <c r="H42" s="143">
        <v>187.893</v>
      </c>
      <c r="I42" s="143">
        <v>301.66899999999998</v>
      </c>
      <c r="J42" s="143"/>
      <c r="K42" s="130"/>
      <c r="M42" s="159"/>
      <c r="N42" s="165" t="s">
        <v>184</v>
      </c>
      <c r="O42" s="164">
        <v>46.176352202662393</v>
      </c>
      <c r="P42" s="164">
        <v>5.4283603559312761</v>
      </c>
      <c r="Q42" s="164">
        <v>16.481408072350749</v>
      </c>
      <c r="R42" s="159"/>
      <c r="S42" s="161" t="s">
        <v>306</v>
      </c>
      <c r="T42" s="161">
        <v>2191.5031621769963</v>
      </c>
      <c r="U42" s="161"/>
      <c r="V42" s="159"/>
      <c r="W42" s="159"/>
      <c r="X42" s="161" t="s">
        <v>306</v>
      </c>
      <c r="Y42" s="161">
        <v>1072.2701834211696</v>
      </c>
      <c r="Z42" s="161"/>
    </row>
    <row r="43" spans="1:26">
      <c r="A43" s="134" t="s">
        <v>158</v>
      </c>
      <c r="B43" s="134" t="s">
        <v>28</v>
      </c>
      <c r="C43" s="134" t="s">
        <v>102</v>
      </c>
      <c r="D43" s="134" t="s">
        <v>66</v>
      </c>
      <c r="E43" s="135" t="s">
        <v>63</v>
      </c>
      <c r="F43" s="143">
        <v>334.25799999999998</v>
      </c>
      <c r="G43" s="143"/>
      <c r="H43" s="143">
        <v>182.67099999999999</v>
      </c>
      <c r="I43" s="143">
        <v>338.697</v>
      </c>
      <c r="J43" s="143"/>
      <c r="K43" s="130"/>
      <c r="M43" s="159"/>
      <c r="N43" s="166" t="s">
        <v>183</v>
      </c>
      <c r="O43" s="164">
        <v>43.0936767004453</v>
      </c>
      <c r="P43" s="164">
        <v>4.3044041399478479</v>
      </c>
      <c r="Q43" s="164">
        <v>8.9674049665069386</v>
      </c>
      <c r="R43" s="159"/>
      <c r="S43" s="161" t="s">
        <v>193</v>
      </c>
      <c r="T43" s="161">
        <v>0</v>
      </c>
      <c r="U43" s="161"/>
      <c r="V43" s="159"/>
      <c r="W43" s="159"/>
      <c r="X43" s="161" t="s">
        <v>193</v>
      </c>
      <c r="Y43" s="161">
        <v>0</v>
      </c>
      <c r="Z43" s="161"/>
    </row>
    <row r="44" spans="1:26">
      <c r="A44" s="134" t="s">
        <v>159</v>
      </c>
      <c r="B44" s="134" t="s">
        <v>29</v>
      </c>
      <c r="C44" s="134" t="s">
        <v>102</v>
      </c>
      <c r="D44" s="134" t="s">
        <v>66</v>
      </c>
      <c r="E44" s="135" t="s">
        <v>63</v>
      </c>
      <c r="F44" s="143">
        <v>305.33800000000002</v>
      </c>
      <c r="G44" s="143"/>
      <c r="H44" s="143">
        <v>184.01400000000001</v>
      </c>
      <c r="I44" s="143">
        <v>355.72199999999998</v>
      </c>
      <c r="J44" s="143"/>
      <c r="K44" s="130"/>
      <c r="M44" s="159"/>
      <c r="N44" s="164"/>
      <c r="O44" s="164"/>
      <c r="P44" s="164"/>
      <c r="Q44" s="164"/>
      <c r="R44" s="159"/>
      <c r="S44" s="161" t="s">
        <v>194</v>
      </c>
      <c r="T44" s="161">
        <v>53</v>
      </c>
      <c r="U44" s="161"/>
      <c r="V44" s="159"/>
      <c r="W44" s="159"/>
      <c r="X44" s="161" t="s">
        <v>194</v>
      </c>
      <c r="Y44" s="161">
        <v>33</v>
      </c>
      <c r="Z44" s="161"/>
    </row>
    <row r="45" spans="1:26">
      <c r="A45" s="141" t="s">
        <v>179</v>
      </c>
      <c r="B45" s="141"/>
      <c r="C45" s="141" t="s">
        <v>102</v>
      </c>
      <c r="D45" s="134" t="s">
        <v>66</v>
      </c>
      <c r="E45" s="154" t="s">
        <v>63</v>
      </c>
      <c r="F45" s="155">
        <v>229.44000000000003</v>
      </c>
      <c r="G45" s="150"/>
      <c r="H45" s="155">
        <v>150.40009090909095</v>
      </c>
      <c r="I45" s="155">
        <v>344.13099999999997</v>
      </c>
      <c r="J45" s="150"/>
      <c r="K45" s="130"/>
      <c r="M45" s="159"/>
      <c r="N45" s="164"/>
      <c r="O45" s="164"/>
      <c r="P45" s="164"/>
      <c r="Q45" s="164"/>
      <c r="R45" s="159"/>
      <c r="S45" s="161" t="s">
        <v>195</v>
      </c>
      <c r="T45" s="161">
        <v>-1.7516146149061251</v>
      </c>
      <c r="U45" s="161"/>
      <c r="V45" s="159"/>
      <c r="W45" s="159"/>
      <c r="X45" s="161" t="s">
        <v>195</v>
      </c>
      <c r="Y45" s="161">
        <v>4.2193257131040163</v>
      </c>
      <c r="Z45" s="161"/>
    </row>
    <row r="46" spans="1:26">
      <c r="A46" s="141" t="s">
        <v>180</v>
      </c>
      <c r="B46" s="141"/>
      <c r="C46" s="141" t="s">
        <v>102</v>
      </c>
      <c r="D46" s="134" t="s">
        <v>66</v>
      </c>
      <c r="E46" s="154" t="s">
        <v>63</v>
      </c>
      <c r="F46" s="155">
        <v>17.50026845040848</v>
      </c>
      <c r="G46" s="150"/>
      <c r="H46" s="155">
        <v>15.272524476359196</v>
      </c>
      <c r="I46" s="155">
        <v>24.619283928734319</v>
      </c>
      <c r="J46" s="150"/>
      <c r="K46" s="130"/>
      <c r="M46" s="159" t="s">
        <v>13</v>
      </c>
      <c r="N46" s="164"/>
      <c r="O46" s="164"/>
      <c r="P46" s="164"/>
      <c r="Q46" s="164"/>
      <c r="R46" s="159"/>
      <c r="S46" s="161" t="s">
        <v>196</v>
      </c>
      <c r="T46" s="161">
        <v>4.2812522581227246E-2</v>
      </c>
      <c r="U46" s="161"/>
      <c r="V46" s="159"/>
      <c r="W46" s="159"/>
      <c r="X46" s="161" t="s">
        <v>196</v>
      </c>
      <c r="Y46" s="161">
        <v>8.9898201829766738E-5</v>
      </c>
      <c r="Z46" s="161"/>
    </row>
    <row r="47" spans="1:26">
      <c r="A47" s="131"/>
      <c r="B47" s="131"/>
      <c r="C47" s="131"/>
      <c r="D47" s="131"/>
      <c r="E47" s="135"/>
      <c r="F47" s="150"/>
      <c r="G47" s="143"/>
      <c r="H47" s="143"/>
      <c r="I47" s="143"/>
      <c r="J47" s="143"/>
      <c r="K47" s="130"/>
      <c r="M47" s="159"/>
      <c r="N47" s="164"/>
      <c r="O47" s="164" t="s">
        <v>304</v>
      </c>
      <c r="P47" s="164" t="s">
        <v>176</v>
      </c>
      <c r="Q47" s="164" t="s">
        <v>177</v>
      </c>
      <c r="R47" s="159"/>
      <c r="S47" s="161" t="s">
        <v>197</v>
      </c>
      <c r="T47" s="161">
        <v>1.6741162367030993</v>
      </c>
      <c r="U47" s="161"/>
      <c r="V47" s="159"/>
      <c r="W47" s="159"/>
      <c r="X47" s="161" t="s">
        <v>197</v>
      </c>
      <c r="Y47" s="161">
        <v>1.6923603090303456</v>
      </c>
      <c r="Z47" s="161"/>
    </row>
    <row r="48" spans="1:26">
      <c r="A48" s="132" t="s">
        <v>8</v>
      </c>
      <c r="B48" s="132" t="s">
        <v>9</v>
      </c>
      <c r="C48" s="132" t="s">
        <v>10</v>
      </c>
      <c r="D48" s="132" t="s">
        <v>11</v>
      </c>
      <c r="E48" s="133" t="s">
        <v>174</v>
      </c>
      <c r="F48" s="148" t="s">
        <v>175</v>
      </c>
      <c r="G48" s="149" t="s">
        <v>176</v>
      </c>
      <c r="H48" s="149" t="s">
        <v>177</v>
      </c>
      <c r="I48" s="149" t="s">
        <v>178</v>
      </c>
      <c r="J48" s="149" t="s">
        <v>181</v>
      </c>
      <c r="K48" s="130"/>
      <c r="M48" s="159" t="s">
        <v>186</v>
      </c>
      <c r="N48" s="165" t="s">
        <v>184</v>
      </c>
      <c r="O48" s="164">
        <v>904.19372727272741</v>
      </c>
      <c r="P48" s="164">
        <v>44.482800000000005</v>
      </c>
      <c r="Q48" s="164">
        <v>145.25672727272729</v>
      </c>
      <c r="R48" s="159"/>
      <c r="S48" s="161" t="s">
        <v>198</v>
      </c>
      <c r="T48" s="161">
        <v>8.5625045162454491E-2</v>
      </c>
      <c r="U48" s="161"/>
      <c r="V48" s="159"/>
      <c r="W48" s="159"/>
      <c r="X48" s="161" t="s">
        <v>198</v>
      </c>
      <c r="Y48" s="161">
        <v>1.7979640365953348E-4</v>
      </c>
      <c r="Z48" s="161"/>
    </row>
    <row r="49" spans="1:26" ht="15.75" thickBot="1">
      <c r="A49" s="131" t="s">
        <v>99</v>
      </c>
      <c r="B49" s="131" t="s">
        <v>20</v>
      </c>
      <c r="C49" s="131" t="s">
        <v>81</v>
      </c>
      <c r="D49" s="131" t="s">
        <v>22</v>
      </c>
      <c r="E49" s="135" t="s">
        <v>63</v>
      </c>
      <c r="F49" s="150">
        <v>97.057000000000002</v>
      </c>
      <c r="G49" s="143">
        <v>140.76599999999999</v>
      </c>
      <c r="H49" s="143">
        <v>64.932000000000002</v>
      </c>
      <c r="I49" s="143">
        <v>260.85000000000002</v>
      </c>
      <c r="J49" s="143">
        <v>120.08400000000003</v>
      </c>
      <c r="K49" s="130"/>
      <c r="M49" s="159"/>
      <c r="N49" s="166" t="s">
        <v>183</v>
      </c>
      <c r="O49" s="164">
        <v>1075.3375000000001</v>
      </c>
      <c r="P49" s="164">
        <v>31.561200000000003</v>
      </c>
      <c r="Q49" s="164">
        <v>139.68616666666665</v>
      </c>
      <c r="R49" s="159"/>
      <c r="S49" s="162" t="s">
        <v>199</v>
      </c>
      <c r="T49" s="162">
        <v>2.0057459953178696</v>
      </c>
      <c r="U49" s="162"/>
      <c r="V49" s="159"/>
      <c r="W49" s="159"/>
      <c r="X49" s="162" t="s">
        <v>199</v>
      </c>
      <c r="Y49" s="162">
        <v>2.0345152974493397</v>
      </c>
      <c r="Z49" s="162"/>
    </row>
    <row r="50" spans="1:26">
      <c r="A50" s="140" t="s">
        <v>116</v>
      </c>
      <c r="B50" s="140" t="s">
        <v>29</v>
      </c>
      <c r="C50" s="140" t="s">
        <v>81</v>
      </c>
      <c r="D50" s="140" t="s">
        <v>22</v>
      </c>
      <c r="E50" s="135" t="s">
        <v>63</v>
      </c>
      <c r="F50" s="153">
        <v>120.383</v>
      </c>
      <c r="G50" s="152">
        <v>135.06900000000002</v>
      </c>
      <c r="H50" s="152">
        <v>74.430000000000007</v>
      </c>
      <c r="I50" s="152">
        <v>224.31800000000001</v>
      </c>
      <c r="J50" s="151">
        <v>89.248999999999995</v>
      </c>
      <c r="K50" s="130"/>
      <c r="M50" s="159"/>
      <c r="N50" s="164"/>
      <c r="O50" s="164"/>
      <c r="P50" s="164"/>
      <c r="Q50" s="164"/>
      <c r="R50" s="159"/>
      <c r="S50" s="159"/>
      <c r="T50" s="159"/>
      <c r="U50" s="159"/>
      <c r="V50" s="159"/>
      <c r="W50" s="159"/>
      <c r="X50" s="159"/>
      <c r="Y50" s="159"/>
      <c r="Z50" s="159"/>
    </row>
    <row r="51" spans="1:26">
      <c r="A51" s="140" t="s">
        <v>19</v>
      </c>
      <c r="B51" s="140" t="s">
        <v>20</v>
      </c>
      <c r="C51" s="140" t="s">
        <v>21</v>
      </c>
      <c r="D51" s="140" t="s">
        <v>22</v>
      </c>
      <c r="E51" s="135" t="s">
        <v>63</v>
      </c>
      <c r="F51" s="150">
        <v>220.34200000000001</v>
      </c>
      <c r="G51" s="143">
        <v>107.175</v>
      </c>
      <c r="H51" s="143">
        <v>66.242000000000004</v>
      </c>
      <c r="I51" s="143">
        <v>342.34</v>
      </c>
      <c r="J51" s="143">
        <v>235.16499999999996</v>
      </c>
      <c r="K51" s="130"/>
      <c r="M51" s="159"/>
      <c r="N51" s="164"/>
      <c r="O51" s="164"/>
      <c r="P51" s="164"/>
      <c r="Q51" s="164"/>
      <c r="R51" s="159"/>
      <c r="S51" s="159"/>
      <c r="T51" s="159"/>
      <c r="U51" s="159"/>
      <c r="V51" s="159"/>
      <c r="W51" s="159"/>
      <c r="X51" s="159"/>
      <c r="Y51" s="159"/>
      <c r="Z51" s="159"/>
    </row>
    <row r="52" spans="1:26">
      <c r="A52" s="131" t="s">
        <v>25</v>
      </c>
      <c r="B52" s="131" t="s">
        <v>26</v>
      </c>
      <c r="C52" s="131" t="s">
        <v>21</v>
      </c>
      <c r="D52" s="131" t="s">
        <v>22</v>
      </c>
      <c r="E52" s="135" t="s">
        <v>63</v>
      </c>
      <c r="F52" s="153">
        <v>260.97199999999998</v>
      </c>
      <c r="G52" s="143">
        <v>81.204000000000008</v>
      </c>
      <c r="H52" s="143">
        <v>77.807000000000002</v>
      </c>
      <c r="I52" s="143">
        <v>422.82799999999997</v>
      </c>
      <c r="J52" s="143">
        <v>341.62399999999997</v>
      </c>
      <c r="K52" s="130"/>
      <c r="M52" s="159"/>
      <c r="N52" s="165" t="s">
        <v>184</v>
      </c>
      <c r="O52" s="164">
        <v>41.308307813339965</v>
      </c>
      <c r="P52" s="164">
        <v>6.6309575960037623</v>
      </c>
      <c r="Q52" s="164">
        <v>12.480493839363078</v>
      </c>
      <c r="R52" s="159"/>
      <c r="S52" s="159" t="s">
        <v>305</v>
      </c>
      <c r="T52" s="159"/>
      <c r="U52" s="159"/>
      <c r="V52" s="159"/>
      <c r="W52" s="159"/>
      <c r="X52" s="159" t="s">
        <v>305</v>
      </c>
      <c r="Y52" s="159"/>
      <c r="Z52" s="159"/>
    </row>
    <row r="53" spans="1:26" ht="15.75" thickBot="1">
      <c r="A53" s="131" t="s">
        <v>27</v>
      </c>
      <c r="B53" s="131" t="s">
        <v>28</v>
      </c>
      <c r="C53" s="131" t="s">
        <v>21</v>
      </c>
      <c r="D53" s="131" t="s">
        <v>22</v>
      </c>
      <c r="E53" s="135" t="s">
        <v>63</v>
      </c>
      <c r="F53" s="150">
        <v>267.59800000000001</v>
      </c>
      <c r="G53" s="143">
        <v>82.242000000000004</v>
      </c>
      <c r="H53" s="143">
        <v>88.001999999999995</v>
      </c>
      <c r="I53" s="143">
        <v>414.697</v>
      </c>
      <c r="J53" s="143">
        <v>332.45499999999998</v>
      </c>
      <c r="K53" s="130"/>
      <c r="M53" s="159"/>
      <c r="N53" s="166" t="s">
        <v>183</v>
      </c>
      <c r="O53" s="164">
        <v>106.46439466624506</v>
      </c>
      <c r="P53" s="164">
        <v>2.1377566372250927</v>
      </c>
      <c r="Q53" s="164">
        <v>8.8751900314553769</v>
      </c>
      <c r="R53" s="159"/>
      <c r="S53" s="160" t="s">
        <v>392</v>
      </c>
      <c r="T53" s="159"/>
      <c r="U53" s="159"/>
      <c r="V53" s="159"/>
      <c r="W53" s="159"/>
      <c r="X53" s="160" t="s">
        <v>392</v>
      </c>
      <c r="Y53" s="159"/>
      <c r="Z53" s="159"/>
    </row>
    <row r="54" spans="1:26">
      <c r="A54" s="131" t="s">
        <v>114</v>
      </c>
      <c r="B54" s="131" t="s">
        <v>26</v>
      </c>
      <c r="C54" s="131" t="s">
        <v>21</v>
      </c>
      <c r="D54" s="131" t="s">
        <v>22</v>
      </c>
      <c r="E54" s="135" t="s">
        <v>63</v>
      </c>
      <c r="F54" s="150">
        <v>94.948999999999998</v>
      </c>
      <c r="G54" s="143">
        <v>121.161</v>
      </c>
      <c r="H54" s="143">
        <v>67.613</v>
      </c>
      <c r="I54" s="143">
        <v>205.816</v>
      </c>
      <c r="J54" s="143">
        <v>84.655000000000001</v>
      </c>
      <c r="K54" s="130"/>
      <c r="M54" s="159"/>
      <c r="N54" s="159"/>
      <c r="O54" s="159"/>
      <c r="P54" s="159"/>
      <c r="Q54" s="159"/>
      <c r="R54" s="159"/>
      <c r="S54" s="163"/>
      <c r="T54" s="163" t="s">
        <v>188</v>
      </c>
      <c r="U54" s="163" t="s">
        <v>189</v>
      </c>
      <c r="V54" s="159"/>
      <c r="W54" s="159"/>
      <c r="X54" s="163"/>
      <c r="Y54" s="163" t="s">
        <v>188</v>
      </c>
      <c r="Z54" s="163" t="s">
        <v>189</v>
      </c>
    </row>
    <row r="55" spans="1:26">
      <c r="A55" s="131" t="s">
        <v>115</v>
      </c>
      <c r="B55" s="131" t="s">
        <v>28</v>
      </c>
      <c r="C55" s="131" t="s">
        <v>21</v>
      </c>
      <c r="D55" s="131" t="s">
        <v>22</v>
      </c>
      <c r="E55" s="135" t="s">
        <v>63</v>
      </c>
      <c r="F55" s="150">
        <v>144.50399999999999</v>
      </c>
      <c r="G55" s="143">
        <v>128.78100000000001</v>
      </c>
      <c r="H55" s="143">
        <v>68.084000000000003</v>
      </c>
      <c r="I55" s="143">
        <v>266.27100000000002</v>
      </c>
      <c r="J55" s="143">
        <v>137.49</v>
      </c>
      <c r="K55" s="130"/>
      <c r="M55" s="159"/>
      <c r="N55" s="159"/>
      <c r="O55" s="159"/>
      <c r="P55" s="159"/>
      <c r="Q55" s="159"/>
      <c r="R55" s="159"/>
      <c r="S55" s="161" t="s">
        <v>190</v>
      </c>
      <c r="T55" s="161">
        <v>139.68616666666665</v>
      </c>
      <c r="U55" s="161">
        <v>145.25672727272729</v>
      </c>
      <c r="V55" s="159"/>
      <c r="W55" s="159"/>
      <c r="X55" s="161" t="s">
        <v>190</v>
      </c>
      <c r="Y55" s="161">
        <v>163.81299999999999</v>
      </c>
      <c r="Z55" s="161">
        <v>202.50675000000001</v>
      </c>
    </row>
    <row r="56" spans="1:26">
      <c r="A56" s="131" t="s">
        <v>126</v>
      </c>
      <c r="B56" s="131" t="s">
        <v>20</v>
      </c>
      <c r="C56" s="131" t="s">
        <v>21</v>
      </c>
      <c r="D56" s="131" t="s">
        <v>22</v>
      </c>
      <c r="E56" s="135" t="s">
        <v>63</v>
      </c>
      <c r="F56" s="150">
        <v>181.76599999999999</v>
      </c>
      <c r="G56" s="143">
        <v>103.03200000000001</v>
      </c>
      <c r="H56" s="143">
        <v>125.09399999999999</v>
      </c>
      <c r="I56" s="143">
        <v>355.53899999999999</v>
      </c>
      <c r="J56" s="143">
        <v>252.50699999999998</v>
      </c>
      <c r="K56" s="130"/>
      <c r="M56" s="159"/>
      <c r="N56" s="159"/>
      <c r="O56" s="159"/>
      <c r="P56" s="159"/>
      <c r="Q56" s="159"/>
      <c r="R56" s="159"/>
      <c r="S56" s="161" t="s">
        <v>191</v>
      </c>
      <c r="T56" s="161">
        <v>472.61398856666926</v>
      </c>
      <c r="U56" s="161">
        <v>1713.3899912181776</v>
      </c>
      <c r="V56" s="159"/>
      <c r="W56" s="159"/>
      <c r="X56" s="161" t="s">
        <v>191</v>
      </c>
      <c r="Y56" s="161">
        <v>321.6574073333332</v>
      </c>
      <c r="Z56" s="161">
        <v>3259.6417445681818</v>
      </c>
    </row>
    <row r="57" spans="1:26">
      <c r="A57" s="131" t="s">
        <v>127</v>
      </c>
      <c r="B57" s="131" t="s">
        <v>26</v>
      </c>
      <c r="C57" s="131" t="s">
        <v>21</v>
      </c>
      <c r="D57" s="131" t="s">
        <v>22</v>
      </c>
      <c r="E57" s="135" t="s">
        <v>63</v>
      </c>
      <c r="F57" s="150">
        <v>235.64699999999999</v>
      </c>
      <c r="G57" s="143">
        <v>94.596000000000004</v>
      </c>
      <c r="H57" s="143">
        <v>208.244</v>
      </c>
      <c r="I57" s="143">
        <v>452.93799999999999</v>
      </c>
      <c r="J57" s="143">
        <v>358.34199999999998</v>
      </c>
      <c r="K57" s="130"/>
      <c r="M57" s="159"/>
      <c r="N57" s="159"/>
      <c r="O57" s="159"/>
      <c r="P57" s="159"/>
      <c r="Q57" s="159"/>
      <c r="R57" s="159"/>
      <c r="S57" s="161" t="s">
        <v>192</v>
      </c>
      <c r="T57" s="161">
        <v>6</v>
      </c>
      <c r="U57" s="161">
        <v>11</v>
      </c>
      <c r="V57" s="159"/>
      <c r="W57" s="159"/>
      <c r="X57" s="161" t="s">
        <v>192</v>
      </c>
      <c r="Y57" s="161">
        <v>4</v>
      </c>
      <c r="Z57" s="161">
        <v>12</v>
      </c>
    </row>
    <row r="58" spans="1:26">
      <c r="A58" s="131" t="s">
        <v>128</v>
      </c>
      <c r="B58" s="131" t="s">
        <v>28</v>
      </c>
      <c r="C58" s="131" t="s">
        <v>21</v>
      </c>
      <c r="D58" s="131" t="s">
        <v>22</v>
      </c>
      <c r="E58" s="135" t="s">
        <v>63</v>
      </c>
      <c r="F58" s="150">
        <v>346.66699999999997</v>
      </c>
      <c r="G58" s="143">
        <v>78.614999999999995</v>
      </c>
      <c r="H58" s="143">
        <v>330.65600000000001</v>
      </c>
      <c r="I58" s="143">
        <v>522.40700000000004</v>
      </c>
      <c r="J58" s="143">
        <v>443.79200000000003</v>
      </c>
      <c r="K58" s="130"/>
      <c r="M58" s="159"/>
      <c r="N58" s="159"/>
      <c r="O58" s="159"/>
      <c r="P58" s="159"/>
      <c r="Q58" s="159"/>
      <c r="R58" s="159"/>
      <c r="S58" s="161" t="s">
        <v>306</v>
      </c>
      <c r="T58" s="161">
        <v>1299.7979903343414</v>
      </c>
      <c r="U58" s="161"/>
      <c r="V58" s="159"/>
      <c r="W58" s="159"/>
      <c r="X58" s="161" t="s">
        <v>306</v>
      </c>
      <c r="Y58" s="161">
        <v>2630.0736723035711</v>
      </c>
      <c r="Z58" s="161"/>
    </row>
    <row r="59" spans="1:26">
      <c r="A59" s="131" t="s">
        <v>129</v>
      </c>
      <c r="B59" s="131" t="s">
        <v>29</v>
      </c>
      <c r="C59" s="131" t="s">
        <v>21</v>
      </c>
      <c r="D59" s="131" t="s">
        <v>22</v>
      </c>
      <c r="E59" s="135" t="s">
        <v>63</v>
      </c>
      <c r="F59" s="150">
        <v>193.04599999999999</v>
      </c>
      <c r="G59" s="143">
        <v>91.488</v>
      </c>
      <c r="H59" s="143">
        <v>166.75</v>
      </c>
      <c r="I59" s="143">
        <v>288.48500000000001</v>
      </c>
      <c r="J59" s="143">
        <v>196.99700000000001</v>
      </c>
      <c r="K59" s="130"/>
      <c r="M59" s="159"/>
      <c r="N59" s="159"/>
      <c r="O59" s="159"/>
      <c r="P59" s="159"/>
      <c r="Q59" s="159"/>
      <c r="R59" s="159"/>
      <c r="S59" s="161" t="s">
        <v>193</v>
      </c>
      <c r="T59" s="161">
        <v>0</v>
      </c>
      <c r="U59" s="161"/>
      <c r="V59" s="159"/>
      <c r="W59" s="159"/>
      <c r="X59" s="161" t="s">
        <v>193</v>
      </c>
      <c r="Y59" s="161">
        <v>0</v>
      </c>
      <c r="Z59" s="161"/>
    </row>
    <row r="60" spans="1:26">
      <c r="A60" s="131" t="s">
        <v>130</v>
      </c>
      <c r="B60" s="131" t="s">
        <v>41</v>
      </c>
      <c r="C60" s="131" t="s">
        <v>21</v>
      </c>
      <c r="D60" s="131" t="s">
        <v>22</v>
      </c>
      <c r="E60" s="135" t="s">
        <v>63</v>
      </c>
      <c r="F60" s="150">
        <v>197.59100000000001</v>
      </c>
      <c r="G60" s="143">
        <v>93.635999999999996</v>
      </c>
      <c r="H60" s="143">
        <v>180.404</v>
      </c>
      <c r="I60" s="143">
        <v>354.125</v>
      </c>
      <c r="J60" s="143">
        <v>260.48900000000003</v>
      </c>
      <c r="K60" s="130"/>
      <c r="M60" s="159"/>
      <c r="N60" s="159"/>
      <c r="O60" s="159"/>
      <c r="P60" s="159"/>
      <c r="Q60" s="159"/>
      <c r="R60" s="159"/>
      <c r="S60" s="161" t="s">
        <v>194</v>
      </c>
      <c r="T60" s="161">
        <v>15</v>
      </c>
      <c r="U60" s="161"/>
      <c r="V60" s="159"/>
      <c r="W60" s="159"/>
      <c r="X60" s="161" t="s">
        <v>194</v>
      </c>
      <c r="Y60" s="161">
        <v>14</v>
      </c>
      <c r="Z60" s="161"/>
    </row>
    <row r="61" spans="1:26">
      <c r="A61" s="131" t="s">
        <v>134</v>
      </c>
      <c r="B61" s="131" t="s">
        <v>20</v>
      </c>
      <c r="C61" s="131" t="s">
        <v>21</v>
      </c>
      <c r="D61" s="131" t="s">
        <v>22</v>
      </c>
      <c r="E61" s="135" t="s">
        <v>63</v>
      </c>
      <c r="F61" s="150">
        <v>120.542</v>
      </c>
      <c r="G61" s="143">
        <v>103.866</v>
      </c>
      <c r="H61" s="143">
        <v>164.05099999999999</v>
      </c>
      <c r="I61" s="143">
        <v>264.34199999999998</v>
      </c>
      <c r="J61" s="143">
        <v>160.476</v>
      </c>
      <c r="K61" s="130"/>
      <c r="M61" s="159"/>
      <c r="N61" s="159"/>
      <c r="O61" s="159"/>
      <c r="P61" s="159"/>
      <c r="Q61" s="159"/>
      <c r="R61" s="159"/>
      <c r="S61" s="161" t="s">
        <v>195</v>
      </c>
      <c r="T61" s="161">
        <v>-0.30444474357383755</v>
      </c>
      <c r="U61" s="161"/>
      <c r="V61" s="159"/>
      <c r="W61" s="159"/>
      <c r="X61" s="161" t="s">
        <v>195</v>
      </c>
      <c r="Y61" s="161">
        <v>-1.3068251735798564</v>
      </c>
      <c r="Z61" s="161"/>
    </row>
    <row r="62" spans="1:26">
      <c r="A62" s="131" t="s">
        <v>135</v>
      </c>
      <c r="B62" s="131" t="s">
        <v>26</v>
      </c>
      <c r="C62" s="131" t="s">
        <v>21</v>
      </c>
      <c r="D62" s="131" t="s">
        <v>22</v>
      </c>
      <c r="E62" s="135" t="s">
        <v>63</v>
      </c>
      <c r="F62" s="150">
        <v>104.871</v>
      </c>
      <c r="G62" s="143">
        <v>84.257999999999996</v>
      </c>
      <c r="H62" s="143">
        <v>114.14400000000001</v>
      </c>
      <c r="I62" s="143">
        <v>225.66399999999999</v>
      </c>
      <c r="J62" s="143">
        <v>141.40600000000001</v>
      </c>
      <c r="K62" s="130"/>
      <c r="M62" s="159"/>
      <c r="N62" s="159"/>
      <c r="O62" s="159"/>
      <c r="P62" s="159"/>
      <c r="Q62" s="159"/>
      <c r="R62" s="159"/>
      <c r="S62" s="161" t="s">
        <v>196</v>
      </c>
      <c r="T62" s="161">
        <v>0.3824860304365254</v>
      </c>
      <c r="U62" s="161"/>
      <c r="V62" s="159"/>
      <c r="W62" s="159"/>
      <c r="X62" s="161" t="s">
        <v>196</v>
      </c>
      <c r="Y62" s="161">
        <v>0.10616582193418761</v>
      </c>
      <c r="Z62" s="161"/>
    </row>
    <row r="63" spans="1:26">
      <c r="A63" s="131" t="s">
        <v>136</v>
      </c>
      <c r="B63" s="131" t="s">
        <v>28</v>
      </c>
      <c r="C63" s="131" t="s">
        <v>21</v>
      </c>
      <c r="D63" s="131" t="s">
        <v>22</v>
      </c>
      <c r="E63" s="135" t="s">
        <v>63</v>
      </c>
      <c r="F63" s="150">
        <v>118.27500000000001</v>
      </c>
      <c r="G63" s="143">
        <v>87.408000000000001</v>
      </c>
      <c r="H63" s="143">
        <v>143.916</v>
      </c>
      <c r="I63" s="143">
        <v>203.65100000000001</v>
      </c>
      <c r="J63" s="143">
        <v>116.24300000000001</v>
      </c>
      <c r="K63" s="130"/>
      <c r="M63" s="159"/>
      <c r="N63" s="159"/>
      <c r="O63" s="159"/>
      <c r="P63" s="159"/>
      <c r="Q63" s="159"/>
      <c r="R63" s="159"/>
      <c r="S63" s="161" t="s">
        <v>197</v>
      </c>
      <c r="T63" s="161">
        <v>1.7530503556925723</v>
      </c>
      <c r="U63" s="161"/>
      <c r="V63" s="159"/>
      <c r="W63" s="159"/>
      <c r="X63" s="161" t="s">
        <v>197</v>
      </c>
      <c r="Y63" s="161">
        <v>1.7613101357748921</v>
      </c>
      <c r="Z63" s="161"/>
    </row>
    <row r="64" spans="1:26">
      <c r="A64" s="131" t="s">
        <v>137</v>
      </c>
      <c r="B64" s="131" t="s">
        <v>29</v>
      </c>
      <c r="C64" s="131" t="s">
        <v>21</v>
      </c>
      <c r="D64" s="131" t="s">
        <v>22</v>
      </c>
      <c r="E64" s="135" t="s">
        <v>63</v>
      </c>
      <c r="F64" s="153">
        <v>118.96</v>
      </c>
      <c r="G64" s="143">
        <v>110.00699999999999</v>
      </c>
      <c r="H64" s="143">
        <v>128.11500000000001</v>
      </c>
      <c r="I64" s="143">
        <v>313.34300000000002</v>
      </c>
      <c r="J64" s="143">
        <v>203.33600000000001</v>
      </c>
      <c r="K64" s="130"/>
      <c r="M64" s="159"/>
      <c r="N64" s="159"/>
      <c r="O64" s="159"/>
      <c r="P64" s="159"/>
      <c r="Q64" s="159"/>
      <c r="R64" s="159"/>
      <c r="S64" s="161" t="s">
        <v>198</v>
      </c>
      <c r="T64" s="161">
        <v>0.76497206087305081</v>
      </c>
      <c r="U64" s="161"/>
      <c r="V64" s="159"/>
      <c r="W64" s="159"/>
      <c r="X64" s="161" t="s">
        <v>198</v>
      </c>
      <c r="Y64" s="161">
        <v>0.21233164386837522</v>
      </c>
      <c r="Z64" s="161"/>
    </row>
    <row r="65" spans="1:26" ht="15.75" thickBot="1">
      <c r="A65" s="131" t="s">
        <v>138</v>
      </c>
      <c r="B65" s="131" t="s">
        <v>41</v>
      </c>
      <c r="C65" s="131" t="s">
        <v>21</v>
      </c>
      <c r="D65" s="131" t="s">
        <v>22</v>
      </c>
      <c r="E65" s="135" t="s">
        <v>63</v>
      </c>
      <c r="F65" s="153">
        <v>108.93300000000001</v>
      </c>
      <c r="G65" s="143">
        <v>101.661</v>
      </c>
      <c r="H65" s="143">
        <v>75.763000000000005</v>
      </c>
      <c r="I65" s="143">
        <v>323.41699999999997</v>
      </c>
      <c r="J65" s="143">
        <v>221.75599999999997</v>
      </c>
      <c r="K65" s="130"/>
      <c r="M65" s="159"/>
      <c r="N65" s="159"/>
      <c r="O65" s="159"/>
      <c r="P65" s="159"/>
      <c r="Q65" s="159"/>
      <c r="R65" s="159"/>
      <c r="S65" s="162" t="s">
        <v>199</v>
      </c>
      <c r="T65" s="162">
        <v>2.1314495455597742</v>
      </c>
      <c r="U65" s="162"/>
      <c r="V65" s="159"/>
      <c r="W65" s="159"/>
      <c r="X65" s="162" t="s">
        <v>199</v>
      </c>
      <c r="Y65" s="162">
        <v>2.1447866879178044</v>
      </c>
      <c r="Z65" s="162"/>
    </row>
    <row r="66" spans="1:26">
      <c r="A66" s="131" t="s">
        <v>139</v>
      </c>
      <c r="B66" s="131" t="s">
        <v>20</v>
      </c>
      <c r="C66" s="131" t="s">
        <v>21</v>
      </c>
      <c r="D66" s="131" t="s">
        <v>22</v>
      </c>
      <c r="E66" s="135" t="s">
        <v>63</v>
      </c>
      <c r="F66" s="153">
        <v>117.014</v>
      </c>
      <c r="G66" s="143">
        <v>103.94400000000002</v>
      </c>
      <c r="H66" s="143">
        <v>82.208500000000001</v>
      </c>
      <c r="I66" s="143">
        <v>347.91699999999997</v>
      </c>
      <c r="J66" s="143">
        <v>243.97299999999996</v>
      </c>
      <c r="K66" s="130"/>
      <c r="M66" s="159"/>
      <c r="N66" s="159"/>
      <c r="O66" s="159"/>
      <c r="P66" s="159"/>
      <c r="Q66" s="159"/>
      <c r="R66" s="159"/>
      <c r="S66" s="159"/>
      <c r="T66" s="159"/>
      <c r="U66" s="159"/>
      <c r="V66" s="159"/>
      <c r="W66" s="159"/>
      <c r="X66" s="159"/>
      <c r="Y66" s="159"/>
      <c r="Z66" s="159"/>
    </row>
    <row r="67" spans="1:26">
      <c r="A67" s="131" t="s">
        <v>140</v>
      </c>
      <c r="B67" s="131" t="s">
        <v>26</v>
      </c>
      <c r="C67" s="131" t="s">
        <v>21</v>
      </c>
      <c r="D67" s="131" t="s">
        <v>22</v>
      </c>
      <c r="E67" s="135" t="s">
        <v>63</v>
      </c>
      <c r="F67" s="153">
        <v>81.504000000000005</v>
      </c>
      <c r="G67" s="143">
        <v>102.369</v>
      </c>
      <c r="H67" s="143">
        <v>77.513000000000005</v>
      </c>
      <c r="I67" s="143">
        <v>309.86099999999999</v>
      </c>
      <c r="J67" s="143">
        <v>207.49199999999999</v>
      </c>
      <c r="K67" s="130"/>
      <c r="M67" s="159"/>
      <c r="N67" s="159"/>
      <c r="O67" s="159"/>
      <c r="P67" s="159"/>
      <c r="Q67" s="159"/>
      <c r="R67" s="159"/>
      <c r="S67" s="159"/>
      <c r="T67" s="159"/>
      <c r="U67" s="159"/>
      <c r="V67" s="159"/>
      <c r="W67" s="159"/>
      <c r="X67" s="159"/>
      <c r="Y67" s="159"/>
      <c r="Z67" s="159"/>
    </row>
    <row r="68" spans="1:26">
      <c r="A68" s="131" t="s">
        <v>141</v>
      </c>
      <c r="B68" s="131" t="s">
        <v>28</v>
      </c>
      <c r="C68" s="131" t="s">
        <v>21</v>
      </c>
      <c r="D68" s="131" t="s">
        <v>22</v>
      </c>
      <c r="E68" s="135" t="s">
        <v>63</v>
      </c>
      <c r="F68" s="153">
        <v>118.468</v>
      </c>
      <c r="G68" s="143">
        <v>104.10300000000001</v>
      </c>
      <c r="H68" s="143">
        <v>57.506</v>
      </c>
      <c r="I68" s="143">
        <v>319.68599999999998</v>
      </c>
      <c r="J68" s="143">
        <v>215.58299999999997</v>
      </c>
      <c r="K68" s="130"/>
      <c r="M68" s="159"/>
      <c r="N68" s="159"/>
      <c r="O68" s="159"/>
      <c r="P68" s="159"/>
      <c r="Q68" s="159"/>
      <c r="R68" s="159"/>
      <c r="S68" s="159"/>
      <c r="T68" s="159"/>
      <c r="U68" s="159"/>
      <c r="V68" s="159"/>
      <c r="W68" s="159"/>
      <c r="X68" s="159"/>
      <c r="Y68" s="159"/>
      <c r="Z68" s="159"/>
    </row>
    <row r="69" spans="1:26">
      <c r="A69" s="131" t="s">
        <v>142</v>
      </c>
      <c r="B69" s="131" t="s">
        <v>29</v>
      </c>
      <c r="C69" s="131" t="s">
        <v>21</v>
      </c>
      <c r="D69" s="131" t="s">
        <v>22</v>
      </c>
      <c r="E69" s="135" t="s">
        <v>63</v>
      </c>
      <c r="F69" s="150">
        <v>89.114999999999995</v>
      </c>
      <c r="G69" s="143">
        <v>107.80199999999999</v>
      </c>
      <c r="H69" s="143">
        <v>83.617999999999995</v>
      </c>
      <c r="I69" s="143">
        <v>293.94200000000001</v>
      </c>
      <c r="J69" s="143">
        <v>186.14000000000001</v>
      </c>
      <c r="K69" s="130"/>
      <c r="M69" s="159"/>
      <c r="N69" s="159"/>
      <c r="O69" s="159"/>
      <c r="P69" s="159"/>
      <c r="Q69" s="159"/>
      <c r="R69" s="159"/>
      <c r="S69" s="160" t="s">
        <v>410</v>
      </c>
      <c r="T69" s="159"/>
      <c r="U69" s="160" t="s">
        <v>177</v>
      </c>
      <c r="V69" s="159"/>
      <c r="W69" s="159"/>
      <c r="X69" s="159"/>
      <c r="Y69" s="159"/>
      <c r="Z69" s="159"/>
    </row>
    <row r="70" spans="1:26">
      <c r="A70" s="131" t="s">
        <v>147</v>
      </c>
      <c r="B70" s="131" t="s">
        <v>20</v>
      </c>
      <c r="C70" s="131" t="s">
        <v>21</v>
      </c>
      <c r="D70" s="131" t="s">
        <v>22</v>
      </c>
      <c r="E70" s="135" t="s">
        <v>63</v>
      </c>
      <c r="F70" s="150">
        <v>68.590999999999994</v>
      </c>
      <c r="G70" s="143">
        <v>102.84299999999999</v>
      </c>
      <c r="H70" s="143">
        <v>54.955500000000001</v>
      </c>
      <c r="I70" s="143">
        <v>309.61200000000002</v>
      </c>
      <c r="J70" s="143">
        <v>206.76900000000003</v>
      </c>
      <c r="K70" s="130"/>
      <c r="M70" s="159"/>
      <c r="N70" s="159"/>
      <c r="O70" s="159"/>
      <c r="P70" s="159"/>
      <c r="Q70" s="159"/>
      <c r="R70" s="159"/>
      <c r="S70" s="159"/>
      <c r="T70" s="159"/>
      <c r="U70" s="159"/>
      <c r="V70" s="159"/>
      <c r="W70" s="159"/>
      <c r="X70" s="159"/>
      <c r="Y70" s="159"/>
      <c r="Z70" s="159"/>
    </row>
    <row r="71" spans="1:26">
      <c r="A71" s="131" t="s">
        <v>148</v>
      </c>
      <c r="B71" s="131" t="s">
        <v>29</v>
      </c>
      <c r="C71" s="131" t="s">
        <v>21</v>
      </c>
      <c r="D71" s="131" t="s">
        <v>22</v>
      </c>
      <c r="E71" s="135" t="s">
        <v>63</v>
      </c>
      <c r="F71" s="153">
        <v>97.709000000000003</v>
      </c>
      <c r="G71" s="143">
        <v>103.08</v>
      </c>
      <c r="H71" s="143">
        <v>60.465000000000003</v>
      </c>
      <c r="I71" s="143">
        <v>315.83</v>
      </c>
      <c r="J71" s="151">
        <v>212.75</v>
      </c>
      <c r="K71" s="130"/>
      <c r="M71" s="159"/>
      <c r="N71" s="159"/>
      <c r="O71" s="159"/>
      <c r="P71" s="159"/>
      <c r="Q71" s="159"/>
      <c r="R71" s="159"/>
      <c r="S71" s="159" t="s">
        <v>187</v>
      </c>
      <c r="T71" s="159"/>
      <c r="U71" s="159"/>
      <c r="V71" s="159"/>
      <c r="W71" s="159"/>
      <c r="X71" s="159" t="s">
        <v>187</v>
      </c>
      <c r="Y71" s="159"/>
      <c r="Z71" s="159"/>
    </row>
    <row r="72" spans="1:26" ht="15.75" thickBot="1">
      <c r="A72" s="134" t="s">
        <v>160</v>
      </c>
      <c r="B72" s="137" t="s">
        <v>20</v>
      </c>
      <c r="C72" s="137" t="s">
        <v>21</v>
      </c>
      <c r="D72" s="137" t="s">
        <v>22</v>
      </c>
      <c r="E72" s="135" t="s">
        <v>63</v>
      </c>
      <c r="F72" s="151">
        <v>102.928</v>
      </c>
      <c r="G72" s="143">
        <v>95.238</v>
      </c>
      <c r="H72" s="143">
        <v>113.98</v>
      </c>
      <c r="I72" s="143">
        <v>229.26599999999999</v>
      </c>
      <c r="J72" s="143">
        <v>134.02799999999999</v>
      </c>
      <c r="K72" s="130"/>
      <c r="M72" s="159"/>
      <c r="N72" s="159"/>
      <c r="O72" s="159"/>
      <c r="P72" s="159"/>
      <c r="Q72" s="159"/>
      <c r="R72" s="159"/>
      <c r="S72" s="160" t="s">
        <v>411</v>
      </c>
      <c r="T72" s="159"/>
      <c r="U72" s="159"/>
      <c r="V72" s="159"/>
      <c r="W72" s="159"/>
      <c r="X72" s="160" t="s">
        <v>412</v>
      </c>
      <c r="Y72" s="159"/>
      <c r="Z72" s="159"/>
    </row>
    <row r="73" spans="1:26">
      <c r="A73" s="136" t="s">
        <v>163</v>
      </c>
      <c r="B73" s="131" t="s">
        <v>26</v>
      </c>
      <c r="C73" s="131" t="s">
        <v>21</v>
      </c>
      <c r="D73" s="131" t="s">
        <v>22</v>
      </c>
      <c r="E73" s="135" t="s">
        <v>63</v>
      </c>
      <c r="F73" s="151">
        <v>110.04600000000001</v>
      </c>
      <c r="G73" s="143">
        <v>104.316</v>
      </c>
      <c r="H73" s="143">
        <v>160.59399999999999</v>
      </c>
      <c r="I73" s="143">
        <v>258.39800000000002</v>
      </c>
      <c r="J73" s="143">
        <v>154.08200000000002</v>
      </c>
      <c r="K73" s="130"/>
      <c r="M73" s="159"/>
      <c r="N73" s="159"/>
      <c r="O73" s="159"/>
      <c r="P73" s="159"/>
      <c r="Q73" s="159"/>
      <c r="R73" s="159"/>
      <c r="S73" s="163"/>
      <c r="T73" s="163" t="s">
        <v>188</v>
      </c>
      <c r="U73" s="163" t="s">
        <v>189</v>
      </c>
      <c r="V73" s="159"/>
      <c r="W73" s="159"/>
      <c r="X73" s="163"/>
      <c r="Y73" s="163" t="s">
        <v>188</v>
      </c>
      <c r="Z73" s="163" t="s">
        <v>189</v>
      </c>
    </row>
    <row r="74" spans="1:26">
      <c r="A74" s="136" t="s">
        <v>164</v>
      </c>
      <c r="B74" s="131" t="s">
        <v>28</v>
      </c>
      <c r="C74" s="131" t="s">
        <v>21</v>
      </c>
      <c r="D74" s="131" t="s">
        <v>22</v>
      </c>
      <c r="E74" s="135" t="s">
        <v>63</v>
      </c>
      <c r="F74" s="151">
        <v>148.017</v>
      </c>
      <c r="G74" s="143">
        <v>91.329000000000008</v>
      </c>
      <c r="H74" s="143">
        <v>193.90799999999999</v>
      </c>
      <c r="I74" s="143">
        <v>267.05200000000002</v>
      </c>
      <c r="J74" s="143">
        <v>175.72300000000001</v>
      </c>
      <c r="K74" s="130"/>
      <c r="M74" s="159"/>
      <c r="N74" s="159"/>
      <c r="O74" s="159"/>
      <c r="P74" s="159"/>
      <c r="Q74" s="159"/>
      <c r="R74" s="159"/>
      <c r="S74" s="161" t="s">
        <v>190</v>
      </c>
      <c r="T74" s="161">
        <v>93.467076923076917</v>
      </c>
      <c r="U74" s="161">
        <v>139.68616666666665</v>
      </c>
      <c r="V74" s="159"/>
      <c r="W74" s="159"/>
      <c r="X74" s="161" t="s">
        <v>190</v>
      </c>
      <c r="Y74" s="161">
        <v>150.40009090909095</v>
      </c>
      <c r="Z74" s="161">
        <v>163.81299999999999</v>
      </c>
    </row>
    <row r="75" spans="1:26">
      <c r="A75" s="136" t="s">
        <v>165</v>
      </c>
      <c r="B75" s="131" t="s">
        <v>29</v>
      </c>
      <c r="C75" s="131" t="s">
        <v>21</v>
      </c>
      <c r="D75" s="131" t="s">
        <v>22</v>
      </c>
      <c r="E75" s="135" t="s">
        <v>63</v>
      </c>
      <c r="F75" s="151">
        <v>105.78700000000001</v>
      </c>
      <c r="G75" s="143">
        <v>95.588999999999999</v>
      </c>
      <c r="H75" s="143">
        <v>127.223</v>
      </c>
      <c r="I75" s="143">
        <v>246.244</v>
      </c>
      <c r="J75" s="143">
        <v>150.655</v>
      </c>
      <c r="K75" s="130"/>
      <c r="M75" s="159"/>
      <c r="N75" s="159"/>
      <c r="O75" s="159"/>
      <c r="P75" s="159"/>
      <c r="Q75" s="159"/>
      <c r="R75" s="159"/>
      <c r="S75" s="161" t="s">
        <v>191</v>
      </c>
      <c r="T75" s="161">
        <v>537.54665439384758</v>
      </c>
      <c r="U75" s="161">
        <v>472.61398856666926</v>
      </c>
      <c r="V75" s="159"/>
      <c r="W75" s="159"/>
      <c r="X75" s="161" t="s">
        <v>191</v>
      </c>
      <c r="Y75" s="161">
        <v>2565.7500426908982</v>
      </c>
      <c r="Z75" s="161">
        <v>321.6574073333332</v>
      </c>
    </row>
    <row r="76" spans="1:26">
      <c r="A76" s="136" t="s">
        <v>166</v>
      </c>
      <c r="B76" s="131" t="s">
        <v>108</v>
      </c>
      <c r="C76" s="131" t="s">
        <v>21</v>
      </c>
      <c r="D76" s="131" t="s">
        <v>22</v>
      </c>
      <c r="E76" s="135" t="s">
        <v>63</v>
      </c>
      <c r="F76" s="151">
        <v>90.766000000000005</v>
      </c>
      <c r="G76" s="143">
        <v>90.981000000000009</v>
      </c>
      <c r="H76" s="143">
        <v>103.5</v>
      </c>
      <c r="I76" s="143">
        <v>195.548</v>
      </c>
      <c r="J76" s="143">
        <v>104.56699999999999</v>
      </c>
      <c r="K76" s="130"/>
      <c r="M76" s="159"/>
      <c r="N76" s="159"/>
      <c r="O76" s="159"/>
      <c r="P76" s="159"/>
      <c r="Q76" s="159"/>
      <c r="R76" s="159"/>
      <c r="S76" s="161" t="s">
        <v>192</v>
      </c>
      <c r="T76" s="161">
        <v>26</v>
      </c>
      <c r="U76" s="161">
        <v>6</v>
      </c>
      <c r="V76" s="159"/>
      <c r="W76" s="159"/>
      <c r="X76" s="161" t="s">
        <v>192</v>
      </c>
      <c r="Y76" s="161">
        <v>11</v>
      </c>
      <c r="Z76" s="161">
        <v>4</v>
      </c>
    </row>
    <row r="77" spans="1:26">
      <c r="A77" s="136" t="s">
        <v>172</v>
      </c>
      <c r="B77" s="131" t="s">
        <v>108</v>
      </c>
      <c r="C77" s="131" t="s">
        <v>21</v>
      </c>
      <c r="D77" s="134" t="s">
        <v>22</v>
      </c>
      <c r="E77" s="135" t="s">
        <v>63</v>
      </c>
      <c r="F77" s="143">
        <v>116.295</v>
      </c>
      <c r="G77" s="143">
        <v>72.197999999999993</v>
      </c>
      <c r="H77" s="143">
        <v>93.075999999999993</v>
      </c>
      <c r="I77" s="143">
        <v>234.137</v>
      </c>
      <c r="J77" s="143">
        <v>161.93900000000002</v>
      </c>
      <c r="K77" s="130"/>
      <c r="M77" s="159"/>
      <c r="N77" s="159"/>
      <c r="O77" s="159"/>
      <c r="P77" s="159"/>
      <c r="Q77" s="159"/>
      <c r="R77" s="159"/>
      <c r="S77" s="161" t="s">
        <v>193</v>
      </c>
      <c r="T77" s="161">
        <v>0</v>
      </c>
      <c r="U77" s="161"/>
      <c r="V77" s="159"/>
      <c r="W77" s="159"/>
      <c r="X77" s="161" t="s">
        <v>193</v>
      </c>
      <c r="Y77" s="161">
        <v>0</v>
      </c>
      <c r="Z77" s="161"/>
    </row>
    <row r="78" spans="1:26">
      <c r="A78" s="141" t="s">
        <v>179</v>
      </c>
      <c r="B78" s="141"/>
      <c r="C78" s="131" t="s">
        <v>21</v>
      </c>
      <c r="D78" s="134" t="s">
        <v>22</v>
      </c>
      <c r="E78" s="154" t="s">
        <v>63</v>
      </c>
      <c r="F78" s="155">
        <v>144.08079310344823</v>
      </c>
      <c r="G78" s="155">
        <v>100.64679310344826</v>
      </c>
      <c r="H78" s="155">
        <v>115.61358620689654</v>
      </c>
      <c r="I78" s="155">
        <v>302.36289655172413</v>
      </c>
      <c r="J78" s="150">
        <v>201.71610344827585</v>
      </c>
      <c r="K78" s="130"/>
      <c r="M78" s="159"/>
      <c r="N78" s="159"/>
      <c r="O78" s="159"/>
      <c r="P78" s="159"/>
      <c r="Q78" s="159"/>
      <c r="R78" s="159"/>
      <c r="S78" s="161" t="s">
        <v>194</v>
      </c>
      <c r="T78" s="161">
        <v>8</v>
      </c>
      <c r="U78" s="161"/>
      <c r="V78" s="159"/>
      <c r="W78" s="159"/>
      <c r="X78" s="161" t="s">
        <v>194</v>
      </c>
      <c r="Y78" s="161">
        <v>13</v>
      </c>
      <c r="Z78" s="161"/>
    </row>
    <row r="79" spans="1:26">
      <c r="A79" s="141" t="s">
        <v>180</v>
      </c>
      <c r="B79" s="141"/>
      <c r="C79" s="131" t="s">
        <v>21</v>
      </c>
      <c r="D79" s="134" t="s">
        <v>22</v>
      </c>
      <c r="E79" s="154" t="s">
        <v>63</v>
      </c>
      <c r="F79" s="155">
        <v>12.396188212230914</v>
      </c>
      <c r="G79" s="155">
        <v>2.9602012710242898</v>
      </c>
      <c r="H79" s="155">
        <v>11.246838703917613</v>
      </c>
      <c r="I79" s="155">
        <v>14.557007222865698</v>
      </c>
      <c r="J79" s="150">
        <v>15.722272113069449</v>
      </c>
      <c r="K79" s="130"/>
      <c r="M79" s="159"/>
      <c r="N79" s="159"/>
      <c r="O79" s="159"/>
      <c r="P79" s="159"/>
      <c r="Q79" s="159"/>
      <c r="R79" s="159"/>
      <c r="S79" s="161" t="s">
        <v>195</v>
      </c>
      <c r="T79" s="161">
        <v>-4.6348147537710673</v>
      </c>
      <c r="U79" s="161"/>
      <c r="V79" s="159"/>
      <c r="W79" s="159"/>
      <c r="X79" s="161" t="s">
        <v>195</v>
      </c>
      <c r="Y79" s="161">
        <v>-0.75733913024762789</v>
      </c>
      <c r="Z79" s="161"/>
    </row>
    <row r="80" spans="1:26">
      <c r="A80" s="136"/>
      <c r="B80" s="131"/>
      <c r="C80" s="131"/>
      <c r="D80" s="134"/>
      <c r="E80" s="139"/>
      <c r="F80" s="143"/>
      <c r="G80" s="143"/>
      <c r="H80" s="143"/>
      <c r="I80" s="143"/>
      <c r="J80" s="143"/>
      <c r="K80" s="130"/>
      <c r="M80" s="159"/>
      <c r="N80" s="159"/>
      <c r="O80" s="159"/>
      <c r="P80" s="159"/>
      <c r="Q80" s="159"/>
      <c r="R80" s="159"/>
      <c r="S80" s="161" t="s">
        <v>196</v>
      </c>
      <c r="T80" s="161">
        <v>8.3874829429184767E-4</v>
      </c>
      <c r="U80" s="161"/>
      <c r="V80" s="159"/>
      <c r="W80" s="159"/>
      <c r="X80" s="161" t="s">
        <v>196</v>
      </c>
      <c r="Y80" s="161">
        <v>0.23117693047324328</v>
      </c>
      <c r="Z80" s="161"/>
    </row>
    <row r="81" spans="1:26">
      <c r="A81" s="132" t="s">
        <v>8</v>
      </c>
      <c r="B81" s="132" t="s">
        <v>9</v>
      </c>
      <c r="C81" s="132" t="s">
        <v>10</v>
      </c>
      <c r="D81" s="132" t="s">
        <v>11</v>
      </c>
      <c r="E81" s="133" t="s">
        <v>174</v>
      </c>
      <c r="F81" s="148" t="s">
        <v>175</v>
      </c>
      <c r="G81" s="149" t="s">
        <v>176</v>
      </c>
      <c r="H81" s="149" t="s">
        <v>177</v>
      </c>
      <c r="I81" s="149" t="s">
        <v>178</v>
      </c>
      <c r="J81" s="149" t="s">
        <v>181</v>
      </c>
      <c r="K81" s="130"/>
      <c r="M81" s="159"/>
      <c r="N81" s="159"/>
      <c r="O81" s="159"/>
      <c r="P81" s="159"/>
      <c r="Q81" s="159"/>
      <c r="R81" s="159"/>
      <c r="S81" s="161" t="s">
        <v>197</v>
      </c>
      <c r="T81" s="161">
        <v>1.8595480375308981</v>
      </c>
      <c r="U81" s="161"/>
      <c r="V81" s="159"/>
      <c r="W81" s="159"/>
      <c r="X81" s="161" t="s">
        <v>197</v>
      </c>
      <c r="Y81" s="161">
        <v>1.7709333959868729</v>
      </c>
      <c r="Z81" s="161"/>
    </row>
    <row r="82" spans="1:26">
      <c r="A82" s="131" t="s">
        <v>64</v>
      </c>
      <c r="B82" s="131" t="s">
        <v>28</v>
      </c>
      <c r="C82" s="131" t="s">
        <v>65</v>
      </c>
      <c r="D82" s="131" t="s">
        <v>66</v>
      </c>
      <c r="E82" s="135" t="s">
        <v>63</v>
      </c>
      <c r="F82" s="150">
        <v>165.83199999999999</v>
      </c>
      <c r="G82" s="143">
        <v>151.34699999999998</v>
      </c>
      <c r="H82" s="143">
        <v>84.542000000000002</v>
      </c>
      <c r="I82" s="143">
        <v>340.74900000000002</v>
      </c>
      <c r="J82" s="143">
        <v>189.40200000000004</v>
      </c>
      <c r="K82" s="130"/>
      <c r="M82" s="159"/>
      <c r="N82" s="159"/>
      <c r="O82" s="159"/>
      <c r="P82" s="159"/>
      <c r="Q82" s="159"/>
      <c r="R82" s="159"/>
      <c r="S82" s="161" t="s">
        <v>198</v>
      </c>
      <c r="T82" s="161">
        <v>1.6774965885836953E-3</v>
      </c>
      <c r="U82" s="161"/>
      <c r="V82" s="159"/>
      <c r="W82" s="159"/>
      <c r="X82" s="161" t="s">
        <v>198</v>
      </c>
      <c r="Y82" s="161">
        <v>0.46235386094648656</v>
      </c>
      <c r="Z82" s="161"/>
    </row>
    <row r="83" spans="1:26" ht="15.75" thickBot="1">
      <c r="A83" s="131" t="s">
        <v>69</v>
      </c>
      <c r="B83" s="131" t="s">
        <v>26</v>
      </c>
      <c r="C83" s="131" t="s">
        <v>65</v>
      </c>
      <c r="D83" s="131" t="s">
        <v>66</v>
      </c>
      <c r="E83" s="135" t="s">
        <v>63</v>
      </c>
      <c r="F83" s="150">
        <v>163.77799999999999</v>
      </c>
      <c r="G83" s="143">
        <v>151.64400000000001</v>
      </c>
      <c r="H83" s="143">
        <v>95.412000000000006</v>
      </c>
      <c r="I83" s="143">
        <v>341.86900000000003</v>
      </c>
      <c r="J83" s="143">
        <v>190.22500000000002</v>
      </c>
      <c r="K83" s="130"/>
      <c r="M83" s="159"/>
      <c r="N83" s="159"/>
      <c r="O83" s="159"/>
      <c r="P83" s="159"/>
      <c r="Q83" s="159"/>
      <c r="R83" s="159"/>
      <c r="S83" s="162" t="s">
        <v>199</v>
      </c>
      <c r="T83" s="162">
        <v>2.3060041352041671</v>
      </c>
      <c r="U83" s="162"/>
      <c r="V83" s="159"/>
      <c r="W83" s="159"/>
      <c r="X83" s="162" t="s">
        <v>199</v>
      </c>
      <c r="Y83" s="162">
        <v>2.1603686564627926</v>
      </c>
      <c r="Z83" s="162"/>
    </row>
    <row r="84" spans="1:26">
      <c r="A84" s="131" t="s">
        <v>71</v>
      </c>
      <c r="B84" s="131" t="s">
        <v>72</v>
      </c>
      <c r="C84" s="131" t="s">
        <v>65</v>
      </c>
      <c r="D84" s="131" t="s">
        <v>66</v>
      </c>
      <c r="E84" s="135" t="s">
        <v>63</v>
      </c>
      <c r="F84" s="153">
        <v>116.331</v>
      </c>
      <c r="G84" s="143">
        <v>156.52800000000002</v>
      </c>
      <c r="H84" s="143">
        <v>111.952</v>
      </c>
      <c r="I84" s="143">
        <v>308.40100000000001</v>
      </c>
      <c r="J84" s="151">
        <v>151.87299999999999</v>
      </c>
      <c r="K84" s="130"/>
      <c r="M84" s="159"/>
      <c r="N84" s="159"/>
      <c r="O84" s="159"/>
      <c r="P84" s="159"/>
      <c r="Q84" s="159"/>
      <c r="R84" s="159"/>
      <c r="S84" s="159"/>
      <c r="T84" s="159"/>
      <c r="U84" s="159"/>
      <c r="V84" s="159"/>
      <c r="W84" s="159"/>
      <c r="X84" s="159"/>
      <c r="Y84" s="159"/>
      <c r="Z84" s="159"/>
    </row>
    <row r="85" spans="1:26">
      <c r="A85" s="137" t="s">
        <v>80</v>
      </c>
      <c r="B85" s="137" t="s">
        <v>20</v>
      </c>
      <c r="C85" s="137" t="s">
        <v>81</v>
      </c>
      <c r="D85" s="134" t="s">
        <v>66</v>
      </c>
      <c r="E85" s="135" t="s">
        <v>63</v>
      </c>
      <c r="F85" s="150">
        <v>112.827</v>
      </c>
      <c r="G85" s="143">
        <v>147.12899999999999</v>
      </c>
      <c r="H85" s="143">
        <v>79.608999999999995</v>
      </c>
      <c r="I85" s="143">
        <v>261.61599999999999</v>
      </c>
      <c r="J85" s="143">
        <v>114.48699999999999</v>
      </c>
      <c r="K85" s="130"/>
      <c r="M85" s="159"/>
      <c r="N85" s="159"/>
      <c r="O85" s="159"/>
      <c r="P85" s="159"/>
      <c r="Q85" s="159"/>
      <c r="R85" s="159"/>
      <c r="S85" s="159"/>
      <c r="T85" s="159"/>
      <c r="U85" s="159"/>
      <c r="V85" s="159"/>
      <c r="W85" s="159"/>
      <c r="X85" s="159"/>
      <c r="Y85" s="159"/>
      <c r="Z85" s="159"/>
    </row>
    <row r="86" spans="1:26">
      <c r="A86" s="137" t="s">
        <v>84</v>
      </c>
      <c r="B86" s="137" t="s">
        <v>26</v>
      </c>
      <c r="C86" s="137" t="s">
        <v>81</v>
      </c>
      <c r="D86" s="134" t="s">
        <v>66</v>
      </c>
      <c r="E86" s="135" t="s">
        <v>63</v>
      </c>
      <c r="F86" s="153">
        <v>136.72800000000001</v>
      </c>
      <c r="G86" s="143">
        <v>179.613</v>
      </c>
      <c r="H86" s="143">
        <v>88.738</v>
      </c>
      <c r="I86" s="143">
        <v>307.04500000000002</v>
      </c>
      <c r="J86" s="143">
        <v>127.43200000000002</v>
      </c>
      <c r="K86" s="130"/>
      <c r="M86" s="159"/>
      <c r="N86" s="159"/>
      <c r="O86" s="159"/>
      <c r="P86" s="159"/>
      <c r="Q86" s="159"/>
      <c r="R86" s="159"/>
      <c r="S86" s="159" t="s">
        <v>187</v>
      </c>
      <c r="T86" s="159"/>
      <c r="U86" s="159"/>
      <c r="V86" s="159"/>
      <c r="W86" s="159"/>
      <c r="X86" s="159" t="s">
        <v>187</v>
      </c>
      <c r="Y86" s="159"/>
      <c r="Z86" s="159"/>
    </row>
    <row r="87" spans="1:26" ht="15.75" thickBot="1">
      <c r="A87" s="131" t="s">
        <v>86</v>
      </c>
      <c r="B87" s="131" t="s">
        <v>28</v>
      </c>
      <c r="C87" s="131" t="s">
        <v>81</v>
      </c>
      <c r="D87" s="134" t="s">
        <v>66</v>
      </c>
      <c r="E87" s="135" t="s">
        <v>63</v>
      </c>
      <c r="F87" s="153">
        <v>103.053</v>
      </c>
      <c r="G87" s="143">
        <v>148.833</v>
      </c>
      <c r="H87" s="143">
        <v>89.864000000000004</v>
      </c>
      <c r="I87" s="143">
        <v>310.22699999999998</v>
      </c>
      <c r="J87" s="143">
        <v>161.39399999999998</v>
      </c>
      <c r="K87" s="130"/>
      <c r="M87" s="159"/>
      <c r="N87" s="159"/>
      <c r="O87" s="159"/>
      <c r="P87" s="159"/>
      <c r="Q87" s="159"/>
      <c r="R87" s="159"/>
      <c r="S87" s="160" t="s">
        <v>413</v>
      </c>
      <c r="T87" s="159"/>
      <c r="U87" s="159"/>
      <c r="V87" s="159"/>
      <c r="W87" s="159"/>
      <c r="X87" s="160" t="s">
        <v>414</v>
      </c>
      <c r="Y87" s="159"/>
      <c r="Z87" s="159"/>
    </row>
    <row r="88" spans="1:26">
      <c r="A88" s="131" t="s">
        <v>88</v>
      </c>
      <c r="B88" s="131" t="s">
        <v>29</v>
      </c>
      <c r="C88" s="131" t="s">
        <v>81</v>
      </c>
      <c r="D88" s="134" t="s">
        <v>66</v>
      </c>
      <c r="E88" s="135" t="s">
        <v>63</v>
      </c>
      <c r="F88" s="153">
        <v>72.388999999999996</v>
      </c>
      <c r="G88" s="143">
        <v>129.447</v>
      </c>
      <c r="H88" s="143">
        <v>62.557000000000002</v>
      </c>
      <c r="I88" s="143">
        <v>222.13800000000001</v>
      </c>
      <c r="J88" s="143">
        <v>92.691000000000003</v>
      </c>
      <c r="K88" s="130"/>
      <c r="M88" s="159"/>
      <c r="N88" s="159"/>
      <c r="O88" s="159"/>
      <c r="P88" s="159"/>
      <c r="Q88" s="159"/>
      <c r="R88" s="159"/>
      <c r="S88" s="163"/>
      <c r="T88" s="163" t="s">
        <v>188</v>
      </c>
      <c r="U88" s="163" t="s">
        <v>189</v>
      </c>
      <c r="V88" s="159"/>
      <c r="W88" s="159"/>
      <c r="X88" s="163"/>
      <c r="Y88" s="163" t="s">
        <v>188</v>
      </c>
      <c r="Z88" s="163" t="s">
        <v>189</v>
      </c>
    </row>
    <row r="89" spans="1:26">
      <c r="A89" s="131" t="s">
        <v>93</v>
      </c>
      <c r="B89" s="131" t="s">
        <v>28</v>
      </c>
      <c r="C89" s="131" t="s">
        <v>81</v>
      </c>
      <c r="D89" s="131" t="s">
        <v>66</v>
      </c>
      <c r="E89" s="135" t="s">
        <v>63</v>
      </c>
      <c r="F89" s="150">
        <v>118.905</v>
      </c>
      <c r="G89" s="143">
        <v>170.58600000000001</v>
      </c>
      <c r="H89" s="151">
        <v>71.994</v>
      </c>
      <c r="I89" s="143">
        <v>303.80500000000001</v>
      </c>
      <c r="J89" s="143">
        <v>133.21899999999999</v>
      </c>
      <c r="K89" s="130"/>
      <c r="M89" s="159"/>
      <c r="N89" s="159"/>
      <c r="O89" s="159"/>
      <c r="P89" s="159"/>
      <c r="Q89" s="159"/>
      <c r="R89" s="159"/>
      <c r="S89" s="161" t="s">
        <v>190</v>
      </c>
      <c r="T89" s="161">
        <v>115.61358620689654</v>
      </c>
      <c r="U89" s="161">
        <v>145.25672727272729</v>
      </c>
      <c r="V89" s="159"/>
      <c r="W89" s="159"/>
      <c r="X89" s="161" t="s">
        <v>190</v>
      </c>
      <c r="Y89" s="161">
        <v>100.09322916666667</v>
      </c>
      <c r="Z89" s="161">
        <v>202.50675000000001</v>
      </c>
    </row>
    <row r="90" spans="1:26">
      <c r="A90" s="131" t="s">
        <v>109</v>
      </c>
      <c r="B90" s="131" t="s">
        <v>20</v>
      </c>
      <c r="C90" s="131" t="s">
        <v>21</v>
      </c>
      <c r="D90" s="131" t="s">
        <v>66</v>
      </c>
      <c r="E90" s="135" t="s">
        <v>63</v>
      </c>
      <c r="F90" s="150">
        <v>154.08600000000001</v>
      </c>
      <c r="G90" s="143">
        <v>161.48400000000001</v>
      </c>
      <c r="H90" s="151">
        <v>98.114000000000004</v>
      </c>
      <c r="I90" s="143">
        <v>334.85700000000003</v>
      </c>
      <c r="J90" s="143">
        <v>173.37300000000002</v>
      </c>
      <c r="K90" s="130"/>
      <c r="M90" s="159"/>
      <c r="N90" s="159"/>
      <c r="O90" s="159"/>
      <c r="P90" s="159"/>
      <c r="Q90" s="159"/>
      <c r="R90" s="159"/>
      <c r="S90" s="161" t="s">
        <v>191</v>
      </c>
      <c r="T90" s="161">
        <v>3668.2500441262359</v>
      </c>
      <c r="U90" s="161">
        <v>1713.3899912181776</v>
      </c>
      <c r="V90" s="159"/>
      <c r="W90" s="159"/>
      <c r="X90" s="161" t="s">
        <v>191</v>
      </c>
      <c r="Y90" s="161">
        <v>422.93111417346137</v>
      </c>
      <c r="Z90" s="161">
        <v>3259.6417445681818</v>
      </c>
    </row>
    <row r="91" spans="1:26">
      <c r="A91" s="131" t="s">
        <v>110</v>
      </c>
      <c r="B91" s="131" t="s">
        <v>26</v>
      </c>
      <c r="C91" s="131" t="s">
        <v>21</v>
      </c>
      <c r="D91" s="131" t="s">
        <v>66</v>
      </c>
      <c r="E91" s="135" t="s">
        <v>63</v>
      </c>
      <c r="F91" s="150">
        <v>122.081</v>
      </c>
      <c r="G91" s="143">
        <v>164.517</v>
      </c>
      <c r="H91" s="151">
        <v>109.33199999999999</v>
      </c>
      <c r="I91" s="143">
        <v>338.21499999999997</v>
      </c>
      <c r="J91" s="143">
        <v>173.69799999999998</v>
      </c>
      <c r="K91" s="130"/>
      <c r="M91" s="159"/>
      <c r="N91" s="159"/>
      <c r="O91" s="159"/>
      <c r="P91" s="159"/>
      <c r="Q91" s="159"/>
      <c r="R91" s="159"/>
      <c r="S91" s="161" t="s">
        <v>192</v>
      </c>
      <c r="T91" s="161">
        <v>29</v>
      </c>
      <c r="U91" s="161">
        <v>11</v>
      </c>
      <c r="V91" s="159"/>
      <c r="W91" s="159"/>
      <c r="X91" s="161" t="s">
        <v>192</v>
      </c>
      <c r="Y91" s="161">
        <v>24</v>
      </c>
      <c r="Z91" s="161">
        <v>12</v>
      </c>
    </row>
    <row r="92" spans="1:26">
      <c r="A92" s="131" t="s">
        <v>111</v>
      </c>
      <c r="B92" s="131" t="s">
        <v>28</v>
      </c>
      <c r="C92" s="131" t="s">
        <v>21</v>
      </c>
      <c r="D92" s="131" t="s">
        <v>66</v>
      </c>
      <c r="E92" s="135" t="s">
        <v>63</v>
      </c>
      <c r="F92" s="150">
        <v>126.105</v>
      </c>
      <c r="G92" s="143">
        <v>224.673</v>
      </c>
      <c r="H92" s="151">
        <v>124.254</v>
      </c>
      <c r="I92" s="143">
        <v>369.327</v>
      </c>
      <c r="J92" s="143">
        <v>144.654</v>
      </c>
      <c r="K92" s="130"/>
      <c r="M92" s="159"/>
      <c r="N92" s="159"/>
      <c r="O92" s="159"/>
      <c r="P92" s="159"/>
      <c r="Q92" s="159"/>
      <c r="R92" s="159"/>
      <c r="S92" s="161" t="s">
        <v>193</v>
      </c>
      <c r="T92" s="161">
        <v>0</v>
      </c>
      <c r="U92" s="161"/>
      <c r="V92" s="159"/>
      <c r="W92" s="159"/>
      <c r="X92" s="161" t="s">
        <v>193</v>
      </c>
      <c r="Y92" s="161">
        <v>0</v>
      </c>
      <c r="Z92" s="161"/>
    </row>
    <row r="93" spans="1:26">
      <c r="A93" s="131" t="s">
        <v>112</v>
      </c>
      <c r="B93" s="131" t="s">
        <v>108</v>
      </c>
      <c r="C93" s="131" t="s">
        <v>21</v>
      </c>
      <c r="D93" s="131" t="s">
        <v>66</v>
      </c>
      <c r="E93" s="135" t="s">
        <v>63</v>
      </c>
      <c r="F93" s="150">
        <v>146.96799999999999</v>
      </c>
      <c r="G93" s="143">
        <v>154.233</v>
      </c>
      <c r="H93" s="151">
        <v>128.86000000000001</v>
      </c>
      <c r="I93" s="143">
        <v>324.19200000000001</v>
      </c>
      <c r="J93" s="143">
        <v>169.959</v>
      </c>
      <c r="K93" s="130"/>
      <c r="M93" s="159"/>
      <c r="N93" s="159"/>
      <c r="O93" s="159"/>
      <c r="P93" s="159"/>
      <c r="Q93" s="159"/>
      <c r="R93" s="159"/>
      <c r="S93" s="161" t="s">
        <v>194</v>
      </c>
      <c r="T93" s="161">
        <v>27</v>
      </c>
      <c r="U93" s="161"/>
      <c r="V93" s="159"/>
      <c r="W93" s="159"/>
      <c r="X93" s="161" t="s">
        <v>194</v>
      </c>
      <c r="Y93" s="161">
        <v>12</v>
      </c>
      <c r="Z93" s="161"/>
    </row>
    <row r="94" spans="1:26">
      <c r="A94" s="131" t="s">
        <v>113</v>
      </c>
      <c r="B94" s="131" t="s">
        <v>29</v>
      </c>
      <c r="C94" s="131" t="s">
        <v>21</v>
      </c>
      <c r="D94" s="131" t="s">
        <v>66</v>
      </c>
      <c r="E94" s="135" t="s">
        <v>63</v>
      </c>
      <c r="F94" s="150">
        <v>167.447</v>
      </c>
      <c r="G94" s="143">
        <v>175.02600000000001</v>
      </c>
      <c r="H94" s="151">
        <v>140.97800000000001</v>
      </c>
      <c r="I94" s="143">
        <v>343.81299999999999</v>
      </c>
      <c r="J94" s="143">
        <v>168.78699999999998</v>
      </c>
      <c r="K94" s="130"/>
      <c r="M94" s="159"/>
      <c r="N94" s="159"/>
      <c r="O94" s="159"/>
      <c r="P94" s="159"/>
      <c r="Q94" s="159"/>
      <c r="R94" s="159"/>
      <c r="S94" s="161" t="s">
        <v>195</v>
      </c>
      <c r="T94" s="161">
        <v>-1.7644285869975709</v>
      </c>
      <c r="U94" s="161"/>
      <c r="V94" s="159"/>
      <c r="W94" s="159"/>
      <c r="X94" s="161" t="s">
        <v>195</v>
      </c>
      <c r="Y94" s="161">
        <v>-6.0216276925692824</v>
      </c>
      <c r="Z94" s="161"/>
    </row>
    <row r="95" spans="1:26">
      <c r="A95" s="131" t="s">
        <v>143</v>
      </c>
      <c r="B95" s="131" t="s">
        <v>20</v>
      </c>
      <c r="C95" s="131" t="s">
        <v>21</v>
      </c>
      <c r="D95" s="131" t="s">
        <v>66</v>
      </c>
      <c r="E95" s="135" t="s">
        <v>63</v>
      </c>
      <c r="F95" s="150">
        <v>116.864</v>
      </c>
      <c r="G95" s="143">
        <v>155.44499999999999</v>
      </c>
      <c r="H95" s="151">
        <v>90.773499999999999</v>
      </c>
      <c r="I95" s="143">
        <v>279.142</v>
      </c>
      <c r="J95" s="143">
        <v>123.697</v>
      </c>
      <c r="K95" s="130"/>
      <c r="M95" s="159"/>
      <c r="N95" s="159"/>
      <c r="O95" s="159"/>
      <c r="P95" s="159"/>
      <c r="Q95" s="159"/>
      <c r="R95" s="159"/>
      <c r="S95" s="161" t="s">
        <v>196</v>
      </c>
      <c r="T95" s="161">
        <v>4.4485981738258441E-2</v>
      </c>
      <c r="U95" s="161"/>
      <c r="V95" s="159"/>
      <c r="W95" s="159"/>
      <c r="X95" s="161" t="s">
        <v>196</v>
      </c>
      <c r="Y95" s="161">
        <v>3.0070044031274556E-5</v>
      </c>
      <c r="Z95" s="161"/>
    </row>
    <row r="96" spans="1:26">
      <c r="A96" s="131" t="s">
        <v>144</v>
      </c>
      <c r="B96" s="131" t="s">
        <v>72</v>
      </c>
      <c r="C96" s="131" t="s">
        <v>21</v>
      </c>
      <c r="D96" s="131" t="s">
        <v>66</v>
      </c>
      <c r="E96" s="135" t="s">
        <v>63</v>
      </c>
      <c r="F96" s="150">
        <v>90.995999999999995</v>
      </c>
      <c r="G96" s="143">
        <v>142.137</v>
      </c>
      <c r="H96" s="151">
        <v>97.978999999999999</v>
      </c>
      <c r="I96" s="143">
        <v>249.54300000000001</v>
      </c>
      <c r="J96" s="143">
        <v>107.40600000000001</v>
      </c>
      <c r="K96" s="130"/>
      <c r="M96" s="159"/>
      <c r="N96" s="159"/>
      <c r="O96" s="159"/>
      <c r="P96" s="159"/>
      <c r="Q96" s="159"/>
      <c r="R96" s="159"/>
      <c r="S96" s="161" t="s">
        <v>197</v>
      </c>
      <c r="T96" s="161">
        <v>1.7032884457221271</v>
      </c>
      <c r="U96" s="161"/>
      <c r="V96" s="159"/>
      <c r="W96" s="159"/>
      <c r="X96" s="161" t="s">
        <v>197</v>
      </c>
      <c r="Y96" s="161">
        <v>1.7822875556493194</v>
      </c>
      <c r="Z96" s="161"/>
    </row>
    <row r="97" spans="1:26">
      <c r="A97" s="131" t="s">
        <v>145</v>
      </c>
      <c r="B97" s="131" t="s">
        <v>29</v>
      </c>
      <c r="C97" s="131" t="s">
        <v>21</v>
      </c>
      <c r="D97" s="131" t="s">
        <v>66</v>
      </c>
      <c r="E97" s="135" t="s">
        <v>63</v>
      </c>
      <c r="F97" s="150">
        <v>97.837000000000003</v>
      </c>
      <c r="G97" s="143">
        <v>147.49200000000002</v>
      </c>
      <c r="H97" s="151">
        <v>106.09100000000001</v>
      </c>
      <c r="I97" s="143">
        <v>279.01799999999997</v>
      </c>
      <c r="J97" s="143">
        <v>131.52599999999995</v>
      </c>
      <c r="K97" s="130"/>
      <c r="M97" s="159"/>
      <c r="N97" s="159"/>
      <c r="O97" s="159"/>
      <c r="P97" s="159"/>
      <c r="Q97" s="159"/>
      <c r="R97" s="159"/>
      <c r="S97" s="161" t="s">
        <v>198</v>
      </c>
      <c r="T97" s="161">
        <v>8.8971963476516883E-2</v>
      </c>
      <c r="U97" s="161"/>
      <c r="V97" s="159"/>
      <c r="W97" s="159"/>
      <c r="X97" s="161" t="s">
        <v>198</v>
      </c>
      <c r="Y97" s="161">
        <v>6.0140088062549112E-5</v>
      </c>
      <c r="Z97" s="161"/>
    </row>
    <row r="98" spans="1:26" ht="15.75" thickBot="1">
      <c r="A98" s="131" t="s">
        <v>146</v>
      </c>
      <c r="B98" s="131" t="s">
        <v>41</v>
      </c>
      <c r="C98" s="131" t="s">
        <v>21</v>
      </c>
      <c r="D98" s="131" t="s">
        <v>66</v>
      </c>
      <c r="E98" s="135" t="s">
        <v>63</v>
      </c>
      <c r="F98" s="150">
        <v>88.366</v>
      </c>
      <c r="G98" s="143">
        <v>120.876</v>
      </c>
      <c r="H98" s="151">
        <v>131.898</v>
      </c>
      <c r="I98" s="143">
        <v>294.315</v>
      </c>
      <c r="J98" s="143">
        <v>173.43899999999999</v>
      </c>
      <c r="K98" s="130"/>
      <c r="M98" s="159"/>
      <c r="N98" s="159"/>
      <c r="O98" s="159"/>
      <c r="P98" s="159"/>
      <c r="Q98" s="159"/>
      <c r="R98" s="159"/>
      <c r="S98" s="162" t="s">
        <v>199</v>
      </c>
      <c r="T98" s="162">
        <v>2.0518305164802859</v>
      </c>
      <c r="U98" s="162"/>
      <c r="V98" s="159"/>
      <c r="W98" s="159"/>
      <c r="X98" s="162" t="s">
        <v>199</v>
      </c>
      <c r="Y98" s="162">
        <v>2.1788128296672284</v>
      </c>
      <c r="Z98" s="162"/>
    </row>
    <row r="99" spans="1:26">
      <c r="A99" s="131" t="s">
        <v>150</v>
      </c>
      <c r="B99" s="131" t="s">
        <v>20</v>
      </c>
      <c r="C99" s="131" t="s">
        <v>21</v>
      </c>
      <c r="D99" s="131" t="s">
        <v>66</v>
      </c>
      <c r="E99" s="135" t="s">
        <v>63</v>
      </c>
      <c r="F99" s="150">
        <v>95.524000000000001</v>
      </c>
      <c r="G99" s="143">
        <v>182.721</v>
      </c>
      <c r="H99" s="151">
        <v>74.634</v>
      </c>
      <c r="I99" s="143">
        <v>282.23899999999998</v>
      </c>
      <c r="J99" s="143">
        <v>99.517999999999972</v>
      </c>
      <c r="K99" s="130"/>
      <c r="M99" s="159"/>
      <c r="N99" s="159"/>
      <c r="O99" s="159"/>
      <c r="P99" s="159"/>
      <c r="Q99" s="159"/>
      <c r="R99" s="159"/>
      <c r="S99" s="159"/>
      <c r="T99" s="159"/>
      <c r="U99" s="159"/>
      <c r="V99" s="159"/>
      <c r="W99" s="159"/>
      <c r="X99" s="159"/>
      <c r="Y99" s="159"/>
      <c r="Z99" s="159"/>
    </row>
    <row r="100" spans="1:26">
      <c r="A100" s="131" t="s">
        <v>152</v>
      </c>
      <c r="B100" s="131" t="s">
        <v>26</v>
      </c>
      <c r="C100" s="131" t="s">
        <v>21</v>
      </c>
      <c r="D100" s="131" t="s">
        <v>66</v>
      </c>
      <c r="E100" s="135" t="s">
        <v>63</v>
      </c>
      <c r="F100" s="150">
        <v>157.64500000000001</v>
      </c>
      <c r="G100" s="143">
        <v>172.065</v>
      </c>
      <c r="H100" s="151">
        <v>101.717</v>
      </c>
      <c r="I100" s="143">
        <v>265.68200000000002</v>
      </c>
      <c r="J100" s="143">
        <v>93.617000000000019</v>
      </c>
      <c r="K100" s="130"/>
      <c r="M100" s="159"/>
      <c r="N100" s="159"/>
      <c r="O100" s="159"/>
      <c r="P100" s="159"/>
      <c r="Q100" s="159"/>
      <c r="R100" s="159"/>
      <c r="S100" s="159"/>
      <c r="T100" s="159"/>
      <c r="U100" s="159"/>
      <c r="V100" s="159"/>
      <c r="W100" s="159"/>
      <c r="X100" s="159"/>
      <c r="Y100" s="159"/>
      <c r="Z100" s="159"/>
    </row>
    <row r="101" spans="1:26">
      <c r="A101" s="131" t="s">
        <v>154</v>
      </c>
      <c r="B101" s="131" t="s">
        <v>29</v>
      </c>
      <c r="C101" s="131" t="s">
        <v>21</v>
      </c>
      <c r="D101" s="131" t="s">
        <v>66</v>
      </c>
      <c r="E101" s="135" t="s">
        <v>63</v>
      </c>
      <c r="F101" s="153">
        <v>133.30600000000001</v>
      </c>
      <c r="G101" s="143">
        <v>168.58799999999999</v>
      </c>
      <c r="H101" s="143">
        <v>78.564999999999998</v>
      </c>
      <c r="I101" s="143">
        <v>232.50800000000001</v>
      </c>
      <c r="J101" s="143">
        <v>63.920000000000016</v>
      </c>
      <c r="K101" s="130"/>
      <c r="M101" s="159"/>
      <c r="N101" s="159"/>
      <c r="O101" s="159"/>
      <c r="P101" s="159"/>
      <c r="Q101" s="159"/>
      <c r="R101" s="159"/>
      <c r="S101" s="159"/>
      <c r="T101" s="159"/>
      <c r="U101" s="159"/>
      <c r="V101" s="159"/>
      <c r="W101" s="159"/>
      <c r="X101" s="159"/>
      <c r="Y101" s="159"/>
      <c r="Z101" s="159"/>
    </row>
    <row r="102" spans="1:26">
      <c r="A102" s="136" t="s">
        <v>167</v>
      </c>
      <c r="B102" s="131" t="s">
        <v>20</v>
      </c>
      <c r="C102" s="131" t="s">
        <v>21</v>
      </c>
      <c r="D102" s="134" t="s">
        <v>66</v>
      </c>
      <c r="E102" s="135" t="s">
        <v>63</v>
      </c>
      <c r="F102" s="151">
        <v>86.534999999999997</v>
      </c>
      <c r="G102" s="143">
        <v>133.43099999999998</v>
      </c>
      <c r="H102" s="143">
        <v>91.355000000000004</v>
      </c>
      <c r="I102" s="143">
        <v>185.85300000000001</v>
      </c>
      <c r="J102" s="143">
        <v>52.422000000000025</v>
      </c>
      <c r="K102" s="130"/>
      <c r="M102" s="159"/>
      <c r="N102" s="159"/>
      <c r="O102" s="159"/>
      <c r="P102" s="159"/>
      <c r="Q102" s="159"/>
      <c r="R102" s="159"/>
      <c r="S102" s="159"/>
      <c r="T102" s="159"/>
      <c r="U102" s="159"/>
      <c r="V102" s="159"/>
      <c r="W102" s="159"/>
      <c r="X102" s="159"/>
      <c r="Y102" s="159"/>
      <c r="Z102" s="159"/>
    </row>
    <row r="103" spans="1:26">
      <c r="A103" s="136" t="s">
        <v>168</v>
      </c>
      <c r="B103" s="131" t="s">
        <v>26</v>
      </c>
      <c r="C103" s="131" t="s">
        <v>21</v>
      </c>
      <c r="D103" s="134" t="s">
        <v>66</v>
      </c>
      <c r="E103" s="135" t="s">
        <v>63</v>
      </c>
      <c r="F103" s="151">
        <v>80.481999999999999</v>
      </c>
      <c r="G103" s="143">
        <v>145.929</v>
      </c>
      <c r="H103" s="143">
        <v>128.92500000000001</v>
      </c>
      <c r="I103" s="143">
        <v>266.39</v>
      </c>
      <c r="J103" s="143">
        <v>120.46099999999998</v>
      </c>
      <c r="K103" s="130"/>
      <c r="M103" s="159"/>
      <c r="N103" s="159"/>
      <c r="O103" s="159"/>
      <c r="P103" s="159"/>
      <c r="Q103" s="159"/>
      <c r="R103" s="159"/>
      <c r="S103" s="159"/>
      <c r="T103" s="159"/>
      <c r="U103" s="159"/>
      <c r="V103" s="159"/>
      <c r="W103" s="159"/>
      <c r="X103" s="159"/>
      <c r="Y103" s="159"/>
      <c r="Z103" s="159"/>
    </row>
    <row r="104" spans="1:26">
      <c r="A104" s="136" t="s">
        <v>169</v>
      </c>
      <c r="B104" s="131" t="s">
        <v>28</v>
      </c>
      <c r="C104" s="131" t="s">
        <v>21</v>
      </c>
      <c r="D104" s="134" t="s">
        <v>66</v>
      </c>
      <c r="E104" s="135" t="s">
        <v>63</v>
      </c>
      <c r="F104" s="151">
        <v>143.029</v>
      </c>
      <c r="G104" s="143">
        <v>139.57499999999999</v>
      </c>
      <c r="H104" s="143">
        <v>111.616</v>
      </c>
      <c r="I104" s="143">
        <v>207.18100000000001</v>
      </c>
      <c r="J104" s="143">
        <v>67.606000000000023</v>
      </c>
      <c r="K104" s="130"/>
      <c r="M104" s="159"/>
      <c r="N104" s="159"/>
      <c r="O104" s="159"/>
      <c r="P104" s="159"/>
      <c r="Q104" s="159"/>
      <c r="R104" s="159"/>
      <c r="S104" s="159"/>
      <c r="T104" s="159"/>
      <c r="U104" s="159"/>
      <c r="V104" s="159"/>
      <c r="W104" s="159"/>
      <c r="X104" s="159"/>
      <c r="Y104" s="159"/>
      <c r="Z104" s="159"/>
    </row>
    <row r="105" spans="1:26">
      <c r="A105" s="136" t="s">
        <v>171</v>
      </c>
      <c r="B105" s="131" t="s">
        <v>29</v>
      </c>
      <c r="C105" s="131" t="s">
        <v>21</v>
      </c>
      <c r="D105" s="134" t="s">
        <v>66</v>
      </c>
      <c r="E105" s="135" t="s">
        <v>63</v>
      </c>
      <c r="F105" s="143">
        <v>142.86099999999999</v>
      </c>
      <c r="G105" s="143">
        <v>137.62200000000001</v>
      </c>
      <c r="H105" s="143">
        <v>102.47799999999999</v>
      </c>
      <c r="I105" s="143">
        <v>209.87700000000001</v>
      </c>
      <c r="J105" s="143">
        <v>72.254999999999995</v>
      </c>
      <c r="K105" s="130"/>
      <c r="M105" s="159"/>
      <c r="N105" s="159"/>
      <c r="O105" s="159"/>
      <c r="P105" s="159"/>
      <c r="Q105" s="159"/>
      <c r="R105" s="159"/>
      <c r="S105" s="159"/>
      <c r="T105" s="159"/>
      <c r="U105" s="159"/>
      <c r="V105" s="159"/>
      <c r="W105" s="159"/>
      <c r="X105" s="159"/>
      <c r="Y105" s="159"/>
      <c r="Z105" s="159"/>
    </row>
    <row r="106" spans="1:26">
      <c r="A106" s="141" t="s">
        <v>179</v>
      </c>
      <c r="B106" s="141"/>
      <c r="C106" s="131" t="s">
        <v>21</v>
      </c>
      <c r="D106" s="134" t="s">
        <v>22</v>
      </c>
      <c r="E106" s="154" t="s">
        <v>63</v>
      </c>
      <c r="F106" s="155">
        <v>122.49895833333333</v>
      </c>
      <c r="G106" s="155">
        <v>156.70587500000002</v>
      </c>
      <c r="H106" s="155">
        <v>100.09322916666667</v>
      </c>
      <c r="I106" s="155">
        <v>285.75008333333329</v>
      </c>
      <c r="J106" s="150">
        <v>129.04420833333333</v>
      </c>
      <c r="K106" s="130"/>
      <c r="M106" s="159"/>
      <c r="N106" s="159"/>
      <c r="O106" s="159"/>
      <c r="P106" s="159"/>
      <c r="Q106" s="159"/>
      <c r="R106" s="159"/>
      <c r="S106" s="159"/>
      <c r="T106" s="159"/>
      <c r="U106" s="159"/>
      <c r="V106" s="159"/>
      <c r="W106" s="159"/>
      <c r="X106" s="159"/>
      <c r="Y106" s="159"/>
      <c r="Z106" s="159"/>
    </row>
    <row r="107" spans="1:26">
      <c r="A107" s="141" t="s">
        <v>180</v>
      </c>
      <c r="B107" s="141"/>
      <c r="C107" s="131" t="s">
        <v>21</v>
      </c>
      <c r="D107" s="134" t="s">
        <v>22</v>
      </c>
      <c r="E107" s="154" t="s">
        <v>63</v>
      </c>
      <c r="F107" s="155">
        <v>5.9007321013113643</v>
      </c>
      <c r="G107" s="155">
        <v>4.3956378654167629</v>
      </c>
      <c r="H107" s="155">
        <v>4.1978720510786838</v>
      </c>
      <c r="I107" s="155">
        <v>10.13497513169072</v>
      </c>
      <c r="J107" s="150">
        <v>8.4858897529060009</v>
      </c>
      <c r="K107" s="130"/>
      <c r="M107" s="159"/>
      <c r="N107" s="159"/>
      <c r="O107" s="159"/>
      <c r="P107" s="159"/>
      <c r="Q107" s="159"/>
      <c r="R107" s="159"/>
      <c r="S107" s="159"/>
      <c r="T107" s="159"/>
      <c r="U107" s="159"/>
      <c r="V107" s="159"/>
      <c r="W107" s="159"/>
      <c r="X107" s="159"/>
      <c r="Y107" s="159"/>
      <c r="Z107" s="159"/>
    </row>
    <row r="108" spans="1:26">
      <c r="A108" s="130"/>
      <c r="B108" s="130"/>
      <c r="C108" s="130"/>
      <c r="D108" s="130"/>
      <c r="E108" s="130"/>
      <c r="F108" s="145"/>
      <c r="G108" s="145"/>
      <c r="H108" s="145"/>
      <c r="I108" s="145"/>
      <c r="J108" s="145"/>
      <c r="K108" s="130"/>
      <c r="M108" s="159"/>
      <c r="N108" s="159"/>
      <c r="O108" s="159"/>
      <c r="P108" s="159"/>
      <c r="Q108" s="159"/>
      <c r="R108" s="159"/>
      <c r="S108" s="159"/>
      <c r="T108" s="159"/>
      <c r="U108" s="159"/>
      <c r="V108" s="159"/>
      <c r="W108" s="159"/>
      <c r="X108" s="159"/>
      <c r="Y108" s="159"/>
      <c r="Z108" s="159"/>
    </row>
    <row r="109" spans="1:26">
      <c r="A109" s="130"/>
      <c r="B109" s="130"/>
      <c r="C109" s="130"/>
      <c r="D109" s="130"/>
      <c r="E109" s="130"/>
      <c r="F109" s="145"/>
      <c r="G109" s="145"/>
      <c r="H109" s="145"/>
      <c r="I109" s="145"/>
      <c r="J109" s="145"/>
      <c r="K109" s="130"/>
      <c r="M109" s="159"/>
      <c r="N109" s="159"/>
      <c r="O109" s="159"/>
      <c r="P109" s="159"/>
      <c r="Q109" s="159"/>
      <c r="R109" s="159"/>
      <c r="S109" s="159"/>
      <c r="T109" s="159"/>
      <c r="U109" s="159"/>
      <c r="V109" s="159"/>
      <c r="W109" s="159"/>
      <c r="X109" s="159"/>
      <c r="Y109" s="159"/>
      <c r="Z109" s="159"/>
    </row>
    <row r="110" spans="1:26" ht="18.75">
      <c r="A110" s="147" t="s">
        <v>311</v>
      </c>
      <c r="B110" s="130"/>
      <c r="C110" s="130"/>
      <c r="D110" s="130"/>
      <c r="E110" s="130"/>
      <c r="F110" s="145"/>
      <c r="G110" s="145"/>
      <c r="H110" s="145"/>
      <c r="I110" s="145"/>
      <c r="J110" s="145"/>
      <c r="K110" s="130"/>
      <c r="M110" s="159"/>
      <c r="N110" s="159"/>
      <c r="O110" s="159"/>
      <c r="P110" s="159"/>
      <c r="Q110" s="159"/>
      <c r="R110" s="159"/>
      <c r="S110" s="159"/>
      <c r="T110" s="159"/>
      <c r="U110" s="159"/>
      <c r="V110" s="159"/>
      <c r="W110" s="159"/>
      <c r="X110" s="159"/>
      <c r="Y110" s="159"/>
      <c r="Z110" s="159"/>
    </row>
    <row r="111" spans="1:26">
      <c r="A111" s="132" t="s">
        <v>8</v>
      </c>
      <c r="B111" s="132" t="s">
        <v>9</v>
      </c>
      <c r="C111" s="132" t="s">
        <v>10</v>
      </c>
      <c r="D111" s="132" t="s">
        <v>11</v>
      </c>
      <c r="E111" s="133" t="s">
        <v>174</v>
      </c>
      <c r="F111" s="138" t="s">
        <v>175</v>
      </c>
      <c r="G111" s="133"/>
      <c r="H111" s="133" t="s">
        <v>177</v>
      </c>
      <c r="I111" s="133" t="s">
        <v>178</v>
      </c>
      <c r="J111" s="133"/>
      <c r="K111" s="130"/>
      <c r="M111" s="159"/>
      <c r="N111" s="159"/>
      <c r="O111" s="159"/>
      <c r="P111" s="159"/>
      <c r="Q111" s="159"/>
      <c r="R111" s="159"/>
      <c r="S111" s="159"/>
      <c r="T111" s="159"/>
      <c r="U111" s="159"/>
      <c r="V111" s="159"/>
      <c r="W111" s="159"/>
      <c r="X111" s="159"/>
      <c r="Y111" s="159"/>
      <c r="Z111" s="159"/>
    </row>
    <row r="112" spans="1:26">
      <c r="A112" s="156" t="s">
        <v>74</v>
      </c>
      <c r="B112" s="143" t="s">
        <v>20</v>
      </c>
      <c r="C112" s="143" t="s">
        <v>31</v>
      </c>
      <c r="D112" s="156" t="s">
        <v>22</v>
      </c>
      <c r="E112" s="143">
        <v>12</v>
      </c>
      <c r="F112" s="150">
        <v>251.30699999999999</v>
      </c>
      <c r="G112" s="143"/>
      <c r="H112" s="143">
        <v>119.91500000000001</v>
      </c>
      <c r="I112" s="143">
        <v>1100.556</v>
      </c>
      <c r="J112" s="143"/>
      <c r="K112" s="130"/>
      <c r="M112" s="159"/>
      <c r="N112" s="159"/>
      <c r="O112" s="159"/>
      <c r="P112" s="159"/>
      <c r="Q112" s="159"/>
      <c r="R112" s="159"/>
      <c r="S112" s="159"/>
      <c r="T112" s="159"/>
      <c r="U112" s="159"/>
      <c r="V112" s="159"/>
      <c r="W112" s="159"/>
      <c r="X112" s="159"/>
      <c r="Y112" s="159"/>
      <c r="Z112" s="159"/>
    </row>
    <row r="113" spans="1:10">
      <c r="A113" s="156" t="s">
        <v>76</v>
      </c>
      <c r="B113" s="143" t="s">
        <v>29</v>
      </c>
      <c r="C113" s="143" t="s">
        <v>31</v>
      </c>
      <c r="D113" s="156" t="s">
        <v>22</v>
      </c>
      <c r="E113" s="143">
        <v>12</v>
      </c>
      <c r="F113" s="150">
        <v>214.75700000000001</v>
      </c>
      <c r="G113" s="143"/>
      <c r="H113" s="143">
        <v>127.366</v>
      </c>
      <c r="I113" s="143">
        <v>1036.92</v>
      </c>
      <c r="J113" s="143"/>
    </row>
    <row r="114" spans="1:10">
      <c r="A114" s="156" t="s">
        <v>77</v>
      </c>
      <c r="B114" s="150" t="s">
        <v>28</v>
      </c>
      <c r="C114" s="150" t="s">
        <v>31</v>
      </c>
      <c r="D114" s="156" t="s">
        <v>22</v>
      </c>
      <c r="E114" s="143">
        <v>12</v>
      </c>
      <c r="F114" s="150">
        <v>262.72399999999999</v>
      </c>
      <c r="G114" s="143"/>
      <c r="H114" s="143">
        <v>118.605</v>
      </c>
      <c r="I114" s="143">
        <v>1066.617</v>
      </c>
      <c r="J114" s="143"/>
    </row>
    <row r="115" spans="1:10">
      <c r="A115" s="156" t="s">
        <v>78</v>
      </c>
      <c r="B115" s="150" t="s">
        <v>29</v>
      </c>
      <c r="C115" s="150" t="s">
        <v>31</v>
      </c>
      <c r="D115" s="156" t="s">
        <v>22</v>
      </c>
      <c r="E115" s="143">
        <v>12</v>
      </c>
      <c r="F115" s="150">
        <v>296.86500000000001</v>
      </c>
      <c r="G115" s="143"/>
      <c r="H115" s="143">
        <v>153.465</v>
      </c>
      <c r="I115" s="143">
        <v>1552.5510000000002</v>
      </c>
      <c r="J115" s="143"/>
    </row>
    <row r="116" spans="1:10">
      <c r="A116" s="143" t="s">
        <v>95</v>
      </c>
      <c r="B116" s="143" t="s">
        <v>28</v>
      </c>
      <c r="C116" s="143" t="s">
        <v>31</v>
      </c>
      <c r="D116" s="143" t="s">
        <v>22</v>
      </c>
      <c r="E116" s="143">
        <v>12</v>
      </c>
      <c r="F116" s="143">
        <v>327.05599999999998</v>
      </c>
      <c r="G116" s="143"/>
      <c r="H116" s="143">
        <v>145.06200000000001</v>
      </c>
      <c r="I116" s="143">
        <v>790.80000000000007</v>
      </c>
      <c r="J116" s="143"/>
    </row>
    <row r="117" spans="1:10">
      <c r="A117" s="143" t="s">
        <v>97</v>
      </c>
      <c r="B117" s="143" t="s">
        <v>29</v>
      </c>
      <c r="C117" s="143" t="s">
        <v>31</v>
      </c>
      <c r="D117" s="143" t="s">
        <v>22</v>
      </c>
      <c r="E117" s="143">
        <v>12</v>
      </c>
      <c r="F117" s="143">
        <v>431.58199999999999</v>
      </c>
      <c r="G117" s="143"/>
      <c r="H117" s="143">
        <v>173.70400000000001</v>
      </c>
      <c r="I117" s="143">
        <v>904.5809999999999</v>
      </c>
      <c r="J117" s="143"/>
    </row>
    <row r="118" spans="1:10">
      <c r="A118" s="141" t="s">
        <v>179</v>
      </c>
      <c r="B118" s="141"/>
      <c r="C118" s="143" t="s">
        <v>31</v>
      </c>
      <c r="D118" s="134" t="s">
        <v>22</v>
      </c>
      <c r="E118" s="154" t="s">
        <v>13</v>
      </c>
      <c r="F118" s="155">
        <v>297.38183333333336</v>
      </c>
      <c r="G118" s="150"/>
      <c r="H118" s="155">
        <v>139.68616666666665</v>
      </c>
      <c r="I118" s="155">
        <v>1075.3375000000001</v>
      </c>
      <c r="J118" s="150"/>
    </row>
    <row r="119" spans="1:10">
      <c r="A119" s="141" t="s">
        <v>180</v>
      </c>
      <c r="B119" s="141"/>
      <c r="C119" s="143" t="s">
        <v>31</v>
      </c>
      <c r="D119" s="134" t="s">
        <v>22</v>
      </c>
      <c r="E119" s="154" t="s">
        <v>13</v>
      </c>
      <c r="F119" s="155">
        <v>31.113462669629598</v>
      </c>
      <c r="G119" s="150"/>
      <c r="H119" s="155">
        <v>8.8751900314553769</v>
      </c>
      <c r="I119" s="155">
        <v>106.46439466624506</v>
      </c>
      <c r="J119" s="150"/>
    </row>
    <row r="120" spans="1:10">
      <c r="A120" s="143"/>
      <c r="B120" s="143"/>
      <c r="C120" s="143"/>
      <c r="D120" s="143"/>
      <c r="E120" s="143"/>
      <c r="F120" s="143"/>
      <c r="G120" s="143"/>
      <c r="H120" s="143"/>
      <c r="I120" s="143"/>
      <c r="J120" s="143"/>
    </row>
    <row r="121" spans="1:10">
      <c r="A121" s="132" t="s">
        <v>8</v>
      </c>
      <c r="B121" s="132" t="s">
        <v>9</v>
      </c>
      <c r="C121" s="132" t="s">
        <v>10</v>
      </c>
      <c r="D121" s="132" t="s">
        <v>11</v>
      </c>
      <c r="E121" s="133" t="s">
        <v>174</v>
      </c>
      <c r="F121" s="138" t="s">
        <v>175</v>
      </c>
      <c r="G121" s="133"/>
      <c r="H121" s="133" t="s">
        <v>177</v>
      </c>
      <c r="I121" s="133" t="s">
        <v>178</v>
      </c>
      <c r="J121" s="133"/>
    </row>
    <row r="122" spans="1:10">
      <c r="A122" s="143" t="s">
        <v>90</v>
      </c>
      <c r="B122" s="143" t="s">
        <v>20</v>
      </c>
      <c r="C122" s="143" t="s">
        <v>31</v>
      </c>
      <c r="D122" s="156" t="s">
        <v>66</v>
      </c>
      <c r="E122" s="143">
        <v>12</v>
      </c>
      <c r="F122" s="150">
        <v>261.21800000000002</v>
      </c>
      <c r="G122" s="143"/>
      <c r="H122" s="143">
        <v>155.81899999999999</v>
      </c>
      <c r="I122" s="143">
        <v>889.14</v>
      </c>
      <c r="J122" s="143"/>
    </row>
    <row r="123" spans="1:10">
      <c r="A123" s="143" t="s">
        <v>91</v>
      </c>
      <c r="B123" s="143" t="s">
        <v>26</v>
      </c>
      <c r="C123" s="143" t="s">
        <v>31</v>
      </c>
      <c r="D123" s="156" t="s">
        <v>66</v>
      </c>
      <c r="E123" s="143">
        <v>12</v>
      </c>
      <c r="F123" s="143">
        <v>420.17700000000002</v>
      </c>
      <c r="G123" s="143"/>
      <c r="H123" s="143">
        <v>188.08199999999999</v>
      </c>
      <c r="I123" s="143">
        <v>1043.7570000000001</v>
      </c>
      <c r="J123" s="143"/>
    </row>
    <row r="124" spans="1:10">
      <c r="A124" s="143" t="s">
        <v>104</v>
      </c>
      <c r="B124" s="143" t="s">
        <v>26</v>
      </c>
      <c r="C124" s="143" t="s">
        <v>102</v>
      </c>
      <c r="D124" s="143" t="s">
        <v>66</v>
      </c>
      <c r="E124" s="143">
        <v>12</v>
      </c>
      <c r="F124" s="143">
        <v>456.60599999999999</v>
      </c>
      <c r="G124" s="143"/>
      <c r="H124" s="143">
        <v>165.15299999999999</v>
      </c>
      <c r="I124" s="143">
        <v>884.15099999999995</v>
      </c>
      <c r="J124" s="143"/>
    </row>
    <row r="125" spans="1:10">
      <c r="A125" s="143" t="s">
        <v>105</v>
      </c>
      <c r="B125" s="143" t="s">
        <v>28</v>
      </c>
      <c r="C125" s="143" t="s">
        <v>102</v>
      </c>
      <c r="D125" s="143" t="s">
        <v>66</v>
      </c>
      <c r="E125" s="143">
        <v>12</v>
      </c>
      <c r="F125" s="143">
        <v>454.22399999999999</v>
      </c>
      <c r="G125" s="143"/>
      <c r="H125" s="143">
        <v>146.19800000000001</v>
      </c>
      <c r="I125" s="143">
        <v>850.95299999999997</v>
      </c>
      <c r="J125" s="143"/>
    </row>
    <row r="126" spans="1:10">
      <c r="A126" s="141" t="s">
        <v>179</v>
      </c>
      <c r="B126" s="141"/>
      <c r="C126" s="143" t="s">
        <v>31</v>
      </c>
      <c r="D126" s="143" t="s">
        <v>66</v>
      </c>
      <c r="E126" s="154" t="s">
        <v>13</v>
      </c>
      <c r="F126" s="155">
        <v>398.05624999999998</v>
      </c>
      <c r="G126" s="150"/>
      <c r="H126" s="155">
        <v>163.81299999999999</v>
      </c>
      <c r="I126" s="155">
        <v>917.00024999999994</v>
      </c>
      <c r="J126" s="150"/>
    </row>
    <row r="127" spans="1:10">
      <c r="A127" s="141" t="s">
        <v>180</v>
      </c>
      <c r="B127" s="141"/>
      <c r="C127" s="143" t="s">
        <v>31</v>
      </c>
      <c r="D127" s="143" t="s">
        <v>66</v>
      </c>
      <c r="E127" s="154" t="s">
        <v>13</v>
      </c>
      <c r="F127" s="155">
        <v>46.365327930065462</v>
      </c>
      <c r="G127" s="150"/>
      <c r="H127" s="155">
        <v>8.9674049665069386</v>
      </c>
      <c r="I127" s="155">
        <v>43.0936767004453</v>
      </c>
      <c r="J127" s="150"/>
    </row>
    <row r="128" spans="1:10">
      <c r="A128" s="143"/>
      <c r="B128" s="143"/>
      <c r="C128" s="143"/>
      <c r="D128" s="143"/>
      <c r="E128" s="143"/>
      <c r="F128" s="143"/>
      <c r="G128" s="143"/>
      <c r="H128" s="143"/>
      <c r="I128" s="143"/>
      <c r="J128" s="143"/>
    </row>
    <row r="129" spans="1:10">
      <c r="A129" s="132" t="s">
        <v>8</v>
      </c>
      <c r="B129" s="132" t="s">
        <v>9</v>
      </c>
      <c r="C129" s="132" t="s">
        <v>10</v>
      </c>
      <c r="D129" s="132" t="s">
        <v>11</v>
      </c>
      <c r="E129" s="133" t="s">
        <v>174</v>
      </c>
      <c r="F129" s="138" t="s">
        <v>175</v>
      </c>
      <c r="G129" s="133" t="s">
        <v>176</v>
      </c>
      <c r="H129" s="133" t="s">
        <v>177</v>
      </c>
      <c r="I129" s="133" t="s">
        <v>178</v>
      </c>
      <c r="J129" s="133" t="s">
        <v>181</v>
      </c>
    </row>
    <row r="130" spans="1:10">
      <c r="A130" s="143" t="s">
        <v>99</v>
      </c>
      <c r="B130" s="143" t="s">
        <v>20</v>
      </c>
      <c r="C130" s="143" t="s">
        <v>81</v>
      </c>
      <c r="D130" s="143" t="s">
        <v>22</v>
      </c>
      <c r="E130" s="143">
        <v>12</v>
      </c>
      <c r="F130" s="143">
        <v>275.13</v>
      </c>
      <c r="G130" s="143">
        <v>84.834000000000003</v>
      </c>
      <c r="H130" s="143">
        <v>205.35400000000001</v>
      </c>
      <c r="I130" s="143">
        <v>841.87200000000007</v>
      </c>
      <c r="J130" s="143">
        <v>757.03800000000001</v>
      </c>
    </row>
    <row r="131" spans="1:10">
      <c r="A131" s="143" t="s">
        <v>116</v>
      </c>
      <c r="B131" s="143" t="s">
        <v>29</v>
      </c>
      <c r="C131" s="143" t="s">
        <v>81</v>
      </c>
      <c r="D131" s="143" t="s">
        <v>22</v>
      </c>
      <c r="E131" s="143">
        <v>12</v>
      </c>
      <c r="F131" s="143">
        <v>520.41499999999996</v>
      </c>
      <c r="G131" s="143">
        <v>123.65700000000001</v>
      </c>
      <c r="H131" s="143">
        <v>216.364</v>
      </c>
      <c r="I131" s="143">
        <v>1111.29</v>
      </c>
      <c r="J131" s="143">
        <v>987.63299999999992</v>
      </c>
    </row>
    <row r="132" spans="1:10">
      <c r="A132" s="143" t="s">
        <v>19</v>
      </c>
      <c r="B132" s="143" t="s">
        <v>20</v>
      </c>
      <c r="C132" s="143" t="s">
        <v>21</v>
      </c>
      <c r="D132" s="143" t="s">
        <v>22</v>
      </c>
      <c r="E132" s="143">
        <v>12</v>
      </c>
      <c r="F132" s="150">
        <v>397.78199999999998</v>
      </c>
      <c r="G132" s="143">
        <v>58.491</v>
      </c>
      <c r="H132" s="143">
        <v>133.28200000000001</v>
      </c>
      <c r="I132" s="143">
        <v>806.59199999999987</v>
      </c>
      <c r="J132" s="143">
        <v>748.10099999999989</v>
      </c>
    </row>
    <row r="133" spans="1:10">
      <c r="A133" s="143" t="s">
        <v>25</v>
      </c>
      <c r="B133" s="143" t="s">
        <v>26</v>
      </c>
      <c r="C133" s="143" t="s">
        <v>21</v>
      </c>
      <c r="D133" s="143" t="s">
        <v>22</v>
      </c>
      <c r="E133" s="143">
        <v>12</v>
      </c>
      <c r="F133" s="150">
        <v>370.07499999999999</v>
      </c>
      <c r="G133" s="143">
        <v>50.943000000000005</v>
      </c>
      <c r="H133" s="143">
        <v>121.26600000000001</v>
      </c>
      <c r="I133" s="143">
        <v>936.87000000000012</v>
      </c>
      <c r="J133" s="143">
        <v>885.92700000000013</v>
      </c>
    </row>
    <row r="134" spans="1:10">
      <c r="A134" s="143" t="s">
        <v>27</v>
      </c>
      <c r="B134" s="143" t="s">
        <v>28</v>
      </c>
      <c r="C134" s="143" t="s">
        <v>21</v>
      </c>
      <c r="D134" s="143" t="s">
        <v>22</v>
      </c>
      <c r="E134" s="143">
        <v>12</v>
      </c>
      <c r="F134" s="150">
        <v>399.64400000000001</v>
      </c>
      <c r="G134" s="143">
        <v>60.485999999999997</v>
      </c>
      <c r="H134" s="143">
        <v>116.783</v>
      </c>
      <c r="I134" s="143">
        <v>974.34300000000007</v>
      </c>
      <c r="J134" s="143">
        <v>913.85700000000008</v>
      </c>
    </row>
    <row r="135" spans="1:10">
      <c r="A135" s="143" t="s">
        <v>114</v>
      </c>
      <c r="B135" s="143" t="s">
        <v>26</v>
      </c>
      <c r="C135" s="143" t="s">
        <v>21</v>
      </c>
      <c r="D135" s="143" t="s">
        <v>22</v>
      </c>
      <c r="E135" s="143">
        <v>12</v>
      </c>
      <c r="F135" s="143">
        <v>277.03500000000003</v>
      </c>
      <c r="G135" s="143">
        <v>81.693000000000012</v>
      </c>
      <c r="H135" s="143">
        <v>174.76400000000001</v>
      </c>
      <c r="I135" s="143">
        <v>844.42500000000007</v>
      </c>
      <c r="J135" s="143">
        <v>762.73200000000008</v>
      </c>
    </row>
    <row r="136" spans="1:10">
      <c r="A136" s="143" t="s">
        <v>115</v>
      </c>
      <c r="B136" s="143" t="s">
        <v>28</v>
      </c>
      <c r="C136" s="143" t="s">
        <v>21</v>
      </c>
      <c r="D136" s="143" t="s">
        <v>22</v>
      </c>
      <c r="E136" s="143">
        <v>12</v>
      </c>
      <c r="F136" s="143">
        <v>250.86199999999999</v>
      </c>
      <c r="G136" s="143">
        <v>73.592999999999989</v>
      </c>
      <c r="H136" s="143">
        <v>177.63900000000001</v>
      </c>
      <c r="I136" s="143">
        <v>641.54700000000003</v>
      </c>
      <c r="J136" s="143">
        <v>567.95400000000006</v>
      </c>
    </row>
    <row r="137" spans="1:10">
      <c r="A137" s="143" t="s">
        <v>33</v>
      </c>
      <c r="B137" s="143" t="s">
        <v>20</v>
      </c>
      <c r="C137" s="143" t="s">
        <v>21</v>
      </c>
      <c r="D137" s="143" t="s">
        <v>22</v>
      </c>
      <c r="E137" s="143">
        <v>12</v>
      </c>
      <c r="F137" s="150">
        <v>404.846</v>
      </c>
      <c r="G137" s="143">
        <v>45.096000000000004</v>
      </c>
      <c r="H137" s="143">
        <v>101.26600000000001</v>
      </c>
      <c r="I137" s="143">
        <v>796.51499999999999</v>
      </c>
      <c r="J137" s="143">
        <v>751.41899999999998</v>
      </c>
    </row>
    <row r="138" spans="1:10">
      <c r="A138" s="143" t="s">
        <v>34</v>
      </c>
      <c r="B138" s="143" t="s">
        <v>26</v>
      </c>
      <c r="C138" s="143" t="s">
        <v>21</v>
      </c>
      <c r="D138" s="143" t="s">
        <v>22</v>
      </c>
      <c r="E138" s="143">
        <v>12</v>
      </c>
      <c r="F138" s="150">
        <v>403.83300000000003</v>
      </c>
      <c r="G138" s="143">
        <v>43.173000000000002</v>
      </c>
      <c r="H138" s="143">
        <v>100.366</v>
      </c>
      <c r="I138" s="143">
        <v>897.80399999999986</v>
      </c>
      <c r="J138" s="143">
        <v>854.63099999999986</v>
      </c>
    </row>
    <row r="139" spans="1:10">
      <c r="A139" s="143" t="s">
        <v>35</v>
      </c>
      <c r="B139" s="143" t="s">
        <v>28</v>
      </c>
      <c r="C139" s="143" t="s">
        <v>21</v>
      </c>
      <c r="D139" s="143" t="s">
        <v>22</v>
      </c>
      <c r="E139" s="143">
        <v>12</v>
      </c>
      <c r="F139" s="150">
        <v>422.505</v>
      </c>
      <c r="G139" s="143">
        <v>68.775000000000006</v>
      </c>
      <c r="H139" s="143">
        <v>137.11000000000001</v>
      </c>
      <c r="I139" s="143">
        <v>1057.0710000000001</v>
      </c>
      <c r="J139" s="143">
        <v>988.29600000000016</v>
      </c>
    </row>
    <row r="140" spans="1:10">
      <c r="A140" s="157" t="s">
        <v>36</v>
      </c>
      <c r="B140" s="143" t="s">
        <v>173</v>
      </c>
      <c r="C140" s="143" t="s">
        <v>21</v>
      </c>
      <c r="D140" s="143" t="s">
        <v>22</v>
      </c>
      <c r="E140" s="143">
        <v>12</v>
      </c>
      <c r="F140" s="150">
        <v>477.09800000000001</v>
      </c>
      <c r="G140" s="143">
        <v>61.596000000000004</v>
      </c>
      <c r="H140" s="143">
        <v>113.63</v>
      </c>
      <c r="I140" s="143">
        <v>1037.8020000000001</v>
      </c>
      <c r="J140" s="143">
        <v>976.20600000000013</v>
      </c>
    </row>
    <row r="141" spans="1:10">
      <c r="A141" s="141" t="s">
        <v>179</v>
      </c>
      <c r="B141" s="141"/>
      <c r="C141" s="143" t="s">
        <v>21</v>
      </c>
      <c r="D141" s="143" t="s">
        <v>22</v>
      </c>
      <c r="E141" s="154" t="s">
        <v>13</v>
      </c>
      <c r="F141" s="155">
        <v>381.74772727272733</v>
      </c>
      <c r="G141" s="150">
        <v>68.394272727272721</v>
      </c>
      <c r="H141" s="155">
        <v>145.25672727272729</v>
      </c>
      <c r="I141" s="155">
        <v>904.19372727272741</v>
      </c>
      <c r="J141" s="150">
        <v>835.79945454545452</v>
      </c>
    </row>
    <row r="142" spans="1:10">
      <c r="A142" s="141" t="s">
        <v>180</v>
      </c>
      <c r="B142" s="141"/>
      <c r="C142" s="143" t="s">
        <v>21</v>
      </c>
      <c r="D142" s="143" t="s">
        <v>22</v>
      </c>
      <c r="E142" s="154" t="s">
        <v>13</v>
      </c>
      <c r="F142" s="155">
        <v>25.437897185852695</v>
      </c>
      <c r="G142" s="150">
        <v>6.8877774843834922</v>
      </c>
      <c r="H142" s="155">
        <v>12.480493839363078</v>
      </c>
      <c r="I142" s="155">
        <v>41.308307813339965</v>
      </c>
      <c r="J142" s="150">
        <v>39.666505841341369</v>
      </c>
    </row>
    <row r="143" spans="1:10">
      <c r="A143" s="143"/>
      <c r="B143" s="143"/>
      <c r="C143" s="143"/>
      <c r="D143" s="143"/>
      <c r="E143" s="143"/>
      <c r="F143" s="150"/>
      <c r="G143" s="143"/>
      <c r="H143" s="143"/>
      <c r="I143" s="143"/>
      <c r="J143" s="143"/>
    </row>
    <row r="144" spans="1:10">
      <c r="A144" s="132" t="s">
        <v>8</v>
      </c>
      <c r="B144" s="132" t="s">
        <v>9</v>
      </c>
      <c r="C144" s="132" t="s">
        <v>10</v>
      </c>
      <c r="D144" s="132" t="s">
        <v>11</v>
      </c>
      <c r="E144" s="133" t="s">
        <v>174</v>
      </c>
      <c r="F144" s="138" t="s">
        <v>175</v>
      </c>
      <c r="G144" s="133" t="s">
        <v>176</v>
      </c>
      <c r="H144" s="133" t="s">
        <v>177</v>
      </c>
      <c r="I144" s="133" t="s">
        <v>178</v>
      </c>
      <c r="J144" s="133" t="s">
        <v>181</v>
      </c>
    </row>
    <row r="145" spans="1:10">
      <c r="A145" s="143" t="s">
        <v>64</v>
      </c>
      <c r="B145" s="143" t="s">
        <v>28</v>
      </c>
      <c r="C145" s="143" t="s">
        <v>65</v>
      </c>
      <c r="D145" s="143" t="s">
        <v>66</v>
      </c>
      <c r="E145" s="143">
        <v>12</v>
      </c>
      <c r="F145" s="150">
        <v>243.64099999999999</v>
      </c>
      <c r="G145" s="143">
        <v>147.279</v>
      </c>
      <c r="H145" s="143">
        <v>134.285</v>
      </c>
      <c r="I145" s="143">
        <v>616.91999999999996</v>
      </c>
      <c r="J145" s="143">
        <v>469.64099999999996</v>
      </c>
    </row>
    <row r="146" spans="1:10">
      <c r="A146" s="143" t="s">
        <v>69</v>
      </c>
      <c r="B146" s="143" t="s">
        <v>26</v>
      </c>
      <c r="C146" s="143" t="s">
        <v>65</v>
      </c>
      <c r="D146" s="143" t="s">
        <v>66</v>
      </c>
      <c r="E146" s="143">
        <v>12</v>
      </c>
      <c r="F146" s="153">
        <v>208.48699999999999</v>
      </c>
      <c r="G146" s="143">
        <v>193.52100000000002</v>
      </c>
      <c r="H146" s="143">
        <v>128.12299999999999</v>
      </c>
      <c r="I146" s="143">
        <v>640.95899999999995</v>
      </c>
      <c r="J146" s="143">
        <v>447.43799999999993</v>
      </c>
    </row>
    <row r="147" spans="1:10">
      <c r="A147" s="143" t="s">
        <v>71</v>
      </c>
      <c r="B147" s="143" t="s">
        <v>72</v>
      </c>
      <c r="C147" s="143" t="s">
        <v>65</v>
      </c>
      <c r="D147" s="143" t="s">
        <v>66</v>
      </c>
      <c r="E147" s="143">
        <v>12</v>
      </c>
      <c r="F147" s="153">
        <v>308.58300000000003</v>
      </c>
      <c r="G147" s="143">
        <v>167.40300000000002</v>
      </c>
      <c r="H147" s="143">
        <v>290.88200000000001</v>
      </c>
      <c r="I147" s="143">
        <v>645.90899999999999</v>
      </c>
      <c r="J147" s="143">
        <v>478.50599999999997</v>
      </c>
    </row>
    <row r="148" spans="1:10">
      <c r="A148" s="150" t="s">
        <v>80</v>
      </c>
      <c r="B148" s="150" t="s">
        <v>20</v>
      </c>
      <c r="C148" s="150" t="s">
        <v>81</v>
      </c>
      <c r="D148" s="156" t="s">
        <v>66</v>
      </c>
      <c r="E148" s="143">
        <v>12</v>
      </c>
      <c r="F148" s="153">
        <v>304.86</v>
      </c>
      <c r="G148" s="143">
        <v>179.16899999999998</v>
      </c>
      <c r="H148" s="143">
        <v>235.203</v>
      </c>
      <c r="I148" s="143">
        <v>1057.779</v>
      </c>
      <c r="J148" s="143">
        <v>878.61</v>
      </c>
    </row>
    <row r="149" spans="1:10">
      <c r="A149" s="150" t="s">
        <v>84</v>
      </c>
      <c r="B149" s="150" t="s">
        <v>26</v>
      </c>
      <c r="C149" s="150" t="s">
        <v>81</v>
      </c>
      <c r="D149" s="156" t="s">
        <v>66</v>
      </c>
      <c r="E149" s="143">
        <v>12</v>
      </c>
      <c r="F149" s="153">
        <v>262.17700000000002</v>
      </c>
      <c r="G149" s="143">
        <v>176.208</v>
      </c>
      <c r="H149" s="143">
        <v>215.69499999999999</v>
      </c>
      <c r="I149" s="143">
        <v>753.20699999999999</v>
      </c>
      <c r="J149" s="143">
        <v>576.99900000000002</v>
      </c>
    </row>
    <row r="150" spans="1:10">
      <c r="A150" s="143" t="s">
        <v>88</v>
      </c>
      <c r="B150" s="143" t="s">
        <v>29</v>
      </c>
      <c r="C150" s="143" t="s">
        <v>81</v>
      </c>
      <c r="D150" s="156" t="s">
        <v>66</v>
      </c>
      <c r="E150" s="143">
        <v>12</v>
      </c>
      <c r="F150" s="153">
        <v>216.26300000000001</v>
      </c>
      <c r="G150" s="143">
        <v>142.24799999999999</v>
      </c>
      <c r="H150" s="143">
        <v>132.13499999999999</v>
      </c>
      <c r="I150" s="143">
        <v>489.471</v>
      </c>
      <c r="J150" s="143">
        <v>347.22300000000001</v>
      </c>
    </row>
    <row r="151" spans="1:10">
      <c r="A151" s="143" t="s">
        <v>93</v>
      </c>
      <c r="B151" s="143" t="s">
        <v>28</v>
      </c>
      <c r="C151" s="143" t="s">
        <v>81</v>
      </c>
      <c r="D151" s="143" t="s">
        <v>66</v>
      </c>
      <c r="E151" s="143">
        <v>12</v>
      </c>
      <c r="F151" s="143">
        <v>392.06900000000002</v>
      </c>
      <c r="G151" s="143">
        <v>161.571</v>
      </c>
      <c r="H151" s="143">
        <v>201.892</v>
      </c>
      <c r="I151" s="143">
        <v>715.03800000000001</v>
      </c>
      <c r="J151" s="143">
        <v>553.46699999999998</v>
      </c>
    </row>
    <row r="152" spans="1:10">
      <c r="A152" s="143" t="s">
        <v>109</v>
      </c>
      <c r="B152" s="143" t="s">
        <v>20</v>
      </c>
      <c r="C152" s="143" t="s">
        <v>21</v>
      </c>
      <c r="D152" s="143" t="s">
        <v>66</v>
      </c>
      <c r="E152" s="143">
        <v>12</v>
      </c>
      <c r="F152" s="143">
        <v>281.85500000000002</v>
      </c>
      <c r="G152" s="143">
        <v>271.54199999999997</v>
      </c>
      <c r="H152" s="143">
        <v>158.43700000000001</v>
      </c>
      <c r="I152" s="143">
        <v>503.93100000000004</v>
      </c>
      <c r="J152" s="143">
        <v>232.38900000000007</v>
      </c>
    </row>
    <row r="153" spans="1:10">
      <c r="A153" s="143" t="s">
        <v>110</v>
      </c>
      <c r="B153" s="143" t="s">
        <v>26</v>
      </c>
      <c r="C153" s="143" t="s">
        <v>21</v>
      </c>
      <c r="D153" s="143" t="s">
        <v>66</v>
      </c>
      <c r="E153" s="143">
        <v>12</v>
      </c>
      <c r="F153" s="143">
        <v>339.38600000000002</v>
      </c>
      <c r="G153" s="143">
        <v>163.73400000000001</v>
      </c>
      <c r="H153" s="143">
        <v>225.691</v>
      </c>
      <c r="I153" s="143">
        <v>781.29299999999989</v>
      </c>
      <c r="J153" s="143">
        <v>617.55899999999986</v>
      </c>
    </row>
    <row r="154" spans="1:10">
      <c r="A154" s="143" t="s">
        <v>111</v>
      </c>
      <c r="B154" s="143" t="s">
        <v>28</v>
      </c>
      <c r="C154" s="143" t="s">
        <v>21</v>
      </c>
      <c r="D154" s="143" t="s">
        <v>66</v>
      </c>
      <c r="E154" s="143">
        <v>12</v>
      </c>
      <c r="F154" s="143">
        <v>436.37400000000002</v>
      </c>
      <c r="G154" s="143">
        <v>210.93599999999998</v>
      </c>
      <c r="H154" s="143">
        <v>243.87100000000001</v>
      </c>
      <c r="I154" s="143">
        <v>886.27800000000002</v>
      </c>
      <c r="J154" s="143">
        <v>675.3420000000001</v>
      </c>
    </row>
    <row r="155" spans="1:10">
      <c r="A155" s="143" t="s">
        <v>112</v>
      </c>
      <c r="B155" s="143" t="s">
        <v>108</v>
      </c>
      <c r="C155" s="143" t="s">
        <v>21</v>
      </c>
      <c r="D155" s="143" t="s">
        <v>66</v>
      </c>
      <c r="E155" s="143">
        <v>12</v>
      </c>
      <c r="F155" s="143">
        <v>255.00899999999999</v>
      </c>
      <c r="G155" s="143">
        <v>232.929</v>
      </c>
      <c r="H155" s="143">
        <v>178.358</v>
      </c>
      <c r="I155" s="143">
        <v>706.52699999999993</v>
      </c>
      <c r="J155" s="143">
        <v>473.59799999999996</v>
      </c>
    </row>
    <row r="156" spans="1:10">
      <c r="A156" s="143" t="s">
        <v>113</v>
      </c>
      <c r="B156" s="143" t="s">
        <v>29</v>
      </c>
      <c r="C156" s="143" t="s">
        <v>21</v>
      </c>
      <c r="D156" s="143" t="s">
        <v>66</v>
      </c>
      <c r="E156" s="143">
        <v>12</v>
      </c>
      <c r="F156" s="143">
        <v>408.12700000000001</v>
      </c>
      <c r="G156" s="143">
        <v>226.50599999999997</v>
      </c>
      <c r="H156" s="143">
        <v>285.50900000000001</v>
      </c>
      <c r="I156" s="143">
        <v>831.65699999999993</v>
      </c>
      <c r="J156" s="143">
        <v>605.15099999999995</v>
      </c>
    </row>
    <row r="157" spans="1:10">
      <c r="A157" s="141" t="s">
        <v>179</v>
      </c>
      <c r="B157" s="141"/>
      <c r="C157" s="141" t="s">
        <v>21</v>
      </c>
      <c r="D157" s="131" t="s">
        <v>66</v>
      </c>
      <c r="E157" s="154" t="s">
        <v>13</v>
      </c>
      <c r="F157" s="144">
        <v>304.73591666666664</v>
      </c>
      <c r="G157" s="158">
        <v>189.42049999999998</v>
      </c>
      <c r="H157" s="144">
        <v>202.50675000000001</v>
      </c>
      <c r="I157" s="144">
        <v>719.08074999999997</v>
      </c>
      <c r="J157" s="144">
        <v>529.66025000000002</v>
      </c>
    </row>
    <row r="158" spans="1:10">
      <c r="A158" s="141" t="s">
        <v>180</v>
      </c>
      <c r="B158" s="141"/>
      <c r="C158" s="141" t="s">
        <v>21</v>
      </c>
      <c r="D158" s="131" t="s">
        <v>66</v>
      </c>
      <c r="E158" s="154" t="s">
        <v>13</v>
      </c>
      <c r="F158" s="144">
        <v>21.758362381440833</v>
      </c>
      <c r="G158" s="158">
        <v>11.245528037442661</v>
      </c>
      <c r="H158" s="144">
        <v>16.481408072350749</v>
      </c>
      <c r="I158" s="144">
        <v>46.176352202662393</v>
      </c>
      <c r="J158" s="144">
        <v>47.434001253595888</v>
      </c>
    </row>
    <row r="159" spans="1:10">
      <c r="A159" s="130"/>
      <c r="B159" s="130"/>
      <c r="C159" s="130"/>
      <c r="D159" s="130"/>
      <c r="E159" s="130"/>
      <c r="F159" s="145"/>
      <c r="G159" s="145"/>
      <c r="H159" s="145"/>
      <c r="I159" s="145"/>
      <c r="J159" s="145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159"/>
  <sheetViews>
    <sheetView workbookViewId="0">
      <selection activeCell="F46" sqref="F46"/>
    </sheetView>
  </sheetViews>
  <sheetFormatPr defaultRowHeight="15"/>
  <sheetData>
    <row r="1" spans="1:33" ht="18.75">
      <c r="A1" s="37" t="s">
        <v>312</v>
      </c>
    </row>
    <row r="2" spans="1:33" ht="18.75">
      <c r="A2" s="37" t="s">
        <v>310</v>
      </c>
      <c r="F2" s="32"/>
      <c r="G2" s="32"/>
      <c r="Z2" t="s">
        <v>186</v>
      </c>
      <c r="AE2" t="s">
        <v>200</v>
      </c>
    </row>
    <row r="3" spans="1:33">
      <c r="A3" s="2" t="s">
        <v>8</v>
      </c>
      <c r="B3" s="2" t="s">
        <v>9</v>
      </c>
      <c r="C3" s="2" t="s">
        <v>10</v>
      </c>
      <c r="D3" s="2" t="s">
        <v>11</v>
      </c>
      <c r="E3" s="3" t="s">
        <v>174</v>
      </c>
      <c r="F3" s="38" t="s">
        <v>175</v>
      </c>
      <c r="G3" s="39" t="s">
        <v>177</v>
      </c>
      <c r="K3" t="s">
        <v>182</v>
      </c>
    </row>
    <row r="4" spans="1:33">
      <c r="A4" s="1" t="s">
        <v>42</v>
      </c>
      <c r="B4" s="1" t="s">
        <v>20</v>
      </c>
      <c r="C4" s="1" t="s">
        <v>31</v>
      </c>
      <c r="D4" s="1" t="s">
        <v>22</v>
      </c>
      <c r="E4" s="8" t="s">
        <v>63</v>
      </c>
      <c r="F4" s="40">
        <v>295.90699999999998</v>
      </c>
      <c r="G4" s="24">
        <v>89.414000000000001</v>
      </c>
      <c r="L4" s="32"/>
      <c r="M4" s="32" t="s">
        <v>181</v>
      </c>
      <c r="N4" s="32" t="s">
        <v>176</v>
      </c>
      <c r="O4" s="32" t="s">
        <v>177</v>
      </c>
      <c r="Z4" t="s">
        <v>305</v>
      </c>
      <c r="AE4" t="s">
        <v>305</v>
      </c>
    </row>
    <row r="5" spans="1:33" ht="15.75" thickBot="1">
      <c r="A5" s="1" t="s">
        <v>43</v>
      </c>
      <c r="B5" s="1" t="s">
        <v>26</v>
      </c>
      <c r="C5" s="1" t="s">
        <v>31</v>
      </c>
      <c r="D5" s="1" t="s">
        <v>22</v>
      </c>
      <c r="E5" s="8" t="s">
        <v>63</v>
      </c>
      <c r="F5" s="40">
        <v>227.51499999999999</v>
      </c>
      <c r="G5" s="24">
        <v>76.19</v>
      </c>
      <c r="K5" t="s">
        <v>200</v>
      </c>
      <c r="L5" s="49" t="s">
        <v>184</v>
      </c>
      <c r="M5" s="32">
        <v>119.15938888888887</v>
      </c>
      <c r="N5" s="32">
        <v>99.057000000000002</v>
      </c>
      <c r="O5" s="32">
        <v>100.09322916666667</v>
      </c>
      <c r="Z5" s="23" t="s">
        <v>389</v>
      </c>
      <c r="AE5" s="23" t="s">
        <v>389</v>
      </c>
    </row>
    <row r="6" spans="1:33">
      <c r="A6" s="1" t="s">
        <v>44</v>
      </c>
      <c r="B6" s="1" t="s">
        <v>28</v>
      </c>
      <c r="C6" s="1" t="s">
        <v>31</v>
      </c>
      <c r="D6" s="1" t="s">
        <v>22</v>
      </c>
      <c r="E6" s="8" t="s">
        <v>63</v>
      </c>
      <c r="F6" s="40">
        <v>213.55199999999999</v>
      </c>
      <c r="G6" s="24">
        <v>86.364000000000004</v>
      </c>
      <c r="L6" s="50" t="s">
        <v>183</v>
      </c>
      <c r="M6">
        <v>420.12374999999997</v>
      </c>
      <c r="N6" s="32">
        <v>56.986000000000004</v>
      </c>
      <c r="O6" s="32">
        <v>150.40009090909095</v>
      </c>
      <c r="Z6" s="30"/>
      <c r="AA6" s="30" t="s">
        <v>188</v>
      </c>
      <c r="AB6" s="30" t="s">
        <v>189</v>
      </c>
      <c r="AE6" s="30"/>
      <c r="AF6" s="30" t="s">
        <v>188</v>
      </c>
      <c r="AG6" s="30" t="s">
        <v>189</v>
      </c>
    </row>
    <row r="7" spans="1:33">
      <c r="A7" s="1" t="s">
        <v>45</v>
      </c>
      <c r="B7" s="1" t="s">
        <v>20</v>
      </c>
      <c r="C7" s="1" t="s">
        <v>31</v>
      </c>
      <c r="D7" s="1" t="s">
        <v>22</v>
      </c>
      <c r="E7" s="8" t="s">
        <v>63</v>
      </c>
      <c r="F7" s="40">
        <v>197.15299999999999</v>
      </c>
      <c r="G7" s="24">
        <v>69.373999999999995</v>
      </c>
      <c r="L7" s="32"/>
      <c r="N7" s="32"/>
      <c r="O7" s="32"/>
      <c r="Z7" s="28" t="s">
        <v>190</v>
      </c>
      <c r="AA7" s="28">
        <v>419.23634615384617</v>
      </c>
      <c r="AB7" s="28">
        <v>302.36289655172413</v>
      </c>
      <c r="AE7" s="28" t="s">
        <v>190</v>
      </c>
      <c r="AF7" s="28">
        <v>344.13099999999997</v>
      </c>
      <c r="AG7" s="28">
        <v>285.75008333333329</v>
      </c>
    </row>
    <row r="8" spans="1:33">
      <c r="A8" s="1" t="s">
        <v>48</v>
      </c>
      <c r="B8" s="1" t="s">
        <v>26</v>
      </c>
      <c r="C8" s="1" t="s">
        <v>31</v>
      </c>
      <c r="D8" s="1" t="s">
        <v>22</v>
      </c>
      <c r="E8" s="8" t="s">
        <v>63</v>
      </c>
      <c r="F8" s="40">
        <v>248.56899999999999</v>
      </c>
      <c r="G8" s="24">
        <v>67.796999999999997</v>
      </c>
      <c r="L8" s="32"/>
      <c r="M8" s="32"/>
      <c r="N8" s="32"/>
      <c r="O8" s="32"/>
      <c r="Z8" s="28" t="s">
        <v>191</v>
      </c>
      <c r="AA8" s="28">
        <v>3649.6077691953628</v>
      </c>
      <c r="AB8" s="28">
        <v>6145.2873193103587</v>
      </c>
      <c r="AE8" s="28" t="s">
        <v>191</v>
      </c>
      <c r="AF8" s="28">
        <v>6667.2005527999954</v>
      </c>
      <c r="AG8" s="28">
        <v>2465.225302079743</v>
      </c>
    </row>
    <row r="9" spans="1:33">
      <c r="A9" s="1" t="s">
        <v>49</v>
      </c>
      <c r="B9" s="1" t="s">
        <v>28</v>
      </c>
      <c r="C9" s="1" t="s">
        <v>31</v>
      </c>
      <c r="D9" s="1" t="s">
        <v>22</v>
      </c>
      <c r="E9" s="8" t="s">
        <v>63</v>
      </c>
      <c r="F9" s="40">
        <v>211.636</v>
      </c>
      <c r="G9" s="24">
        <v>66.631</v>
      </c>
      <c r="L9" s="49" t="s">
        <v>184</v>
      </c>
      <c r="M9" s="32">
        <v>8.7270448535987928</v>
      </c>
      <c r="N9" s="32">
        <v>5.5652956753660776</v>
      </c>
      <c r="O9" s="32">
        <v>4.1978720510786838</v>
      </c>
      <c r="Z9" s="28" t="s">
        <v>192</v>
      </c>
      <c r="AA9" s="28">
        <v>26</v>
      </c>
      <c r="AB9" s="28">
        <v>29</v>
      </c>
      <c r="AE9" s="28" t="s">
        <v>192</v>
      </c>
      <c r="AF9" s="28">
        <v>11</v>
      </c>
      <c r="AG9" s="28">
        <v>24</v>
      </c>
    </row>
    <row r="10" spans="1:33">
      <c r="A10" s="1" t="s">
        <v>51</v>
      </c>
      <c r="B10" s="1" t="s">
        <v>29</v>
      </c>
      <c r="C10" s="1" t="s">
        <v>31</v>
      </c>
      <c r="D10" s="1" t="s">
        <v>22</v>
      </c>
      <c r="E10" s="8" t="s">
        <v>63</v>
      </c>
      <c r="F10" s="40">
        <v>219.98599999999999</v>
      </c>
      <c r="G10" s="24">
        <v>68.103999999999999</v>
      </c>
      <c r="L10" s="50" t="s">
        <v>183</v>
      </c>
      <c r="M10" s="32">
        <v>50.121052076240055</v>
      </c>
      <c r="N10" s="32">
        <v>2.1018537849558743</v>
      </c>
      <c r="O10" s="32">
        <v>15.272524476359196</v>
      </c>
      <c r="Z10" s="28" t="s">
        <v>306</v>
      </c>
      <c r="AA10" s="28">
        <v>4968.0799843504547</v>
      </c>
      <c r="AB10" s="28"/>
      <c r="AE10" s="28" t="s">
        <v>306</v>
      </c>
      <c r="AF10" s="28">
        <v>3738.5511356313345</v>
      </c>
      <c r="AG10" s="28"/>
    </row>
    <row r="11" spans="1:33">
      <c r="A11" s="1" t="s">
        <v>52</v>
      </c>
      <c r="B11" s="1" t="s">
        <v>41</v>
      </c>
      <c r="C11" s="1" t="s">
        <v>31</v>
      </c>
      <c r="D11" s="1" t="s">
        <v>22</v>
      </c>
      <c r="E11" s="8" t="s">
        <v>63</v>
      </c>
      <c r="F11" s="40">
        <v>238.27500000000001</v>
      </c>
      <c r="G11" s="24">
        <v>74.143000000000001</v>
      </c>
      <c r="L11" s="32"/>
      <c r="M11" s="32"/>
      <c r="N11" s="32"/>
      <c r="O11" s="32"/>
      <c r="Z11" s="28" t="s">
        <v>193</v>
      </c>
      <c r="AA11" s="28">
        <v>0</v>
      </c>
      <c r="AB11" s="28"/>
      <c r="AE11" s="28" t="s">
        <v>193</v>
      </c>
      <c r="AF11" s="28">
        <v>0</v>
      </c>
      <c r="AG11" s="28"/>
    </row>
    <row r="12" spans="1:33">
      <c r="A12" s="1" t="s">
        <v>57</v>
      </c>
      <c r="B12" s="1" t="s">
        <v>20</v>
      </c>
      <c r="C12" s="1" t="s">
        <v>31</v>
      </c>
      <c r="D12" s="1" t="s">
        <v>22</v>
      </c>
      <c r="E12" s="8" t="s">
        <v>63</v>
      </c>
      <c r="F12" s="40">
        <v>282.601</v>
      </c>
      <c r="G12" s="24">
        <v>129.351</v>
      </c>
      <c r="L12" s="32"/>
      <c r="M12" s="32"/>
      <c r="N12" s="32"/>
      <c r="O12" s="32"/>
      <c r="Z12" s="28" t="s">
        <v>194</v>
      </c>
      <c r="AA12" s="28">
        <v>53</v>
      </c>
      <c r="AB12" s="28"/>
      <c r="AE12" s="28" t="s">
        <v>194</v>
      </c>
      <c r="AF12" s="28">
        <v>33</v>
      </c>
      <c r="AG12" s="28"/>
    </row>
    <row r="13" spans="1:33">
      <c r="A13" s="1" t="s">
        <v>59</v>
      </c>
      <c r="B13" s="1" t="s">
        <v>29</v>
      </c>
      <c r="C13" s="1" t="s">
        <v>31</v>
      </c>
      <c r="D13" s="1" t="s">
        <v>22</v>
      </c>
      <c r="E13" s="8" t="s">
        <v>63</v>
      </c>
      <c r="F13" s="40">
        <v>299.32900000000001</v>
      </c>
      <c r="G13" s="24">
        <v>105.11499999999999</v>
      </c>
      <c r="K13" t="s">
        <v>182</v>
      </c>
      <c r="L13" s="32"/>
      <c r="M13" s="32"/>
      <c r="N13" s="32"/>
      <c r="O13" s="32"/>
      <c r="Z13" s="28" t="s">
        <v>195</v>
      </c>
      <c r="AA13" s="28">
        <v>6.1393995964029724</v>
      </c>
      <c r="AB13" s="28"/>
      <c r="AE13" s="28" t="s">
        <v>195</v>
      </c>
      <c r="AF13" s="28">
        <v>2.6223290640365065</v>
      </c>
      <c r="AG13" s="28"/>
    </row>
    <row r="14" spans="1:33">
      <c r="A14" s="1" t="s">
        <v>60</v>
      </c>
      <c r="B14" s="1" t="s">
        <v>28</v>
      </c>
      <c r="C14" s="1" t="s">
        <v>31</v>
      </c>
      <c r="D14" s="1" t="s">
        <v>22</v>
      </c>
      <c r="E14" s="8" t="s">
        <v>63</v>
      </c>
      <c r="F14" s="40">
        <v>212.15600000000001</v>
      </c>
      <c r="G14" s="24">
        <v>94.429000000000002</v>
      </c>
      <c r="L14" s="32"/>
      <c r="M14" s="32" t="s">
        <v>181</v>
      </c>
      <c r="N14" s="32" t="s">
        <v>176</v>
      </c>
      <c r="O14" s="32" t="s">
        <v>177</v>
      </c>
      <c r="Z14" s="28" t="s">
        <v>196</v>
      </c>
      <c r="AA14" s="28">
        <v>5.4274360655903711E-8</v>
      </c>
      <c r="AB14" s="28"/>
      <c r="AE14" s="28" t="s">
        <v>196</v>
      </c>
      <c r="AF14" s="28">
        <v>6.5561474500867509E-3</v>
      </c>
      <c r="AG14" s="28"/>
    </row>
    <row r="15" spans="1:33">
      <c r="A15" s="1" t="s">
        <v>61</v>
      </c>
      <c r="B15" s="1" t="s">
        <v>29</v>
      </c>
      <c r="C15" s="1" t="s">
        <v>31</v>
      </c>
      <c r="D15" s="1" t="s">
        <v>22</v>
      </c>
      <c r="E15" s="8" t="s">
        <v>63</v>
      </c>
      <c r="F15" s="40">
        <v>237.59100000000001</v>
      </c>
      <c r="G15" s="24">
        <v>115.432</v>
      </c>
      <c r="K15" t="s">
        <v>186</v>
      </c>
      <c r="L15" s="49" t="s">
        <v>184</v>
      </c>
      <c r="M15" s="32">
        <v>102.46350000000001</v>
      </c>
      <c r="N15" s="32">
        <v>76.91149999999999</v>
      </c>
      <c r="O15" s="32">
        <v>115.61358620689654</v>
      </c>
      <c r="Z15" s="28" t="s">
        <v>197</v>
      </c>
      <c r="AA15" s="28">
        <v>1.6741162367030993</v>
      </c>
      <c r="AB15" s="28"/>
      <c r="AE15" s="28" t="s">
        <v>197</v>
      </c>
      <c r="AF15" s="28">
        <v>1.6923603090303456</v>
      </c>
      <c r="AG15" s="28"/>
    </row>
    <row r="16" spans="1:33">
      <c r="A16" s="1" t="s">
        <v>62</v>
      </c>
      <c r="B16" s="1" t="s">
        <v>29</v>
      </c>
      <c r="C16" s="1" t="s">
        <v>31</v>
      </c>
      <c r="D16" s="1" t="s">
        <v>22</v>
      </c>
      <c r="E16" s="8" t="s">
        <v>63</v>
      </c>
      <c r="F16" s="40">
        <v>239.09700000000001</v>
      </c>
      <c r="G16" s="24">
        <v>84.399000000000001</v>
      </c>
      <c r="L16" s="50" t="s">
        <v>183</v>
      </c>
      <c r="M16">
        <v>303.57342857142856</v>
      </c>
      <c r="N16" s="32">
        <v>53.008285714285719</v>
      </c>
      <c r="O16" s="32">
        <v>93.467076923076917</v>
      </c>
      <c r="Z16" s="28" t="s">
        <v>198</v>
      </c>
      <c r="AA16" s="28">
        <v>1.0854872131180742E-7</v>
      </c>
      <c r="AB16" s="28"/>
      <c r="AE16" s="28" t="s">
        <v>198</v>
      </c>
      <c r="AF16" s="28">
        <v>1.3112294900173502E-2</v>
      </c>
      <c r="AG16" s="28"/>
    </row>
    <row r="17" spans="1:33" ht="15.75" thickBot="1">
      <c r="A17" s="6" t="s">
        <v>74</v>
      </c>
      <c r="B17" s="1" t="s">
        <v>20</v>
      </c>
      <c r="C17" s="1" t="s">
        <v>31</v>
      </c>
      <c r="D17" s="6" t="s">
        <v>22</v>
      </c>
      <c r="E17" s="8" t="s">
        <v>63</v>
      </c>
      <c r="F17" s="40">
        <v>250.13</v>
      </c>
      <c r="G17" s="24">
        <v>97.662999999999997</v>
      </c>
      <c r="L17" s="32"/>
      <c r="N17" s="32"/>
      <c r="O17" s="32"/>
      <c r="Z17" s="29" t="s">
        <v>199</v>
      </c>
      <c r="AA17" s="29">
        <v>2.0057459953178696</v>
      </c>
      <c r="AB17" s="29"/>
      <c r="AE17" s="29" t="s">
        <v>199</v>
      </c>
      <c r="AF17" s="29">
        <v>2.0345152974493397</v>
      </c>
      <c r="AG17" s="29"/>
    </row>
    <row r="18" spans="1:33">
      <c r="A18" s="6" t="s">
        <v>76</v>
      </c>
      <c r="B18" s="1" t="s">
        <v>29</v>
      </c>
      <c r="C18" s="1" t="s">
        <v>31</v>
      </c>
      <c r="D18" s="6" t="s">
        <v>22</v>
      </c>
      <c r="E18" s="8" t="s">
        <v>63</v>
      </c>
      <c r="F18" s="40">
        <v>216.071</v>
      </c>
      <c r="G18" s="24">
        <v>138.48099999999999</v>
      </c>
      <c r="L18" s="32"/>
      <c r="M18" s="32"/>
      <c r="N18" s="32"/>
      <c r="O18" s="32"/>
    </row>
    <row r="19" spans="1:33">
      <c r="A19" s="6" t="s">
        <v>77</v>
      </c>
      <c r="B19" s="11" t="s">
        <v>28</v>
      </c>
      <c r="C19" s="11" t="s">
        <v>31</v>
      </c>
      <c r="D19" s="6" t="s">
        <v>22</v>
      </c>
      <c r="E19" s="8" t="s">
        <v>63</v>
      </c>
      <c r="F19" s="40">
        <v>173.68899999999999</v>
      </c>
      <c r="G19" s="24">
        <v>103.57899999999999</v>
      </c>
      <c r="L19" s="49" t="s">
        <v>184</v>
      </c>
      <c r="M19" s="32">
        <v>8.6850443915579909</v>
      </c>
      <c r="N19" s="32">
        <v>2.0717399088688708</v>
      </c>
      <c r="O19" s="32">
        <v>11.246838703917613</v>
      </c>
    </row>
    <row r="20" spans="1:33">
      <c r="A20" s="6" t="s">
        <v>78</v>
      </c>
      <c r="B20" s="11" t="s">
        <v>29</v>
      </c>
      <c r="C20" s="11" t="s">
        <v>31</v>
      </c>
      <c r="D20" s="6" t="s">
        <v>22</v>
      </c>
      <c r="E20" s="8" t="s">
        <v>63</v>
      </c>
      <c r="F20" s="40">
        <v>191.732</v>
      </c>
      <c r="G20" s="24">
        <v>125.053</v>
      </c>
      <c r="L20" s="50" t="s">
        <v>183</v>
      </c>
      <c r="M20" s="32">
        <v>24.44078210079233</v>
      </c>
      <c r="N20" s="32">
        <v>7.0913047791573192</v>
      </c>
      <c r="O20" s="32">
        <v>4.5469628679856511</v>
      </c>
      <c r="Z20" t="s">
        <v>305</v>
      </c>
      <c r="AE20" t="s">
        <v>305</v>
      </c>
    </row>
    <row r="21" spans="1:33" ht="15.75" thickBot="1">
      <c r="A21" s="1" t="s">
        <v>95</v>
      </c>
      <c r="B21" s="1" t="s">
        <v>28</v>
      </c>
      <c r="C21" s="1" t="s">
        <v>31</v>
      </c>
      <c r="D21" s="1" t="s">
        <v>22</v>
      </c>
      <c r="E21" s="8" t="s">
        <v>63</v>
      </c>
      <c r="F21" s="40">
        <v>260.315</v>
      </c>
      <c r="G21" s="24">
        <v>98.953000000000003</v>
      </c>
      <c r="Z21" s="23" t="s">
        <v>390</v>
      </c>
      <c r="AE21" s="23" t="s">
        <v>390</v>
      </c>
    </row>
    <row r="22" spans="1:33">
      <c r="A22" s="1" t="s">
        <v>97</v>
      </c>
      <c r="B22" s="1" t="s">
        <v>29</v>
      </c>
      <c r="C22" s="1" t="s">
        <v>31</v>
      </c>
      <c r="D22" s="1" t="s">
        <v>22</v>
      </c>
      <c r="E22" s="8" t="s">
        <v>63</v>
      </c>
      <c r="F22" s="40">
        <v>222.99799999999999</v>
      </c>
      <c r="G22" s="24">
        <v>99.832999999999998</v>
      </c>
      <c r="Z22" s="30"/>
      <c r="AA22" s="30" t="s">
        <v>188</v>
      </c>
      <c r="AB22" s="30" t="s">
        <v>189</v>
      </c>
      <c r="AE22" s="30"/>
      <c r="AF22" s="30" t="s">
        <v>188</v>
      </c>
      <c r="AG22" s="30" t="s">
        <v>189</v>
      </c>
    </row>
    <row r="23" spans="1:33">
      <c r="A23" s="1" t="s">
        <v>120</v>
      </c>
      <c r="B23" s="1" t="s">
        <v>20</v>
      </c>
      <c r="C23" s="1" t="s">
        <v>31</v>
      </c>
      <c r="D23" s="1" t="s">
        <v>22</v>
      </c>
      <c r="E23" s="8" t="s">
        <v>63</v>
      </c>
      <c r="F23" s="43">
        <v>370.10300000000001</v>
      </c>
      <c r="G23" s="41">
        <v>128.81899999999999</v>
      </c>
      <c r="Z23" s="28" t="s">
        <v>190</v>
      </c>
      <c r="AA23" s="28">
        <v>1075.3375000000001</v>
      </c>
      <c r="AB23" s="28">
        <v>904.19372727272741</v>
      </c>
      <c r="AE23" s="28" t="s">
        <v>190</v>
      </c>
      <c r="AF23" s="28">
        <v>1075.3375000000001</v>
      </c>
      <c r="AG23" s="28">
        <v>904.19372727272741</v>
      </c>
    </row>
    <row r="24" spans="1:33">
      <c r="A24" s="1" t="s">
        <v>121</v>
      </c>
      <c r="B24" s="1" t="s">
        <v>26</v>
      </c>
      <c r="C24" s="1" t="s">
        <v>31</v>
      </c>
      <c r="D24" s="1" t="s">
        <v>22</v>
      </c>
      <c r="E24" s="8" t="s">
        <v>63</v>
      </c>
      <c r="F24" s="40">
        <v>398.79500000000002</v>
      </c>
      <c r="G24" s="24">
        <v>132.50399999999999</v>
      </c>
      <c r="Z24" s="28" t="s">
        <v>191</v>
      </c>
      <c r="AA24" s="28">
        <v>68008.003989899909</v>
      </c>
      <c r="AB24" s="28">
        <v>18770.13923841808</v>
      </c>
      <c r="AE24" s="28" t="s">
        <v>191</v>
      </c>
      <c r="AF24" s="28">
        <v>68008.003989899909</v>
      </c>
      <c r="AG24" s="28">
        <v>18770.13923841808</v>
      </c>
    </row>
    <row r="25" spans="1:33">
      <c r="A25" s="1" t="s">
        <v>122</v>
      </c>
      <c r="B25" s="1" t="s">
        <v>20</v>
      </c>
      <c r="C25" s="1" t="s">
        <v>31</v>
      </c>
      <c r="D25" s="1" t="s">
        <v>22</v>
      </c>
      <c r="E25" s="8" t="s">
        <v>63</v>
      </c>
      <c r="F25" s="40">
        <v>252.48500000000001</v>
      </c>
      <c r="G25" s="24">
        <v>67.858999999999995</v>
      </c>
      <c r="Z25" s="28" t="s">
        <v>192</v>
      </c>
      <c r="AA25" s="28">
        <v>6</v>
      </c>
      <c r="AB25" s="28">
        <v>11</v>
      </c>
      <c r="AE25" s="28" t="s">
        <v>192</v>
      </c>
      <c r="AF25" s="28">
        <v>6</v>
      </c>
      <c r="AG25" s="28">
        <v>11</v>
      </c>
    </row>
    <row r="26" spans="1:33">
      <c r="A26" s="1" t="s">
        <v>123</v>
      </c>
      <c r="B26" s="1" t="s">
        <v>26</v>
      </c>
      <c r="C26" s="1" t="s">
        <v>31</v>
      </c>
      <c r="D26" s="1" t="s">
        <v>22</v>
      </c>
      <c r="E26" s="8" t="s">
        <v>63</v>
      </c>
      <c r="F26" s="40">
        <v>296.15300000000002</v>
      </c>
      <c r="G26" s="24">
        <v>88.308999999999997</v>
      </c>
      <c r="Z26" s="28" t="s">
        <v>306</v>
      </c>
      <c r="AA26" s="28">
        <v>35182.760822245356</v>
      </c>
      <c r="AB26" s="28"/>
      <c r="AE26" s="28" t="s">
        <v>306</v>
      </c>
      <c r="AF26" s="28">
        <v>35182.760822245356</v>
      </c>
      <c r="AG26" s="28"/>
    </row>
    <row r="27" spans="1:33">
      <c r="A27" s="1" t="s">
        <v>124</v>
      </c>
      <c r="B27" s="1" t="s">
        <v>29</v>
      </c>
      <c r="C27" s="1" t="s">
        <v>31</v>
      </c>
      <c r="D27" s="1" t="s">
        <v>22</v>
      </c>
      <c r="E27" s="8" t="s">
        <v>63</v>
      </c>
      <c r="F27" s="40">
        <v>240.71199999999999</v>
      </c>
      <c r="G27" s="24">
        <v>63.54</v>
      </c>
      <c r="Z27" s="28" t="s">
        <v>193</v>
      </c>
      <c r="AA27" s="28">
        <v>0</v>
      </c>
      <c r="AB27" s="28"/>
      <c r="AE27" s="28" t="s">
        <v>193</v>
      </c>
      <c r="AF27" s="28">
        <v>0</v>
      </c>
      <c r="AG27" s="28"/>
    </row>
    <row r="28" spans="1:33">
      <c r="A28" s="1" t="s">
        <v>131</v>
      </c>
      <c r="B28" s="1" t="s">
        <v>29</v>
      </c>
      <c r="C28" s="1" t="s">
        <v>102</v>
      </c>
      <c r="D28" s="1" t="s">
        <v>22</v>
      </c>
      <c r="E28" s="8" t="s">
        <v>63</v>
      </c>
      <c r="F28" s="40">
        <v>282.98399999999998</v>
      </c>
      <c r="G28" s="24">
        <v>70.846999999999994</v>
      </c>
      <c r="Z28" s="28" t="s">
        <v>194</v>
      </c>
      <c r="AA28" s="28">
        <v>15</v>
      </c>
      <c r="AB28" s="28"/>
      <c r="AE28" s="28" t="s">
        <v>194</v>
      </c>
      <c r="AF28" s="28">
        <v>15</v>
      </c>
      <c r="AG28" s="28"/>
    </row>
    <row r="29" spans="1:33">
      <c r="A29" s="1" t="s">
        <v>132</v>
      </c>
      <c r="B29" s="1" t="s">
        <v>41</v>
      </c>
      <c r="C29" s="1" t="s">
        <v>102</v>
      </c>
      <c r="D29" s="1" t="s">
        <v>22</v>
      </c>
      <c r="E29" s="8" t="s">
        <v>63</v>
      </c>
      <c r="F29" s="40">
        <v>215.88</v>
      </c>
      <c r="G29" s="24">
        <v>87.960999999999999</v>
      </c>
      <c r="Z29" s="28" t="s">
        <v>195</v>
      </c>
      <c r="AA29" s="28">
        <v>1.7978094153428963</v>
      </c>
      <c r="AB29" s="28"/>
      <c r="AE29" s="28" t="s">
        <v>195</v>
      </c>
      <c r="AF29" s="28">
        <v>1.7978094153428963</v>
      </c>
      <c r="AG29" s="28"/>
    </row>
    <row r="30" spans="1:33">
      <c r="A30" s="21" t="s">
        <v>179</v>
      </c>
      <c r="B30" s="21"/>
      <c r="C30" s="21" t="s">
        <v>102</v>
      </c>
      <c r="D30" s="21" t="s">
        <v>22</v>
      </c>
      <c r="E30" s="44" t="s">
        <v>63</v>
      </c>
      <c r="F30" s="45">
        <f>AVERAGE(F4:F29)</f>
        <v>249.82361538461538</v>
      </c>
      <c r="G30" s="45">
        <f t="shared" ref="G30" si="0">AVERAGE(G4:G29)</f>
        <v>93.467076923076917</v>
      </c>
      <c r="H30" s="23"/>
      <c r="Z30" s="28" t="s">
        <v>196</v>
      </c>
      <c r="AA30" s="28">
        <v>4.6181161582404845E-2</v>
      </c>
      <c r="AB30" s="28"/>
      <c r="AE30" s="28" t="s">
        <v>196</v>
      </c>
      <c r="AF30" s="28">
        <v>4.6181161582404845E-2</v>
      </c>
      <c r="AG30" s="28"/>
    </row>
    <row r="31" spans="1:33">
      <c r="A31" s="21" t="s">
        <v>180</v>
      </c>
      <c r="B31" s="21"/>
      <c r="C31" s="21" t="s">
        <v>102</v>
      </c>
      <c r="D31" s="21" t="s">
        <v>22</v>
      </c>
      <c r="E31" s="44" t="s">
        <v>63</v>
      </c>
      <c r="F31" s="45">
        <f>STDEV(F4:F29)/SQRT(26)</f>
        <v>10.129273359628661</v>
      </c>
      <c r="G31" s="45">
        <f t="shared" ref="G31" si="1">STDEV(G4:G29)/SQRT(26)</f>
        <v>4.5469628679856511</v>
      </c>
      <c r="H31" s="23"/>
      <c r="Z31" s="28" t="s">
        <v>197</v>
      </c>
      <c r="AA31" s="28">
        <v>1.7530503556925723</v>
      </c>
      <c r="AB31" s="28"/>
      <c r="AE31" s="28" t="s">
        <v>197</v>
      </c>
      <c r="AF31" s="28">
        <v>1.7530503556925723</v>
      </c>
      <c r="AG31" s="28"/>
    </row>
    <row r="32" spans="1:33">
      <c r="A32" s="1"/>
      <c r="B32" s="1"/>
      <c r="C32" s="1"/>
      <c r="D32" s="1"/>
      <c r="E32" s="8"/>
      <c r="F32" s="40"/>
      <c r="G32" s="24"/>
      <c r="Z32" s="28" t="s">
        <v>198</v>
      </c>
      <c r="AA32" s="28">
        <v>9.236232316480969E-2</v>
      </c>
      <c r="AB32" s="28"/>
      <c r="AE32" s="28" t="s">
        <v>198</v>
      </c>
      <c r="AF32" s="28">
        <v>9.236232316480969E-2</v>
      </c>
      <c r="AG32" s="28"/>
    </row>
    <row r="33" spans="1:33" ht="15.75" thickBot="1">
      <c r="A33" s="2" t="s">
        <v>8</v>
      </c>
      <c r="B33" s="2" t="s">
        <v>9</v>
      </c>
      <c r="C33" s="2" t="s">
        <v>10</v>
      </c>
      <c r="D33" s="2" t="s">
        <v>11</v>
      </c>
      <c r="E33" s="3" t="s">
        <v>174</v>
      </c>
      <c r="F33" s="38" t="s">
        <v>175</v>
      </c>
      <c r="G33" s="39" t="s">
        <v>177</v>
      </c>
      <c r="Z33" s="29" t="s">
        <v>199</v>
      </c>
      <c r="AA33" s="29">
        <v>2.1314495455597742</v>
      </c>
      <c r="AB33" s="29"/>
      <c r="AE33" s="29" t="s">
        <v>199</v>
      </c>
      <c r="AF33" s="29">
        <v>2.1314495455597742</v>
      </c>
      <c r="AG33" s="29"/>
    </row>
    <row r="34" spans="1:33">
      <c r="A34" s="6" t="s">
        <v>79</v>
      </c>
      <c r="B34" s="6" t="s">
        <v>72</v>
      </c>
      <c r="C34" s="6" t="s">
        <v>31</v>
      </c>
      <c r="D34" s="6" t="s">
        <v>66</v>
      </c>
      <c r="E34" s="8" t="s">
        <v>63</v>
      </c>
      <c r="F34" s="40">
        <v>229.131</v>
      </c>
      <c r="G34" s="24">
        <v>209.14400000000001</v>
      </c>
    </row>
    <row r="35" spans="1:33">
      <c r="A35" s="17" t="s">
        <v>90</v>
      </c>
      <c r="B35" s="17" t="s">
        <v>20</v>
      </c>
      <c r="C35" s="17" t="s">
        <v>31</v>
      </c>
      <c r="D35" s="35" t="s">
        <v>66</v>
      </c>
      <c r="E35" s="8" t="s">
        <v>63</v>
      </c>
      <c r="F35" s="43">
        <v>161.53299999999999</v>
      </c>
      <c r="G35" s="42">
        <v>97.561000000000007</v>
      </c>
    </row>
    <row r="36" spans="1:33">
      <c r="A36" s="1" t="s">
        <v>91</v>
      </c>
      <c r="B36" s="1" t="s">
        <v>26</v>
      </c>
      <c r="C36" s="1" t="s">
        <v>31</v>
      </c>
      <c r="D36" s="6" t="s">
        <v>66</v>
      </c>
      <c r="E36" s="8" t="s">
        <v>63</v>
      </c>
      <c r="F36" s="40">
        <v>267.899</v>
      </c>
      <c r="G36" s="24">
        <v>90.948999999999998</v>
      </c>
      <c r="K36" t="s">
        <v>13</v>
      </c>
      <c r="Z36" t="s">
        <v>305</v>
      </c>
      <c r="AE36" t="s">
        <v>305</v>
      </c>
    </row>
    <row r="37" spans="1:33" ht="15.75" thickBot="1">
      <c r="A37" s="1" t="s">
        <v>104</v>
      </c>
      <c r="B37" s="1" t="s">
        <v>26</v>
      </c>
      <c r="C37" s="1" t="s">
        <v>102</v>
      </c>
      <c r="D37" s="1" t="s">
        <v>66</v>
      </c>
      <c r="E37" s="8" t="s">
        <v>63</v>
      </c>
      <c r="F37" s="40">
        <v>203.77799999999999</v>
      </c>
      <c r="G37" s="24">
        <v>168.429</v>
      </c>
      <c r="L37" s="32"/>
      <c r="M37" s="32" t="s">
        <v>181</v>
      </c>
      <c r="N37" s="32" t="s">
        <v>176</v>
      </c>
      <c r="O37" s="32" t="s">
        <v>177</v>
      </c>
      <c r="Z37" s="23" t="s">
        <v>391</v>
      </c>
      <c r="AE37" s="23" t="s">
        <v>391</v>
      </c>
    </row>
    <row r="38" spans="1:33">
      <c r="A38" s="1" t="s">
        <v>105</v>
      </c>
      <c r="B38" s="1" t="s">
        <v>28</v>
      </c>
      <c r="C38" s="1" t="s">
        <v>102</v>
      </c>
      <c r="D38" s="1" t="s">
        <v>66</v>
      </c>
      <c r="E38" s="8" t="s">
        <v>63</v>
      </c>
      <c r="F38" s="40">
        <v>211.554</v>
      </c>
      <c r="G38" s="24">
        <v>166.66900000000001</v>
      </c>
      <c r="K38" t="s">
        <v>200</v>
      </c>
      <c r="L38" s="49" t="s">
        <v>184</v>
      </c>
      <c r="M38" s="32">
        <v>872.64807692307681</v>
      </c>
      <c r="N38" s="32">
        <v>94.745999999999995</v>
      </c>
      <c r="O38" s="32">
        <v>202.50675000000001</v>
      </c>
      <c r="Z38" s="30"/>
      <c r="AA38" s="30" t="s">
        <v>188</v>
      </c>
      <c r="AB38" s="30" t="s">
        <v>189</v>
      </c>
      <c r="AE38" s="30"/>
      <c r="AF38" s="30" t="s">
        <v>188</v>
      </c>
      <c r="AG38" s="30" t="s">
        <v>189</v>
      </c>
    </row>
    <row r="39" spans="1:33">
      <c r="A39" s="1" t="s">
        <v>106</v>
      </c>
      <c r="B39" s="1" t="s">
        <v>29</v>
      </c>
      <c r="C39" s="1" t="s">
        <v>102</v>
      </c>
      <c r="D39" s="1" t="s">
        <v>66</v>
      </c>
      <c r="E39" s="8" t="s">
        <v>63</v>
      </c>
      <c r="F39" s="40">
        <v>211.691</v>
      </c>
      <c r="G39" s="24">
        <v>130.416</v>
      </c>
      <c r="L39" s="50" t="s">
        <v>183</v>
      </c>
      <c r="M39">
        <v>933.32849999999985</v>
      </c>
      <c r="N39" s="32">
        <v>50.108999999999995</v>
      </c>
      <c r="O39" s="32">
        <v>163.81299999999999</v>
      </c>
      <c r="Z39" s="28" t="s">
        <v>190</v>
      </c>
      <c r="AA39" s="28">
        <v>93.467076923076917</v>
      </c>
      <c r="AB39" s="28">
        <v>115.61358620689654</v>
      </c>
      <c r="AE39" s="28" t="s">
        <v>190</v>
      </c>
      <c r="AF39" s="28">
        <v>150.40009090909095</v>
      </c>
      <c r="AG39" s="28">
        <v>100.09322916666667</v>
      </c>
    </row>
    <row r="40" spans="1:33">
      <c r="A40" s="1" t="s">
        <v>149</v>
      </c>
      <c r="B40" s="1" t="s">
        <v>20</v>
      </c>
      <c r="C40" s="1" t="s">
        <v>102</v>
      </c>
      <c r="D40" s="1" t="s">
        <v>66</v>
      </c>
      <c r="E40" s="8" t="s">
        <v>63</v>
      </c>
      <c r="F40" s="40">
        <v>133.16900000000001</v>
      </c>
      <c r="G40" s="24">
        <v>50.295000000000002</v>
      </c>
      <c r="L40" s="32"/>
      <c r="N40" s="32"/>
      <c r="O40" s="32"/>
      <c r="Z40" s="28" t="s">
        <v>191</v>
      </c>
      <c r="AA40" s="28">
        <v>537.54665439384758</v>
      </c>
      <c r="AB40" s="28">
        <v>3668.2500441262359</v>
      </c>
      <c r="AE40" s="28" t="s">
        <v>191</v>
      </c>
      <c r="AF40" s="28">
        <v>2565.7500426908982</v>
      </c>
      <c r="AG40" s="28">
        <v>422.93111417346137</v>
      </c>
    </row>
    <row r="41" spans="1:33">
      <c r="A41" s="6" t="s">
        <v>156</v>
      </c>
      <c r="B41" s="6" t="s">
        <v>20</v>
      </c>
      <c r="C41" s="6" t="s">
        <v>102</v>
      </c>
      <c r="D41" s="6" t="s">
        <v>66</v>
      </c>
      <c r="E41" s="8" t="s">
        <v>63</v>
      </c>
      <c r="F41" s="24">
        <v>244.304</v>
      </c>
      <c r="G41" s="24">
        <v>186.36</v>
      </c>
      <c r="L41" s="32"/>
      <c r="M41" s="32"/>
      <c r="N41" s="32"/>
      <c r="O41" s="32"/>
      <c r="Z41" s="28" t="s">
        <v>192</v>
      </c>
      <c r="AA41" s="28">
        <v>26</v>
      </c>
      <c r="AB41" s="28">
        <v>29</v>
      </c>
      <c r="AE41" s="28" t="s">
        <v>192</v>
      </c>
      <c r="AF41" s="28">
        <v>11</v>
      </c>
      <c r="AG41" s="28">
        <v>24</v>
      </c>
    </row>
    <row r="42" spans="1:33">
      <c r="A42" s="6" t="s">
        <v>157</v>
      </c>
      <c r="B42" s="6" t="s">
        <v>26</v>
      </c>
      <c r="C42" s="6" t="s">
        <v>102</v>
      </c>
      <c r="D42" s="6" t="s">
        <v>66</v>
      </c>
      <c r="E42" s="8" t="s">
        <v>63</v>
      </c>
      <c r="F42" s="24">
        <v>221.185</v>
      </c>
      <c r="G42" s="24">
        <v>187.893</v>
      </c>
      <c r="L42" s="49" t="s">
        <v>184</v>
      </c>
      <c r="M42" s="32">
        <v>38.155233994803922</v>
      </c>
      <c r="N42" s="32">
        <v>5.4283603559312761</v>
      </c>
      <c r="O42" s="32">
        <v>16.481408072350749</v>
      </c>
      <c r="Z42" s="28" t="s">
        <v>306</v>
      </c>
      <c r="AA42" s="28">
        <v>2191.5031621769963</v>
      </c>
      <c r="AB42" s="28"/>
      <c r="AE42" s="28" t="s">
        <v>306</v>
      </c>
      <c r="AF42" s="28">
        <v>1072.2701834211696</v>
      </c>
      <c r="AG42" s="28"/>
    </row>
    <row r="43" spans="1:33">
      <c r="A43" s="6" t="s">
        <v>158</v>
      </c>
      <c r="B43" s="6" t="s">
        <v>28</v>
      </c>
      <c r="C43" s="6" t="s">
        <v>102</v>
      </c>
      <c r="D43" s="6" t="s">
        <v>66</v>
      </c>
      <c r="E43" s="8" t="s">
        <v>63</v>
      </c>
      <c r="F43" s="24">
        <v>334.25799999999998</v>
      </c>
      <c r="G43" s="24">
        <v>182.67099999999999</v>
      </c>
      <c r="L43" s="50" t="s">
        <v>183</v>
      </c>
      <c r="M43" s="32">
        <v>36.230178729203097</v>
      </c>
      <c r="N43" s="32">
        <v>4.3044041399478479</v>
      </c>
      <c r="O43" s="32">
        <v>8.9674049665069386</v>
      </c>
      <c r="Z43" s="28" t="s">
        <v>193</v>
      </c>
      <c r="AA43" s="28">
        <v>0</v>
      </c>
      <c r="AB43" s="28"/>
      <c r="AE43" s="28" t="s">
        <v>193</v>
      </c>
      <c r="AF43" s="28">
        <v>0</v>
      </c>
      <c r="AG43" s="28"/>
    </row>
    <row r="44" spans="1:33">
      <c r="A44" s="6" t="s">
        <v>159</v>
      </c>
      <c r="B44" s="6" t="s">
        <v>29</v>
      </c>
      <c r="C44" s="6" t="s">
        <v>102</v>
      </c>
      <c r="D44" s="6" t="s">
        <v>66</v>
      </c>
      <c r="E44" s="8" t="s">
        <v>63</v>
      </c>
      <c r="F44" s="24">
        <v>305.33800000000002</v>
      </c>
      <c r="G44" s="24">
        <v>184.01400000000001</v>
      </c>
      <c r="L44" s="32"/>
      <c r="M44" s="32"/>
      <c r="N44" s="32"/>
      <c r="O44" s="32"/>
      <c r="Z44" s="28" t="s">
        <v>194</v>
      </c>
      <c r="AA44" s="28">
        <v>53</v>
      </c>
      <c r="AB44" s="28"/>
      <c r="AE44" s="28" t="s">
        <v>194</v>
      </c>
      <c r="AF44" s="28">
        <v>33</v>
      </c>
      <c r="AG44" s="28"/>
    </row>
    <row r="45" spans="1:33">
      <c r="A45" s="21" t="s">
        <v>179</v>
      </c>
      <c r="B45" s="21"/>
      <c r="C45" s="21" t="s">
        <v>102</v>
      </c>
      <c r="D45" s="6" t="s">
        <v>66</v>
      </c>
      <c r="E45" s="44" t="s">
        <v>63</v>
      </c>
      <c r="F45" s="45">
        <f>AVERAGE(F34:F44)</f>
        <v>229.44000000000003</v>
      </c>
      <c r="G45" s="45">
        <f t="shared" ref="G45" si="2">AVERAGE(G34:G44)</f>
        <v>150.40009090909095</v>
      </c>
      <c r="L45" s="32"/>
      <c r="M45" s="32"/>
      <c r="N45" s="32"/>
      <c r="O45" s="32"/>
      <c r="Z45" s="28" t="s">
        <v>195</v>
      </c>
      <c r="AA45" s="28">
        <v>-1.7516146149061251</v>
      </c>
      <c r="AB45" s="28"/>
      <c r="AE45" s="28" t="s">
        <v>195</v>
      </c>
      <c r="AF45" s="28">
        <v>4.2193257131040163</v>
      </c>
      <c r="AG45" s="28"/>
    </row>
    <row r="46" spans="1:33">
      <c r="A46" s="21" t="s">
        <v>180</v>
      </c>
      <c r="B46" s="21"/>
      <c r="C46" s="21" t="s">
        <v>102</v>
      </c>
      <c r="D46" s="6" t="s">
        <v>66</v>
      </c>
      <c r="E46" s="44" t="s">
        <v>63</v>
      </c>
      <c r="F46" s="45">
        <f>STDEV(F34:F44)/SQRT(11)</f>
        <v>17.50026845040848</v>
      </c>
      <c r="G46" s="45">
        <f t="shared" ref="G46" si="3">STDEV(G34:G44)/SQRT(11)</f>
        <v>15.272524476359196</v>
      </c>
      <c r="K46" t="s">
        <v>13</v>
      </c>
      <c r="L46" s="32"/>
      <c r="M46" s="32"/>
      <c r="N46" s="32"/>
      <c r="O46" s="32"/>
      <c r="Z46" s="28" t="s">
        <v>196</v>
      </c>
      <c r="AA46" s="28">
        <v>4.2812522581227246E-2</v>
      </c>
      <c r="AB46" s="28"/>
      <c r="AE46" s="28" t="s">
        <v>196</v>
      </c>
      <c r="AF46" s="28">
        <v>8.9898201829766738E-5</v>
      </c>
      <c r="AG46" s="28"/>
    </row>
    <row r="47" spans="1:33">
      <c r="A47" s="1"/>
      <c r="B47" s="1"/>
      <c r="C47" s="1"/>
      <c r="D47" s="1"/>
      <c r="E47" s="8"/>
      <c r="F47" s="40"/>
      <c r="G47" s="24"/>
      <c r="L47" s="32"/>
      <c r="M47" s="32" t="s">
        <v>181</v>
      </c>
      <c r="N47" s="32" t="s">
        <v>176</v>
      </c>
      <c r="O47" s="32" t="s">
        <v>177</v>
      </c>
      <c r="Z47" s="28" t="s">
        <v>197</v>
      </c>
      <c r="AA47" s="28">
        <v>1.6741162367030993</v>
      </c>
      <c r="AB47" s="28"/>
      <c r="AE47" s="28" t="s">
        <v>197</v>
      </c>
      <c r="AF47" s="28">
        <v>1.6923603090303456</v>
      </c>
      <c r="AG47" s="28"/>
    </row>
    <row r="48" spans="1:33">
      <c r="A48" s="2" t="s">
        <v>8</v>
      </c>
      <c r="B48" s="2" t="s">
        <v>9</v>
      </c>
      <c r="C48" s="2" t="s">
        <v>10</v>
      </c>
      <c r="D48" s="2" t="s">
        <v>11</v>
      </c>
      <c r="E48" s="3" t="s">
        <v>174</v>
      </c>
      <c r="F48" s="38" t="s">
        <v>175</v>
      </c>
      <c r="G48" s="39" t="s">
        <v>177</v>
      </c>
      <c r="K48" t="s">
        <v>186</v>
      </c>
      <c r="L48" s="49" t="s">
        <v>184</v>
      </c>
      <c r="M48" s="32">
        <v>1019.0982</v>
      </c>
      <c r="N48" s="32">
        <v>44.482800000000005</v>
      </c>
      <c r="O48" s="32">
        <v>145.25672727272729</v>
      </c>
      <c r="Z48" s="28" t="s">
        <v>198</v>
      </c>
      <c r="AA48" s="28">
        <v>8.5625045162454491E-2</v>
      </c>
      <c r="AB48" s="28"/>
      <c r="AE48" s="28" t="s">
        <v>198</v>
      </c>
      <c r="AF48" s="28">
        <v>1.7979640365953348E-4</v>
      </c>
      <c r="AG48" s="28"/>
    </row>
    <row r="49" spans="1:33" ht="15.75" thickBot="1">
      <c r="A49" s="1" t="s">
        <v>99</v>
      </c>
      <c r="B49" s="1" t="s">
        <v>20</v>
      </c>
      <c r="C49" s="1" t="s">
        <v>81</v>
      </c>
      <c r="D49" s="1" t="s">
        <v>22</v>
      </c>
      <c r="E49" s="8" t="s">
        <v>63</v>
      </c>
      <c r="F49" s="40">
        <v>97.057000000000002</v>
      </c>
      <c r="G49" s="24">
        <v>64.932000000000002</v>
      </c>
      <c r="L49" s="50" t="s">
        <v>183</v>
      </c>
      <c r="M49">
        <v>1191.7511999999999</v>
      </c>
      <c r="N49" s="32">
        <v>31.561200000000003</v>
      </c>
      <c r="O49" s="32">
        <v>139.68616666666665</v>
      </c>
      <c r="Z49" s="29" t="s">
        <v>199</v>
      </c>
      <c r="AA49" s="29">
        <v>2.0057459953178696</v>
      </c>
      <c r="AB49" s="29"/>
      <c r="AE49" s="29" t="s">
        <v>199</v>
      </c>
      <c r="AF49" s="29">
        <v>2.0345152974493397</v>
      </c>
      <c r="AG49" s="29"/>
    </row>
    <row r="50" spans="1:33">
      <c r="A50" s="17" t="s">
        <v>116</v>
      </c>
      <c r="B50" s="17" t="s">
        <v>29</v>
      </c>
      <c r="C50" s="17" t="s">
        <v>81</v>
      </c>
      <c r="D50" s="17" t="s">
        <v>22</v>
      </c>
      <c r="E50" s="8" t="s">
        <v>63</v>
      </c>
      <c r="F50" s="43">
        <v>120.383</v>
      </c>
      <c r="G50" s="42">
        <v>74.430000000000007</v>
      </c>
      <c r="L50" s="32"/>
      <c r="N50" s="32"/>
      <c r="O50" s="32"/>
    </row>
    <row r="51" spans="1:33">
      <c r="A51" s="17" t="s">
        <v>19</v>
      </c>
      <c r="B51" s="17" t="s">
        <v>20</v>
      </c>
      <c r="C51" s="17" t="s">
        <v>21</v>
      </c>
      <c r="D51" s="17" t="s">
        <v>22</v>
      </c>
      <c r="E51" s="8" t="s">
        <v>63</v>
      </c>
      <c r="F51" s="40">
        <v>220.34200000000001</v>
      </c>
      <c r="G51" s="24">
        <v>66.242000000000004</v>
      </c>
      <c r="L51" s="32"/>
      <c r="M51" s="32"/>
      <c r="N51" s="32"/>
      <c r="O51" s="32"/>
    </row>
    <row r="52" spans="1:33">
      <c r="A52" s="1" t="s">
        <v>25</v>
      </c>
      <c r="B52" s="1" t="s">
        <v>26</v>
      </c>
      <c r="C52" s="1" t="s">
        <v>21</v>
      </c>
      <c r="D52" s="1" t="s">
        <v>22</v>
      </c>
      <c r="E52" s="8" t="s">
        <v>63</v>
      </c>
      <c r="F52" s="43">
        <v>260.97199999999998</v>
      </c>
      <c r="G52" s="24">
        <v>77.807000000000002</v>
      </c>
      <c r="L52" s="49" t="s">
        <v>184</v>
      </c>
      <c r="M52" s="32">
        <v>85.593617823644024</v>
      </c>
      <c r="N52" s="32">
        <v>6.6309575960037623</v>
      </c>
      <c r="O52" s="32">
        <v>12.480493839363078</v>
      </c>
      <c r="Z52" t="s">
        <v>305</v>
      </c>
      <c r="AE52" t="s">
        <v>305</v>
      </c>
    </row>
    <row r="53" spans="1:33" ht="15.75" thickBot="1">
      <c r="A53" s="1" t="s">
        <v>27</v>
      </c>
      <c r="B53" s="1" t="s">
        <v>28</v>
      </c>
      <c r="C53" s="1" t="s">
        <v>21</v>
      </c>
      <c r="D53" s="1" t="s">
        <v>22</v>
      </c>
      <c r="E53" s="8" t="s">
        <v>63</v>
      </c>
      <c r="F53" s="40">
        <v>267.59800000000001</v>
      </c>
      <c r="G53" s="24">
        <v>88.001999999999995</v>
      </c>
      <c r="L53" s="50" t="s">
        <v>183</v>
      </c>
      <c r="M53" s="32">
        <v>93.505307353861099</v>
      </c>
      <c r="N53" s="32">
        <v>2.1377566372250927</v>
      </c>
      <c r="O53" s="32">
        <v>8.8751900314553769</v>
      </c>
      <c r="Z53" s="23" t="s">
        <v>392</v>
      </c>
      <c r="AE53" s="23" t="s">
        <v>392</v>
      </c>
    </row>
    <row r="54" spans="1:33">
      <c r="A54" s="1" t="s">
        <v>114</v>
      </c>
      <c r="B54" s="1" t="s">
        <v>26</v>
      </c>
      <c r="C54" s="1" t="s">
        <v>21</v>
      </c>
      <c r="D54" s="1" t="s">
        <v>22</v>
      </c>
      <c r="E54" s="8" t="s">
        <v>63</v>
      </c>
      <c r="F54" s="40">
        <v>94.948999999999998</v>
      </c>
      <c r="G54" s="24">
        <v>67.613</v>
      </c>
      <c r="Z54" s="30"/>
      <c r="AA54" s="30" t="s">
        <v>188</v>
      </c>
      <c r="AB54" s="30" t="s">
        <v>189</v>
      </c>
      <c r="AE54" s="30"/>
      <c r="AF54" s="30" t="s">
        <v>188</v>
      </c>
      <c r="AG54" s="30" t="s">
        <v>189</v>
      </c>
    </row>
    <row r="55" spans="1:33">
      <c r="A55" s="1" t="s">
        <v>115</v>
      </c>
      <c r="B55" s="1" t="s">
        <v>28</v>
      </c>
      <c r="C55" s="1" t="s">
        <v>21</v>
      </c>
      <c r="D55" s="1" t="s">
        <v>22</v>
      </c>
      <c r="E55" s="8" t="s">
        <v>63</v>
      </c>
      <c r="F55" s="40">
        <v>144.50399999999999</v>
      </c>
      <c r="G55" s="24">
        <v>68.084000000000003</v>
      </c>
      <c r="Z55" s="28" t="s">
        <v>190</v>
      </c>
      <c r="AA55" s="28">
        <v>139.68616666666665</v>
      </c>
      <c r="AB55" s="28">
        <v>145.25672727272729</v>
      </c>
      <c r="AE55" s="28" t="s">
        <v>190</v>
      </c>
      <c r="AF55" s="28">
        <v>163.81299999999999</v>
      </c>
      <c r="AG55" s="28">
        <v>202.50675000000001</v>
      </c>
    </row>
    <row r="56" spans="1:33">
      <c r="A56" s="1" t="s">
        <v>126</v>
      </c>
      <c r="B56" s="1" t="s">
        <v>20</v>
      </c>
      <c r="C56" s="1" t="s">
        <v>21</v>
      </c>
      <c r="D56" s="1" t="s">
        <v>22</v>
      </c>
      <c r="E56" s="8" t="s">
        <v>63</v>
      </c>
      <c r="F56" s="40">
        <v>181.76599999999999</v>
      </c>
      <c r="G56" s="24">
        <v>125.09399999999999</v>
      </c>
      <c r="Z56" s="28" t="s">
        <v>191</v>
      </c>
      <c r="AA56" s="28">
        <v>472.61398856666926</v>
      </c>
      <c r="AB56" s="28">
        <v>1713.3899912181776</v>
      </c>
      <c r="AE56" s="28" t="s">
        <v>191</v>
      </c>
      <c r="AF56" s="28">
        <v>321.6574073333332</v>
      </c>
      <c r="AG56" s="28">
        <v>3259.6417445681818</v>
      </c>
    </row>
    <row r="57" spans="1:33">
      <c r="A57" s="1" t="s">
        <v>127</v>
      </c>
      <c r="B57" s="1" t="s">
        <v>26</v>
      </c>
      <c r="C57" s="1" t="s">
        <v>21</v>
      </c>
      <c r="D57" s="1" t="s">
        <v>22</v>
      </c>
      <c r="E57" s="8" t="s">
        <v>63</v>
      </c>
      <c r="F57" s="40">
        <v>235.64699999999999</v>
      </c>
      <c r="G57" s="24">
        <v>208.244</v>
      </c>
      <c r="Z57" s="28" t="s">
        <v>192</v>
      </c>
      <c r="AA57" s="28">
        <v>6</v>
      </c>
      <c r="AB57" s="28">
        <v>11</v>
      </c>
      <c r="AE57" s="28" t="s">
        <v>192</v>
      </c>
      <c r="AF57" s="28">
        <v>4</v>
      </c>
      <c r="AG57" s="28">
        <v>12</v>
      </c>
    </row>
    <row r="58" spans="1:33">
      <c r="A58" s="1" t="s">
        <v>128</v>
      </c>
      <c r="B58" s="1" t="s">
        <v>28</v>
      </c>
      <c r="C58" s="1" t="s">
        <v>21</v>
      </c>
      <c r="D58" s="1" t="s">
        <v>22</v>
      </c>
      <c r="E58" s="8" t="s">
        <v>63</v>
      </c>
      <c r="F58" s="40">
        <v>346.66699999999997</v>
      </c>
      <c r="G58" s="24">
        <v>330.65600000000001</v>
      </c>
      <c r="Z58" s="28" t="s">
        <v>306</v>
      </c>
      <c r="AA58" s="28">
        <v>1299.7979903343414</v>
      </c>
      <c r="AB58" s="28"/>
      <c r="AE58" s="28" t="s">
        <v>306</v>
      </c>
      <c r="AF58" s="28">
        <v>2630.0736723035711</v>
      </c>
      <c r="AG58" s="28"/>
    </row>
    <row r="59" spans="1:33">
      <c r="A59" s="1" t="s">
        <v>129</v>
      </c>
      <c r="B59" s="1" t="s">
        <v>29</v>
      </c>
      <c r="C59" s="1" t="s">
        <v>21</v>
      </c>
      <c r="D59" s="1" t="s">
        <v>22</v>
      </c>
      <c r="E59" s="8" t="s">
        <v>63</v>
      </c>
      <c r="F59" s="40">
        <v>193.04599999999999</v>
      </c>
      <c r="G59" s="24">
        <v>166.75</v>
      </c>
      <c r="Z59" s="28" t="s">
        <v>193</v>
      </c>
      <c r="AA59" s="28">
        <v>0</v>
      </c>
      <c r="AB59" s="28"/>
      <c r="AE59" s="28" t="s">
        <v>193</v>
      </c>
      <c r="AF59" s="28">
        <v>0</v>
      </c>
      <c r="AG59" s="28"/>
    </row>
    <row r="60" spans="1:33">
      <c r="A60" s="1" t="s">
        <v>130</v>
      </c>
      <c r="B60" s="1" t="s">
        <v>41</v>
      </c>
      <c r="C60" s="1" t="s">
        <v>21</v>
      </c>
      <c r="D60" s="1" t="s">
        <v>22</v>
      </c>
      <c r="E60" s="8" t="s">
        <v>63</v>
      </c>
      <c r="F60" s="40">
        <v>197.59100000000001</v>
      </c>
      <c r="G60" s="24">
        <v>180.404</v>
      </c>
      <c r="Z60" s="28" t="s">
        <v>194</v>
      </c>
      <c r="AA60" s="28">
        <v>15</v>
      </c>
      <c r="AB60" s="28"/>
      <c r="AE60" s="28" t="s">
        <v>194</v>
      </c>
      <c r="AF60" s="28">
        <v>14</v>
      </c>
      <c r="AG60" s="28"/>
    </row>
    <row r="61" spans="1:33">
      <c r="A61" s="1" t="s">
        <v>134</v>
      </c>
      <c r="B61" s="1" t="s">
        <v>20</v>
      </c>
      <c r="C61" s="1" t="s">
        <v>21</v>
      </c>
      <c r="D61" s="1" t="s">
        <v>22</v>
      </c>
      <c r="E61" s="8" t="s">
        <v>63</v>
      </c>
      <c r="F61" s="40">
        <v>120.542</v>
      </c>
      <c r="G61" s="24">
        <v>164.05099999999999</v>
      </c>
      <c r="Z61" s="28" t="s">
        <v>195</v>
      </c>
      <c r="AA61" s="28">
        <v>-0.30444474357383755</v>
      </c>
      <c r="AB61" s="28"/>
      <c r="AE61" s="28" t="s">
        <v>195</v>
      </c>
      <c r="AF61" s="28">
        <v>-1.3068251735798564</v>
      </c>
      <c r="AG61" s="28"/>
    </row>
    <row r="62" spans="1:33">
      <c r="A62" s="1" t="s">
        <v>135</v>
      </c>
      <c r="B62" s="1" t="s">
        <v>26</v>
      </c>
      <c r="C62" s="1" t="s">
        <v>21</v>
      </c>
      <c r="D62" s="1" t="s">
        <v>22</v>
      </c>
      <c r="E62" s="8" t="s">
        <v>63</v>
      </c>
      <c r="F62" s="40">
        <v>104.871</v>
      </c>
      <c r="G62" s="24">
        <v>114.14400000000001</v>
      </c>
      <c r="Z62" s="28" t="s">
        <v>196</v>
      </c>
      <c r="AA62" s="28">
        <v>0.3824860304365254</v>
      </c>
      <c r="AB62" s="28"/>
      <c r="AE62" s="28" t="s">
        <v>196</v>
      </c>
      <c r="AF62" s="28">
        <v>0.10616582193418761</v>
      </c>
      <c r="AG62" s="28"/>
    </row>
    <row r="63" spans="1:33">
      <c r="A63" s="1" t="s">
        <v>136</v>
      </c>
      <c r="B63" s="1" t="s">
        <v>28</v>
      </c>
      <c r="C63" s="1" t="s">
        <v>21</v>
      </c>
      <c r="D63" s="1" t="s">
        <v>22</v>
      </c>
      <c r="E63" s="8" t="s">
        <v>63</v>
      </c>
      <c r="F63" s="40">
        <v>118.27500000000001</v>
      </c>
      <c r="G63" s="24">
        <v>143.916</v>
      </c>
      <c r="Z63" s="28" t="s">
        <v>197</v>
      </c>
      <c r="AA63" s="28">
        <v>1.7530503556925723</v>
      </c>
      <c r="AB63" s="28"/>
      <c r="AE63" s="28" t="s">
        <v>197</v>
      </c>
      <c r="AF63" s="28">
        <v>1.7613101357748921</v>
      </c>
      <c r="AG63" s="28"/>
    </row>
    <row r="64" spans="1:33">
      <c r="A64" s="1" t="s">
        <v>137</v>
      </c>
      <c r="B64" s="1" t="s">
        <v>29</v>
      </c>
      <c r="C64" s="1" t="s">
        <v>21</v>
      </c>
      <c r="D64" s="1" t="s">
        <v>22</v>
      </c>
      <c r="E64" s="8" t="s">
        <v>63</v>
      </c>
      <c r="F64" s="43">
        <v>118.96</v>
      </c>
      <c r="G64" s="24">
        <v>128.11500000000001</v>
      </c>
      <c r="Z64" s="28" t="s">
        <v>198</v>
      </c>
      <c r="AA64" s="28">
        <v>0.76497206087305081</v>
      </c>
      <c r="AB64" s="28"/>
      <c r="AE64" s="28" t="s">
        <v>198</v>
      </c>
      <c r="AF64" s="28">
        <v>0.21233164386837522</v>
      </c>
      <c r="AG64" s="28"/>
    </row>
    <row r="65" spans="1:33" ht="15.75" thickBot="1">
      <c r="A65" s="1" t="s">
        <v>138</v>
      </c>
      <c r="B65" s="1" t="s">
        <v>41</v>
      </c>
      <c r="C65" s="1" t="s">
        <v>21</v>
      </c>
      <c r="D65" s="1" t="s">
        <v>22</v>
      </c>
      <c r="E65" s="8" t="s">
        <v>63</v>
      </c>
      <c r="F65" s="43">
        <v>108.93300000000001</v>
      </c>
      <c r="G65" s="24">
        <v>75.763000000000005</v>
      </c>
      <c r="Z65" s="29" t="s">
        <v>199</v>
      </c>
      <c r="AA65" s="29">
        <v>2.1314495455597742</v>
      </c>
      <c r="AB65" s="29"/>
      <c r="AE65" s="29" t="s">
        <v>199</v>
      </c>
      <c r="AF65" s="29">
        <v>2.1447866879178044</v>
      </c>
      <c r="AG65" s="29"/>
    </row>
    <row r="66" spans="1:33">
      <c r="A66" s="1" t="s">
        <v>139</v>
      </c>
      <c r="B66" s="1" t="s">
        <v>20</v>
      </c>
      <c r="C66" s="1" t="s">
        <v>21</v>
      </c>
      <c r="D66" s="1" t="s">
        <v>22</v>
      </c>
      <c r="E66" s="8" t="s">
        <v>63</v>
      </c>
      <c r="F66" s="43">
        <v>117.014</v>
      </c>
      <c r="G66" s="24">
        <v>82.208500000000001</v>
      </c>
    </row>
    <row r="67" spans="1:33">
      <c r="A67" s="1" t="s">
        <v>140</v>
      </c>
      <c r="B67" s="1" t="s">
        <v>26</v>
      </c>
      <c r="C67" s="1" t="s">
        <v>21</v>
      </c>
      <c r="D67" s="1" t="s">
        <v>22</v>
      </c>
      <c r="E67" s="8" t="s">
        <v>63</v>
      </c>
      <c r="F67" s="43">
        <v>81.504000000000005</v>
      </c>
      <c r="G67" s="24">
        <v>77.513000000000005</v>
      </c>
    </row>
    <row r="68" spans="1:33">
      <c r="A68" s="1" t="s">
        <v>141</v>
      </c>
      <c r="B68" s="1" t="s">
        <v>28</v>
      </c>
      <c r="C68" s="1" t="s">
        <v>21</v>
      </c>
      <c r="D68" s="1" t="s">
        <v>22</v>
      </c>
      <c r="E68" s="8" t="s">
        <v>63</v>
      </c>
      <c r="F68" s="43">
        <v>118.468</v>
      </c>
      <c r="G68" s="24">
        <v>57.506</v>
      </c>
    </row>
    <row r="69" spans="1:33">
      <c r="A69" s="1" t="s">
        <v>142</v>
      </c>
      <c r="B69" s="1" t="s">
        <v>29</v>
      </c>
      <c r="C69" s="1" t="s">
        <v>21</v>
      </c>
      <c r="D69" s="1" t="s">
        <v>22</v>
      </c>
      <c r="E69" s="8" t="s">
        <v>63</v>
      </c>
      <c r="F69" s="40">
        <v>89.114999999999995</v>
      </c>
      <c r="G69" s="24">
        <v>83.617999999999995</v>
      </c>
      <c r="K69" t="s">
        <v>182</v>
      </c>
      <c r="M69" s="32" t="s">
        <v>304</v>
      </c>
      <c r="Z69" s="23" t="s">
        <v>410</v>
      </c>
      <c r="AB69" s="23" t="s">
        <v>177</v>
      </c>
    </row>
    <row r="70" spans="1:33">
      <c r="A70" s="1" t="s">
        <v>147</v>
      </c>
      <c r="B70" s="1" t="s">
        <v>20</v>
      </c>
      <c r="C70" s="1" t="s">
        <v>21</v>
      </c>
      <c r="D70" s="1" t="s">
        <v>22</v>
      </c>
      <c r="E70" s="8" t="s">
        <v>63</v>
      </c>
      <c r="F70" s="40">
        <v>68.590999999999994</v>
      </c>
      <c r="G70" s="24">
        <v>54.955500000000001</v>
      </c>
      <c r="L70" s="32"/>
      <c r="M70" t="s">
        <v>200</v>
      </c>
      <c r="N70" t="s">
        <v>186</v>
      </c>
    </row>
    <row r="71" spans="1:33">
      <c r="A71" s="1" t="s">
        <v>148</v>
      </c>
      <c r="B71" s="1" t="s">
        <v>29</v>
      </c>
      <c r="C71" s="1" t="s">
        <v>21</v>
      </c>
      <c r="D71" s="1" t="s">
        <v>22</v>
      </c>
      <c r="E71" s="8" t="s">
        <v>63</v>
      </c>
      <c r="F71" s="43">
        <v>97.709000000000003</v>
      </c>
      <c r="G71" s="24">
        <v>60.465000000000003</v>
      </c>
      <c r="K71" t="s">
        <v>200</v>
      </c>
      <c r="L71" s="49" t="s">
        <v>184</v>
      </c>
      <c r="M71" s="32">
        <v>285.75008333333329</v>
      </c>
      <c r="N71" s="32">
        <v>302.36289655172413</v>
      </c>
      <c r="Z71" t="s">
        <v>187</v>
      </c>
      <c r="AE71" t="s">
        <v>187</v>
      </c>
    </row>
    <row r="72" spans="1:33" ht="15.75" thickBot="1">
      <c r="A72" s="6" t="s">
        <v>160</v>
      </c>
      <c r="B72" s="11" t="s">
        <v>20</v>
      </c>
      <c r="C72" s="11" t="s">
        <v>21</v>
      </c>
      <c r="D72" s="11" t="s">
        <v>22</v>
      </c>
      <c r="E72" s="8" t="s">
        <v>63</v>
      </c>
      <c r="F72" s="41">
        <v>102.928</v>
      </c>
      <c r="G72" s="24">
        <v>113.98</v>
      </c>
      <c r="L72" s="50" t="s">
        <v>183</v>
      </c>
      <c r="M72" s="32">
        <v>344.13099999999997</v>
      </c>
      <c r="N72" s="32">
        <v>419.23634615384617</v>
      </c>
      <c r="Z72" s="23" t="s">
        <v>411</v>
      </c>
      <c r="AE72" s="23" t="s">
        <v>412</v>
      </c>
    </row>
    <row r="73" spans="1:33">
      <c r="A73" s="9" t="s">
        <v>163</v>
      </c>
      <c r="B73" s="1" t="s">
        <v>26</v>
      </c>
      <c r="C73" s="1" t="s">
        <v>21</v>
      </c>
      <c r="D73" s="1" t="s">
        <v>22</v>
      </c>
      <c r="E73" s="8" t="s">
        <v>63</v>
      </c>
      <c r="F73" s="41">
        <v>110.04600000000001</v>
      </c>
      <c r="G73" s="24">
        <v>160.59399999999999</v>
      </c>
      <c r="L73" s="32"/>
      <c r="M73" s="32"/>
      <c r="Z73" s="30"/>
      <c r="AA73" s="30" t="s">
        <v>188</v>
      </c>
      <c r="AB73" s="30" t="s">
        <v>189</v>
      </c>
      <c r="AE73" s="30"/>
      <c r="AF73" s="30" t="s">
        <v>188</v>
      </c>
      <c r="AG73" s="30" t="s">
        <v>189</v>
      </c>
    </row>
    <row r="74" spans="1:33">
      <c r="A74" s="9" t="s">
        <v>164</v>
      </c>
      <c r="B74" s="1" t="s">
        <v>28</v>
      </c>
      <c r="C74" s="1" t="s">
        <v>21</v>
      </c>
      <c r="D74" s="1" t="s">
        <v>22</v>
      </c>
      <c r="E74" s="8" t="s">
        <v>63</v>
      </c>
      <c r="F74" s="41">
        <v>148.017</v>
      </c>
      <c r="G74" s="24">
        <v>193.90799999999999</v>
      </c>
      <c r="L74" s="32" t="s">
        <v>180</v>
      </c>
      <c r="M74" s="32"/>
      <c r="Z74" s="28" t="s">
        <v>190</v>
      </c>
      <c r="AA74" s="28">
        <v>93.467076923076917</v>
      </c>
      <c r="AB74" s="28">
        <v>139.68616666666665</v>
      </c>
      <c r="AE74" s="28" t="s">
        <v>190</v>
      </c>
      <c r="AF74" s="28">
        <v>150.40009090909095</v>
      </c>
      <c r="AG74" s="28">
        <v>163.81299999999999</v>
      </c>
    </row>
    <row r="75" spans="1:33">
      <c r="A75" s="9" t="s">
        <v>165</v>
      </c>
      <c r="B75" s="1" t="s">
        <v>29</v>
      </c>
      <c r="C75" s="1" t="s">
        <v>21</v>
      </c>
      <c r="D75" s="1" t="s">
        <v>22</v>
      </c>
      <c r="E75" s="8" t="s">
        <v>63</v>
      </c>
      <c r="F75" s="41">
        <v>105.78700000000001</v>
      </c>
      <c r="G75" s="24">
        <v>127.223</v>
      </c>
      <c r="L75" s="49" t="s">
        <v>184</v>
      </c>
      <c r="M75" s="32">
        <v>10.13497513169072</v>
      </c>
      <c r="N75" s="32">
        <v>14.557007222865698</v>
      </c>
      <c r="Z75" s="28" t="s">
        <v>191</v>
      </c>
      <c r="AA75" s="28">
        <v>537.54665439384758</v>
      </c>
      <c r="AB75" s="28">
        <v>472.61398856666926</v>
      </c>
      <c r="AE75" s="28" t="s">
        <v>191</v>
      </c>
      <c r="AF75" s="28">
        <v>2565.7500426908982</v>
      </c>
      <c r="AG75" s="28">
        <v>321.6574073333332</v>
      </c>
    </row>
    <row r="76" spans="1:33">
      <c r="A76" s="9" t="s">
        <v>166</v>
      </c>
      <c r="B76" s="1" t="s">
        <v>108</v>
      </c>
      <c r="C76" s="1" t="s">
        <v>21</v>
      </c>
      <c r="D76" s="1" t="s">
        <v>22</v>
      </c>
      <c r="E76" s="8" t="s">
        <v>63</v>
      </c>
      <c r="F76" s="41">
        <v>90.766000000000005</v>
      </c>
      <c r="G76" s="24">
        <v>103.5</v>
      </c>
      <c r="L76" s="50" t="s">
        <v>183</v>
      </c>
      <c r="M76" s="32">
        <v>24.619283928734319</v>
      </c>
      <c r="N76" s="32">
        <v>11.847764750552615</v>
      </c>
      <c r="Z76" s="28" t="s">
        <v>192</v>
      </c>
      <c r="AA76" s="28">
        <v>26</v>
      </c>
      <c r="AB76" s="28">
        <v>6</v>
      </c>
      <c r="AE76" s="28" t="s">
        <v>192</v>
      </c>
      <c r="AF76" s="28">
        <v>11</v>
      </c>
      <c r="AG76" s="28">
        <v>4</v>
      </c>
    </row>
    <row r="77" spans="1:33">
      <c r="A77" s="9" t="s">
        <v>172</v>
      </c>
      <c r="B77" s="1" t="s">
        <v>108</v>
      </c>
      <c r="C77" s="1" t="s">
        <v>21</v>
      </c>
      <c r="D77" s="6" t="s">
        <v>22</v>
      </c>
      <c r="E77" s="8" t="s">
        <v>63</v>
      </c>
      <c r="F77" s="24">
        <v>116.295</v>
      </c>
      <c r="G77" s="24">
        <v>93.075999999999993</v>
      </c>
      <c r="L77" s="32"/>
      <c r="M77" s="32"/>
      <c r="Z77" s="28" t="s">
        <v>193</v>
      </c>
      <c r="AA77" s="28">
        <v>0</v>
      </c>
      <c r="AB77" s="28"/>
      <c r="AE77" s="28" t="s">
        <v>193</v>
      </c>
      <c r="AF77" s="28">
        <v>0</v>
      </c>
      <c r="AG77" s="28"/>
    </row>
    <row r="78" spans="1:33">
      <c r="A78" s="21" t="s">
        <v>179</v>
      </c>
      <c r="B78" s="21"/>
      <c r="C78" s="1" t="s">
        <v>21</v>
      </c>
      <c r="D78" s="6" t="s">
        <v>22</v>
      </c>
      <c r="E78" s="44" t="s">
        <v>63</v>
      </c>
      <c r="F78" s="45">
        <f>AVERAGE(F49:F77)</f>
        <v>144.08079310344823</v>
      </c>
      <c r="G78" s="45">
        <f t="shared" ref="G78" si="4">AVERAGE(G49:G77)</f>
        <v>115.61358620689654</v>
      </c>
      <c r="L78" s="32"/>
      <c r="M78" s="32"/>
      <c r="Z78" s="28" t="s">
        <v>194</v>
      </c>
      <c r="AA78" s="28">
        <v>8</v>
      </c>
      <c r="AB78" s="28"/>
      <c r="AE78" s="28" t="s">
        <v>194</v>
      </c>
      <c r="AF78" s="28">
        <v>13</v>
      </c>
      <c r="AG78" s="28"/>
    </row>
    <row r="79" spans="1:33">
      <c r="A79" s="21" t="s">
        <v>180</v>
      </c>
      <c r="B79" s="21"/>
      <c r="C79" s="1" t="s">
        <v>21</v>
      </c>
      <c r="D79" s="6" t="s">
        <v>22</v>
      </c>
      <c r="E79" s="44" t="s">
        <v>63</v>
      </c>
      <c r="F79" s="45">
        <f>STDEV(F49:F77)/SQRT(29)</f>
        <v>12.396188212230914</v>
      </c>
      <c r="G79" s="45">
        <f t="shared" ref="G79" si="5">STDEV(G49:G77)/SQRT(29)</f>
        <v>11.246838703917613</v>
      </c>
      <c r="L79" s="32"/>
      <c r="M79" s="32"/>
      <c r="Z79" s="28" t="s">
        <v>195</v>
      </c>
      <c r="AA79" s="28">
        <v>-4.6348147537710673</v>
      </c>
      <c r="AB79" s="28"/>
      <c r="AE79" s="28" t="s">
        <v>195</v>
      </c>
      <c r="AF79" s="28">
        <v>-0.75733913024762789</v>
      </c>
      <c r="AG79" s="28"/>
    </row>
    <row r="80" spans="1:33">
      <c r="A80" s="9"/>
      <c r="B80" s="1"/>
      <c r="C80" s="1"/>
      <c r="D80" s="6"/>
      <c r="E80" s="16"/>
      <c r="F80" s="24"/>
      <c r="G80" s="24"/>
      <c r="L80" s="32"/>
      <c r="M80" s="32"/>
      <c r="Z80" s="28" t="s">
        <v>196</v>
      </c>
      <c r="AA80" s="28">
        <v>8.3874829429184767E-4</v>
      </c>
      <c r="AB80" s="28"/>
      <c r="AE80" s="28" t="s">
        <v>196</v>
      </c>
      <c r="AF80" s="28">
        <v>0.23117693047324328</v>
      </c>
      <c r="AG80" s="28"/>
    </row>
    <row r="81" spans="1:33">
      <c r="A81" s="2" t="s">
        <v>8</v>
      </c>
      <c r="B81" s="2" t="s">
        <v>9</v>
      </c>
      <c r="C81" s="2" t="s">
        <v>10</v>
      </c>
      <c r="D81" s="2" t="s">
        <v>11</v>
      </c>
      <c r="E81" s="3" t="s">
        <v>174</v>
      </c>
      <c r="F81" s="38" t="s">
        <v>175</v>
      </c>
      <c r="G81" s="39" t="s">
        <v>177</v>
      </c>
      <c r="K81" t="s">
        <v>13</v>
      </c>
      <c r="Z81" s="28" t="s">
        <v>197</v>
      </c>
      <c r="AA81" s="28">
        <v>1.8595480375308981</v>
      </c>
      <c r="AB81" s="28"/>
      <c r="AE81" s="28" t="s">
        <v>197</v>
      </c>
      <c r="AF81" s="28">
        <v>1.7709333959868729</v>
      </c>
      <c r="AG81" s="28"/>
    </row>
    <row r="82" spans="1:33">
      <c r="A82" s="1" t="s">
        <v>64</v>
      </c>
      <c r="B82" s="1" t="s">
        <v>28</v>
      </c>
      <c r="C82" s="1" t="s">
        <v>65</v>
      </c>
      <c r="D82" s="1" t="s">
        <v>66</v>
      </c>
      <c r="E82" s="8" t="s">
        <v>63</v>
      </c>
      <c r="F82" s="40">
        <v>165.83199999999999</v>
      </c>
      <c r="G82" s="24">
        <v>84.542000000000002</v>
      </c>
      <c r="L82" s="32"/>
      <c r="M82" t="s">
        <v>200</v>
      </c>
      <c r="N82" t="s">
        <v>186</v>
      </c>
      <c r="Z82" s="28" t="s">
        <v>198</v>
      </c>
      <c r="AA82" s="28">
        <v>1.6774965885836953E-3</v>
      </c>
      <c r="AB82" s="28"/>
      <c r="AE82" s="28" t="s">
        <v>198</v>
      </c>
      <c r="AF82" s="28">
        <v>0.46235386094648656</v>
      </c>
      <c r="AG82" s="28"/>
    </row>
    <row r="83" spans="1:33" ht="15.75" thickBot="1">
      <c r="A83" s="1" t="s">
        <v>69</v>
      </c>
      <c r="B83" s="1" t="s">
        <v>26</v>
      </c>
      <c r="C83" s="1" t="s">
        <v>65</v>
      </c>
      <c r="D83" s="1" t="s">
        <v>66</v>
      </c>
      <c r="E83" s="8" t="s">
        <v>63</v>
      </c>
      <c r="F83" s="40">
        <v>163.77799999999999</v>
      </c>
      <c r="G83" s="24">
        <v>95.412000000000006</v>
      </c>
      <c r="K83" t="s">
        <v>200</v>
      </c>
      <c r="L83" s="49" t="s">
        <v>184</v>
      </c>
      <c r="M83" s="32">
        <v>719.08074999999997</v>
      </c>
      <c r="N83" s="32">
        <v>904.19372727272741</v>
      </c>
      <c r="Z83" s="29" t="s">
        <v>199</v>
      </c>
      <c r="AA83" s="29">
        <v>2.3060041352041671</v>
      </c>
      <c r="AB83" s="29"/>
      <c r="AE83" s="29" t="s">
        <v>199</v>
      </c>
      <c r="AF83" s="29">
        <v>2.1603686564627926</v>
      </c>
      <c r="AG83" s="29"/>
    </row>
    <row r="84" spans="1:33">
      <c r="A84" s="1" t="s">
        <v>71</v>
      </c>
      <c r="B84" s="1" t="s">
        <v>72</v>
      </c>
      <c r="C84" s="1" t="s">
        <v>65</v>
      </c>
      <c r="D84" s="1" t="s">
        <v>66</v>
      </c>
      <c r="E84" s="8" t="s">
        <v>63</v>
      </c>
      <c r="F84" s="43">
        <v>116.331</v>
      </c>
      <c r="G84" s="24">
        <v>111.952</v>
      </c>
      <c r="L84" s="50" t="s">
        <v>183</v>
      </c>
      <c r="M84" s="32">
        <v>917.00024999999994</v>
      </c>
      <c r="N84" s="32">
        <v>1075.3375000000001</v>
      </c>
    </row>
    <row r="85" spans="1:33">
      <c r="A85" s="11" t="s">
        <v>80</v>
      </c>
      <c r="B85" s="11" t="s">
        <v>20</v>
      </c>
      <c r="C85" s="11" t="s">
        <v>81</v>
      </c>
      <c r="D85" s="6" t="s">
        <v>66</v>
      </c>
      <c r="E85" s="8" t="s">
        <v>63</v>
      </c>
      <c r="F85" s="40">
        <v>112.827</v>
      </c>
      <c r="G85" s="24">
        <v>79.608999999999995</v>
      </c>
      <c r="L85" s="32"/>
      <c r="M85" s="32"/>
    </row>
    <row r="86" spans="1:33">
      <c r="A86" s="11" t="s">
        <v>84</v>
      </c>
      <c r="B86" s="11" t="s">
        <v>26</v>
      </c>
      <c r="C86" s="11" t="s">
        <v>81</v>
      </c>
      <c r="D86" s="6" t="s">
        <v>66</v>
      </c>
      <c r="E86" s="8" t="s">
        <v>63</v>
      </c>
      <c r="F86" s="43">
        <v>136.72800000000001</v>
      </c>
      <c r="G86" s="24">
        <v>88.738</v>
      </c>
      <c r="L86" s="32"/>
      <c r="M86" s="32"/>
      <c r="Z86" t="s">
        <v>187</v>
      </c>
      <c r="AE86" t="s">
        <v>187</v>
      </c>
    </row>
    <row r="87" spans="1:33" ht="15.75" thickBot="1">
      <c r="A87" s="1" t="s">
        <v>86</v>
      </c>
      <c r="B87" s="1" t="s">
        <v>28</v>
      </c>
      <c r="C87" s="1" t="s">
        <v>81</v>
      </c>
      <c r="D87" s="6" t="s">
        <v>66</v>
      </c>
      <c r="E87" s="8" t="s">
        <v>63</v>
      </c>
      <c r="F87" s="43">
        <v>103.053</v>
      </c>
      <c r="G87" s="24">
        <v>89.864000000000004</v>
      </c>
      <c r="L87" s="49" t="s">
        <v>184</v>
      </c>
      <c r="M87" s="32">
        <v>46.176352202662393</v>
      </c>
      <c r="N87" s="32">
        <v>41.308307813339965</v>
      </c>
      <c r="Z87" s="23" t="s">
        <v>413</v>
      </c>
      <c r="AE87" s="23" t="s">
        <v>414</v>
      </c>
    </row>
    <row r="88" spans="1:33">
      <c r="A88" s="1" t="s">
        <v>88</v>
      </c>
      <c r="B88" s="1" t="s">
        <v>29</v>
      </c>
      <c r="C88" s="1" t="s">
        <v>81</v>
      </c>
      <c r="D88" s="6" t="s">
        <v>66</v>
      </c>
      <c r="E88" s="8" t="s">
        <v>63</v>
      </c>
      <c r="F88" s="43">
        <v>72.388999999999996</v>
      </c>
      <c r="G88" s="24">
        <v>62.557000000000002</v>
      </c>
      <c r="L88" s="50" t="s">
        <v>183</v>
      </c>
      <c r="M88" s="32">
        <v>43.0936767004453</v>
      </c>
      <c r="N88" s="32">
        <v>106.46439466624506</v>
      </c>
      <c r="Z88" s="30"/>
      <c r="AA88" s="30" t="s">
        <v>188</v>
      </c>
      <c r="AB88" s="30" t="s">
        <v>189</v>
      </c>
      <c r="AE88" s="30"/>
      <c r="AF88" s="30" t="s">
        <v>188</v>
      </c>
      <c r="AG88" s="30" t="s">
        <v>189</v>
      </c>
    </row>
    <row r="89" spans="1:33">
      <c r="A89" s="1" t="s">
        <v>93</v>
      </c>
      <c r="B89" s="1" t="s">
        <v>28</v>
      </c>
      <c r="C89" s="1" t="s">
        <v>81</v>
      </c>
      <c r="D89" s="1" t="s">
        <v>66</v>
      </c>
      <c r="E89" s="8" t="s">
        <v>63</v>
      </c>
      <c r="F89" s="40">
        <v>118.905</v>
      </c>
      <c r="G89" s="41">
        <v>71.994</v>
      </c>
      <c r="L89" s="32"/>
      <c r="M89" s="32"/>
      <c r="Z89" s="28" t="s">
        <v>190</v>
      </c>
      <c r="AA89" s="28">
        <v>115.61358620689654</v>
      </c>
      <c r="AB89" s="28">
        <v>145.25672727272729</v>
      </c>
      <c r="AE89" s="28" t="s">
        <v>190</v>
      </c>
      <c r="AF89" s="28">
        <v>100.09322916666667</v>
      </c>
      <c r="AG89" s="28">
        <v>202.50675000000001</v>
      </c>
    </row>
    <row r="90" spans="1:33">
      <c r="A90" s="1" t="s">
        <v>109</v>
      </c>
      <c r="B90" s="1" t="s">
        <v>20</v>
      </c>
      <c r="C90" s="1" t="s">
        <v>21</v>
      </c>
      <c r="D90" s="1" t="s">
        <v>66</v>
      </c>
      <c r="E90" s="8" t="s">
        <v>63</v>
      </c>
      <c r="F90" s="40">
        <v>154.08600000000001</v>
      </c>
      <c r="G90" s="41">
        <v>98.114000000000004</v>
      </c>
      <c r="L90" s="32"/>
      <c r="M90" s="32"/>
      <c r="Z90" s="28" t="s">
        <v>191</v>
      </c>
      <c r="AA90" s="28">
        <v>3668.2500441262359</v>
      </c>
      <c r="AB90" s="28">
        <v>1713.3899912181776</v>
      </c>
      <c r="AE90" s="28" t="s">
        <v>191</v>
      </c>
      <c r="AF90" s="28">
        <v>422.93111417346137</v>
      </c>
      <c r="AG90" s="28">
        <v>3259.6417445681818</v>
      </c>
    </row>
    <row r="91" spans="1:33">
      <c r="A91" s="1" t="s">
        <v>110</v>
      </c>
      <c r="B91" s="1" t="s">
        <v>26</v>
      </c>
      <c r="C91" s="1" t="s">
        <v>21</v>
      </c>
      <c r="D91" s="1" t="s">
        <v>66</v>
      </c>
      <c r="E91" s="8" t="s">
        <v>63</v>
      </c>
      <c r="F91" s="40">
        <v>122.081</v>
      </c>
      <c r="G91" s="41">
        <v>109.33199999999999</v>
      </c>
      <c r="Z91" s="28" t="s">
        <v>192</v>
      </c>
      <c r="AA91" s="28">
        <v>29</v>
      </c>
      <c r="AB91" s="28">
        <v>11</v>
      </c>
      <c r="AE91" s="28" t="s">
        <v>192</v>
      </c>
      <c r="AF91" s="28">
        <v>24</v>
      </c>
      <c r="AG91" s="28">
        <v>12</v>
      </c>
    </row>
    <row r="92" spans="1:33">
      <c r="A92" s="1" t="s">
        <v>111</v>
      </c>
      <c r="B92" s="1" t="s">
        <v>28</v>
      </c>
      <c r="C92" s="1" t="s">
        <v>21</v>
      </c>
      <c r="D92" s="1" t="s">
        <v>66</v>
      </c>
      <c r="E92" s="8" t="s">
        <v>63</v>
      </c>
      <c r="F92" s="40">
        <v>126.105</v>
      </c>
      <c r="G92" s="41">
        <v>124.254</v>
      </c>
      <c r="Z92" s="28" t="s">
        <v>193</v>
      </c>
      <c r="AA92" s="28">
        <v>0</v>
      </c>
      <c r="AB92" s="28"/>
      <c r="AE92" s="28" t="s">
        <v>193</v>
      </c>
      <c r="AF92" s="28">
        <v>0</v>
      </c>
      <c r="AG92" s="28"/>
    </row>
    <row r="93" spans="1:33">
      <c r="A93" s="1" t="s">
        <v>112</v>
      </c>
      <c r="B93" s="1" t="s">
        <v>108</v>
      </c>
      <c r="C93" s="1" t="s">
        <v>21</v>
      </c>
      <c r="D93" s="1" t="s">
        <v>66</v>
      </c>
      <c r="E93" s="8" t="s">
        <v>63</v>
      </c>
      <c r="F93" s="40">
        <v>146.96799999999999</v>
      </c>
      <c r="G93" s="41">
        <v>128.86000000000001</v>
      </c>
      <c r="Z93" s="28" t="s">
        <v>194</v>
      </c>
      <c r="AA93" s="28">
        <v>27</v>
      </c>
      <c r="AB93" s="28"/>
      <c r="AE93" s="28" t="s">
        <v>194</v>
      </c>
      <c r="AF93" s="28">
        <v>12</v>
      </c>
      <c r="AG93" s="28"/>
    </row>
    <row r="94" spans="1:33">
      <c r="A94" s="1" t="s">
        <v>113</v>
      </c>
      <c r="B94" s="1" t="s">
        <v>29</v>
      </c>
      <c r="C94" s="1" t="s">
        <v>21</v>
      </c>
      <c r="D94" s="1" t="s">
        <v>66</v>
      </c>
      <c r="E94" s="8" t="s">
        <v>63</v>
      </c>
      <c r="F94" s="40">
        <v>167.447</v>
      </c>
      <c r="G94" s="41">
        <v>140.97800000000001</v>
      </c>
      <c r="Z94" s="28" t="s">
        <v>195</v>
      </c>
      <c r="AA94" s="28">
        <v>-1.7644285869975709</v>
      </c>
      <c r="AB94" s="28"/>
      <c r="AE94" s="28" t="s">
        <v>195</v>
      </c>
      <c r="AF94" s="28">
        <v>-6.0216276925692824</v>
      </c>
      <c r="AG94" s="28"/>
    </row>
    <row r="95" spans="1:33">
      <c r="A95" s="1" t="s">
        <v>143</v>
      </c>
      <c r="B95" s="1" t="s">
        <v>20</v>
      </c>
      <c r="C95" s="1" t="s">
        <v>21</v>
      </c>
      <c r="D95" s="1" t="s">
        <v>66</v>
      </c>
      <c r="E95" s="8" t="s">
        <v>63</v>
      </c>
      <c r="F95" s="40">
        <v>116.864</v>
      </c>
      <c r="G95" s="41">
        <v>90.773499999999999</v>
      </c>
      <c r="Z95" s="28" t="s">
        <v>196</v>
      </c>
      <c r="AA95" s="28">
        <v>4.4485981738258441E-2</v>
      </c>
      <c r="AB95" s="28"/>
      <c r="AE95" s="28" t="s">
        <v>196</v>
      </c>
      <c r="AF95" s="28">
        <v>3.0070044031274556E-5</v>
      </c>
      <c r="AG95" s="28"/>
    </row>
    <row r="96" spans="1:33">
      <c r="A96" s="1" t="s">
        <v>144</v>
      </c>
      <c r="B96" s="1" t="s">
        <v>72</v>
      </c>
      <c r="C96" s="1" t="s">
        <v>21</v>
      </c>
      <c r="D96" s="1" t="s">
        <v>66</v>
      </c>
      <c r="E96" s="8" t="s">
        <v>63</v>
      </c>
      <c r="F96" s="40">
        <v>90.995999999999995</v>
      </c>
      <c r="G96" s="41">
        <v>97.978999999999999</v>
      </c>
      <c r="Z96" s="28" t="s">
        <v>197</v>
      </c>
      <c r="AA96" s="28">
        <v>1.7032884457221271</v>
      </c>
      <c r="AB96" s="28"/>
      <c r="AE96" s="28" t="s">
        <v>197</v>
      </c>
      <c r="AF96" s="28">
        <v>1.7822875556493194</v>
      </c>
      <c r="AG96" s="28"/>
    </row>
    <row r="97" spans="1:33">
      <c r="A97" s="1" t="s">
        <v>145</v>
      </c>
      <c r="B97" s="1" t="s">
        <v>29</v>
      </c>
      <c r="C97" s="1" t="s">
        <v>21</v>
      </c>
      <c r="D97" s="1" t="s">
        <v>66</v>
      </c>
      <c r="E97" s="8" t="s">
        <v>63</v>
      </c>
      <c r="F97" s="40">
        <v>97.837000000000003</v>
      </c>
      <c r="G97" s="41">
        <v>106.09100000000001</v>
      </c>
      <c r="Z97" s="28" t="s">
        <v>198</v>
      </c>
      <c r="AA97" s="28">
        <v>8.8971963476516883E-2</v>
      </c>
      <c r="AB97" s="28"/>
      <c r="AE97" s="28" t="s">
        <v>198</v>
      </c>
      <c r="AF97" s="28">
        <v>6.0140088062549112E-5</v>
      </c>
      <c r="AG97" s="28"/>
    </row>
    <row r="98" spans="1:33" ht="15.75" thickBot="1">
      <c r="A98" s="1" t="s">
        <v>146</v>
      </c>
      <c r="B98" s="1" t="s">
        <v>41</v>
      </c>
      <c r="C98" s="1" t="s">
        <v>21</v>
      </c>
      <c r="D98" s="1" t="s">
        <v>66</v>
      </c>
      <c r="E98" s="8" t="s">
        <v>63</v>
      </c>
      <c r="F98" s="40">
        <v>88.366</v>
      </c>
      <c r="G98" s="41">
        <v>131.898</v>
      </c>
      <c r="Z98" s="29" t="s">
        <v>199</v>
      </c>
      <c r="AA98" s="29">
        <v>2.0518305164802859</v>
      </c>
      <c r="AB98" s="29"/>
      <c r="AE98" s="29" t="s">
        <v>199</v>
      </c>
      <c r="AF98" s="29">
        <v>2.1788128296672284</v>
      </c>
      <c r="AG98" s="29"/>
    </row>
    <row r="99" spans="1:33">
      <c r="A99" s="1" t="s">
        <v>150</v>
      </c>
      <c r="B99" s="1" t="s">
        <v>20</v>
      </c>
      <c r="C99" s="1" t="s">
        <v>21</v>
      </c>
      <c r="D99" s="1" t="s">
        <v>66</v>
      </c>
      <c r="E99" s="8" t="s">
        <v>63</v>
      </c>
      <c r="F99" s="40">
        <v>95.524000000000001</v>
      </c>
      <c r="G99" s="41">
        <v>74.634</v>
      </c>
    </row>
    <row r="100" spans="1:33">
      <c r="A100" s="1" t="s">
        <v>152</v>
      </c>
      <c r="B100" s="1" t="s">
        <v>26</v>
      </c>
      <c r="C100" s="1" t="s">
        <v>21</v>
      </c>
      <c r="D100" s="1" t="s">
        <v>66</v>
      </c>
      <c r="E100" s="8" t="s">
        <v>63</v>
      </c>
      <c r="F100" s="40">
        <v>157.64500000000001</v>
      </c>
      <c r="G100" s="41">
        <v>101.717</v>
      </c>
    </row>
    <row r="101" spans="1:33">
      <c r="A101" s="1" t="s">
        <v>154</v>
      </c>
      <c r="B101" s="1" t="s">
        <v>29</v>
      </c>
      <c r="C101" s="1" t="s">
        <v>21</v>
      </c>
      <c r="D101" s="1" t="s">
        <v>66</v>
      </c>
      <c r="E101" s="8" t="s">
        <v>63</v>
      </c>
      <c r="F101" s="43">
        <v>133.30600000000001</v>
      </c>
      <c r="G101" s="24">
        <v>78.564999999999998</v>
      </c>
    </row>
    <row r="102" spans="1:33">
      <c r="A102" s="9" t="s">
        <v>167</v>
      </c>
      <c r="B102" s="1" t="s">
        <v>20</v>
      </c>
      <c r="C102" s="1" t="s">
        <v>21</v>
      </c>
      <c r="D102" s="6" t="s">
        <v>66</v>
      </c>
      <c r="E102" s="8" t="s">
        <v>63</v>
      </c>
      <c r="F102" s="41">
        <v>86.534999999999997</v>
      </c>
      <c r="G102" s="24">
        <v>91.355000000000004</v>
      </c>
    </row>
    <row r="103" spans="1:33">
      <c r="A103" s="9" t="s">
        <v>168</v>
      </c>
      <c r="B103" s="1" t="s">
        <v>26</v>
      </c>
      <c r="C103" s="1" t="s">
        <v>21</v>
      </c>
      <c r="D103" s="6" t="s">
        <v>66</v>
      </c>
      <c r="E103" s="8" t="s">
        <v>63</v>
      </c>
      <c r="F103" s="41">
        <v>80.481999999999999</v>
      </c>
      <c r="G103" s="24">
        <v>128.92500000000001</v>
      </c>
    </row>
    <row r="104" spans="1:33">
      <c r="A104" s="9" t="s">
        <v>169</v>
      </c>
      <c r="B104" s="1" t="s">
        <v>28</v>
      </c>
      <c r="C104" s="1" t="s">
        <v>21</v>
      </c>
      <c r="D104" s="6" t="s">
        <v>66</v>
      </c>
      <c r="E104" s="8" t="s">
        <v>63</v>
      </c>
      <c r="F104" s="41">
        <v>143.029</v>
      </c>
      <c r="G104" s="24">
        <v>111.616</v>
      </c>
    </row>
    <row r="105" spans="1:33">
      <c r="A105" s="9" t="s">
        <v>171</v>
      </c>
      <c r="B105" s="1" t="s">
        <v>29</v>
      </c>
      <c r="C105" s="1" t="s">
        <v>21</v>
      </c>
      <c r="D105" s="6" t="s">
        <v>66</v>
      </c>
      <c r="E105" s="8" t="s">
        <v>63</v>
      </c>
      <c r="F105" s="24">
        <v>142.86099999999999</v>
      </c>
      <c r="G105" s="24">
        <v>102.47799999999999</v>
      </c>
    </row>
    <row r="106" spans="1:33">
      <c r="A106" s="21" t="s">
        <v>179</v>
      </c>
      <c r="B106" s="21"/>
      <c r="C106" s="1" t="s">
        <v>21</v>
      </c>
      <c r="D106" s="6" t="s">
        <v>22</v>
      </c>
      <c r="E106" s="44" t="s">
        <v>63</v>
      </c>
      <c r="F106" s="45">
        <f>AVERAGE(F82:F105)</f>
        <v>122.49895833333333</v>
      </c>
      <c r="G106" s="45">
        <f t="shared" ref="G106" si="6">AVERAGE(G82:G105)</f>
        <v>100.09322916666667</v>
      </c>
    </row>
    <row r="107" spans="1:33">
      <c r="A107" s="21" t="s">
        <v>180</v>
      </c>
      <c r="B107" s="21"/>
      <c r="C107" s="1" t="s">
        <v>21</v>
      </c>
      <c r="D107" s="6" t="s">
        <v>22</v>
      </c>
      <c r="E107" s="44" t="s">
        <v>63</v>
      </c>
      <c r="F107" s="45">
        <f>STDEV(F82:F105)/SQRT(24)</f>
        <v>5.9007321013113643</v>
      </c>
      <c r="G107" s="45">
        <f t="shared" ref="G107" si="7">STDEV(G82:G105)/SQRT(24)</f>
        <v>4.1978720510786838</v>
      </c>
    </row>
    <row r="108" spans="1:33">
      <c r="F108" s="32"/>
      <c r="G108" s="32"/>
    </row>
    <row r="109" spans="1:33">
      <c r="F109" s="32"/>
      <c r="G109" s="32"/>
    </row>
    <row r="110" spans="1:33" ht="18.75">
      <c r="A110" s="37" t="s">
        <v>311</v>
      </c>
      <c r="F110" s="32"/>
      <c r="G110" s="32"/>
    </row>
    <row r="111" spans="1:33">
      <c r="A111" s="2" t="s">
        <v>8</v>
      </c>
      <c r="B111" s="2" t="s">
        <v>9</v>
      </c>
      <c r="C111" s="2" t="s">
        <v>10</v>
      </c>
      <c r="D111" s="2" t="s">
        <v>11</v>
      </c>
      <c r="E111" s="3" t="s">
        <v>174</v>
      </c>
      <c r="F111" s="15" t="s">
        <v>175</v>
      </c>
      <c r="G111" s="3" t="s">
        <v>177</v>
      </c>
    </row>
    <row r="112" spans="1:33">
      <c r="A112" s="46" t="s">
        <v>74</v>
      </c>
      <c r="B112" s="24" t="s">
        <v>20</v>
      </c>
      <c r="C112" s="24" t="s">
        <v>31</v>
      </c>
      <c r="D112" s="46" t="s">
        <v>22</v>
      </c>
      <c r="E112" s="24">
        <v>12</v>
      </c>
      <c r="F112" s="40">
        <v>251.30699999999999</v>
      </c>
      <c r="G112" s="24">
        <v>119.91500000000001</v>
      </c>
    </row>
    <row r="113" spans="1:7">
      <c r="A113" s="46" t="s">
        <v>76</v>
      </c>
      <c r="B113" s="24" t="s">
        <v>29</v>
      </c>
      <c r="C113" s="24" t="s">
        <v>31</v>
      </c>
      <c r="D113" s="46" t="s">
        <v>22</v>
      </c>
      <c r="E113" s="24">
        <v>12</v>
      </c>
      <c r="F113" s="40">
        <v>214.75700000000001</v>
      </c>
      <c r="G113" s="24">
        <v>127.366</v>
      </c>
    </row>
    <row r="114" spans="1:7">
      <c r="A114" s="46" t="s">
        <v>77</v>
      </c>
      <c r="B114" s="40" t="s">
        <v>28</v>
      </c>
      <c r="C114" s="40" t="s">
        <v>31</v>
      </c>
      <c r="D114" s="46" t="s">
        <v>22</v>
      </c>
      <c r="E114" s="24">
        <v>12</v>
      </c>
      <c r="F114" s="40">
        <v>262.72399999999999</v>
      </c>
      <c r="G114" s="24">
        <v>118.605</v>
      </c>
    </row>
    <row r="115" spans="1:7">
      <c r="A115" s="46" t="s">
        <v>78</v>
      </c>
      <c r="B115" s="40" t="s">
        <v>29</v>
      </c>
      <c r="C115" s="40" t="s">
        <v>31</v>
      </c>
      <c r="D115" s="46" t="s">
        <v>22</v>
      </c>
      <c r="E115" s="24">
        <v>12</v>
      </c>
      <c r="F115" s="40">
        <v>296.86500000000001</v>
      </c>
      <c r="G115" s="24">
        <v>153.465</v>
      </c>
    </row>
    <row r="116" spans="1:7">
      <c r="A116" s="24" t="s">
        <v>95</v>
      </c>
      <c r="B116" s="24" t="s">
        <v>28</v>
      </c>
      <c r="C116" s="24" t="s">
        <v>31</v>
      </c>
      <c r="D116" s="24" t="s">
        <v>22</v>
      </c>
      <c r="E116" s="24">
        <v>12</v>
      </c>
      <c r="F116" s="24">
        <v>327.05599999999998</v>
      </c>
      <c r="G116" s="24">
        <v>145.06200000000001</v>
      </c>
    </row>
    <row r="117" spans="1:7">
      <c r="A117" s="24" t="s">
        <v>97</v>
      </c>
      <c r="B117" s="24" t="s">
        <v>29</v>
      </c>
      <c r="C117" s="24" t="s">
        <v>31</v>
      </c>
      <c r="D117" s="24" t="s">
        <v>22</v>
      </c>
      <c r="E117" s="24">
        <v>12</v>
      </c>
      <c r="F117" s="24">
        <v>431.58199999999999</v>
      </c>
      <c r="G117" s="24">
        <v>173.70400000000001</v>
      </c>
    </row>
    <row r="118" spans="1:7">
      <c r="A118" s="21" t="s">
        <v>179</v>
      </c>
      <c r="B118" s="21"/>
      <c r="C118" s="24" t="s">
        <v>31</v>
      </c>
      <c r="D118" s="6" t="s">
        <v>22</v>
      </c>
      <c r="E118" s="44" t="s">
        <v>13</v>
      </c>
      <c r="F118" s="45">
        <f>AVERAGE(F112:F117)</f>
        <v>297.38183333333336</v>
      </c>
      <c r="G118" s="45">
        <f t="shared" ref="G118" si="8">AVERAGE(G112:G117)</f>
        <v>139.68616666666665</v>
      </c>
    </row>
    <row r="119" spans="1:7">
      <c r="A119" s="21" t="s">
        <v>180</v>
      </c>
      <c r="B119" s="21"/>
      <c r="C119" s="24" t="s">
        <v>31</v>
      </c>
      <c r="D119" s="6" t="s">
        <v>22</v>
      </c>
      <c r="E119" s="44" t="s">
        <v>13</v>
      </c>
      <c r="F119" s="45">
        <f>STDEV(F112:F117)/SQRT(6)</f>
        <v>31.113462669629598</v>
      </c>
      <c r="G119" s="45">
        <f t="shared" ref="G119" si="9">STDEV(G112:G117)/SQRT(6)</f>
        <v>8.8751900314553769</v>
      </c>
    </row>
    <row r="120" spans="1:7">
      <c r="A120" s="24"/>
      <c r="B120" s="24"/>
      <c r="C120" s="24"/>
      <c r="D120" s="24"/>
      <c r="E120" s="24"/>
      <c r="F120" s="24"/>
      <c r="G120" s="24"/>
    </row>
    <row r="121" spans="1:7">
      <c r="A121" s="2" t="s">
        <v>8</v>
      </c>
      <c r="B121" s="2" t="s">
        <v>9</v>
      </c>
      <c r="C121" s="2" t="s">
        <v>10</v>
      </c>
      <c r="D121" s="2" t="s">
        <v>11</v>
      </c>
      <c r="E121" s="3" t="s">
        <v>174</v>
      </c>
      <c r="F121" s="15" t="s">
        <v>175</v>
      </c>
      <c r="G121" s="3" t="s">
        <v>177</v>
      </c>
    </row>
    <row r="122" spans="1:7">
      <c r="A122" s="24" t="s">
        <v>90</v>
      </c>
      <c r="B122" s="24" t="s">
        <v>20</v>
      </c>
      <c r="C122" s="24" t="s">
        <v>31</v>
      </c>
      <c r="D122" s="46" t="s">
        <v>66</v>
      </c>
      <c r="E122" s="24">
        <v>12</v>
      </c>
      <c r="F122" s="40">
        <v>261.21800000000002</v>
      </c>
      <c r="G122" s="24">
        <v>155.81899999999999</v>
      </c>
    </row>
    <row r="123" spans="1:7">
      <c r="A123" s="24" t="s">
        <v>91</v>
      </c>
      <c r="B123" s="24" t="s">
        <v>26</v>
      </c>
      <c r="C123" s="24" t="s">
        <v>31</v>
      </c>
      <c r="D123" s="46" t="s">
        <v>66</v>
      </c>
      <c r="E123" s="24">
        <v>12</v>
      </c>
      <c r="F123" s="24">
        <v>420.17700000000002</v>
      </c>
      <c r="G123" s="24">
        <v>188.08199999999999</v>
      </c>
    </row>
    <row r="124" spans="1:7">
      <c r="A124" s="24" t="s">
        <v>104</v>
      </c>
      <c r="B124" s="24" t="s">
        <v>26</v>
      </c>
      <c r="C124" s="24" t="s">
        <v>102</v>
      </c>
      <c r="D124" s="24" t="s">
        <v>66</v>
      </c>
      <c r="E124" s="24">
        <v>12</v>
      </c>
      <c r="F124" s="24">
        <v>456.60599999999999</v>
      </c>
      <c r="G124" s="24">
        <v>165.15299999999999</v>
      </c>
    </row>
    <row r="125" spans="1:7">
      <c r="A125" s="24" t="s">
        <v>105</v>
      </c>
      <c r="B125" s="24" t="s">
        <v>28</v>
      </c>
      <c r="C125" s="24" t="s">
        <v>102</v>
      </c>
      <c r="D125" s="24" t="s">
        <v>66</v>
      </c>
      <c r="E125" s="24">
        <v>12</v>
      </c>
      <c r="F125" s="24">
        <v>454.22399999999999</v>
      </c>
      <c r="G125" s="24">
        <v>146.19800000000001</v>
      </c>
    </row>
    <row r="126" spans="1:7">
      <c r="A126" s="21" t="s">
        <v>179</v>
      </c>
      <c r="B126" s="21"/>
      <c r="C126" s="24" t="s">
        <v>31</v>
      </c>
      <c r="D126" s="24" t="s">
        <v>66</v>
      </c>
      <c r="E126" s="44" t="s">
        <v>13</v>
      </c>
      <c r="F126" s="45">
        <f>AVERAGE(F122:F125)</f>
        <v>398.05624999999998</v>
      </c>
      <c r="G126" s="45">
        <f t="shared" ref="G126" si="10">AVERAGE(G122:G125)</f>
        <v>163.81299999999999</v>
      </c>
    </row>
    <row r="127" spans="1:7">
      <c r="A127" s="21" t="s">
        <v>180</v>
      </c>
      <c r="B127" s="21"/>
      <c r="C127" s="24" t="s">
        <v>31</v>
      </c>
      <c r="D127" s="24" t="s">
        <v>66</v>
      </c>
      <c r="E127" s="44" t="s">
        <v>13</v>
      </c>
      <c r="F127" s="45">
        <f>STDEV(F122:F125)/SQRT(4)</f>
        <v>46.365327930065462</v>
      </c>
      <c r="G127" s="45">
        <f t="shared" ref="G127" si="11">STDEV(G122:G125)/SQRT(4)</f>
        <v>8.9674049665069386</v>
      </c>
    </row>
    <row r="128" spans="1:7">
      <c r="A128" s="24"/>
      <c r="B128" s="24"/>
      <c r="C128" s="24"/>
      <c r="D128" s="24"/>
      <c r="E128" s="24"/>
      <c r="F128" s="24"/>
      <c r="G128" s="24"/>
    </row>
    <row r="129" spans="1:7">
      <c r="A129" s="2" t="s">
        <v>8</v>
      </c>
      <c r="B129" s="2" t="s">
        <v>9</v>
      </c>
      <c r="C129" s="2" t="s">
        <v>10</v>
      </c>
      <c r="D129" s="2" t="s">
        <v>11</v>
      </c>
      <c r="E129" s="3" t="s">
        <v>174</v>
      </c>
      <c r="F129" s="15" t="s">
        <v>175</v>
      </c>
      <c r="G129" s="3" t="s">
        <v>177</v>
      </c>
    </row>
    <row r="130" spans="1:7">
      <c r="A130" s="24" t="s">
        <v>99</v>
      </c>
      <c r="B130" s="24" t="s">
        <v>20</v>
      </c>
      <c r="C130" s="24" t="s">
        <v>81</v>
      </c>
      <c r="D130" s="24" t="s">
        <v>22</v>
      </c>
      <c r="E130" s="24">
        <v>12</v>
      </c>
      <c r="F130" s="24">
        <v>275.13</v>
      </c>
      <c r="G130" s="24">
        <v>205.35400000000001</v>
      </c>
    </row>
    <row r="131" spans="1:7">
      <c r="A131" s="24" t="s">
        <v>116</v>
      </c>
      <c r="B131" s="24" t="s">
        <v>29</v>
      </c>
      <c r="C131" s="24" t="s">
        <v>81</v>
      </c>
      <c r="D131" s="24" t="s">
        <v>22</v>
      </c>
      <c r="E131" s="24">
        <v>12</v>
      </c>
      <c r="F131" s="24">
        <v>520.41499999999996</v>
      </c>
      <c r="G131" s="24">
        <v>216.364</v>
      </c>
    </row>
    <row r="132" spans="1:7">
      <c r="A132" s="24" t="s">
        <v>19</v>
      </c>
      <c r="B132" s="24" t="s">
        <v>20</v>
      </c>
      <c r="C132" s="24" t="s">
        <v>21</v>
      </c>
      <c r="D132" s="24" t="s">
        <v>22</v>
      </c>
      <c r="E132" s="24">
        <v>12</v>
      </c>
      <c r="F132" s="40">
        <v>397.78199999999998</v>
      </c>
      <c r="G132" s="24">
        <v>133.28200000000001</v>
      </c>
    </row>
    <row r="133" spans="1:7">
      <c r="A133" s="24" t="s">
        <v>25</v>
      </c>
      <c r="B133" s="24" t="s">
        <v>26</v>
      </c>
      <c r="C133" s="24" t="s">
        <v>21</v>
      </c>
      <c r="D133" s="24" t="s">
        <v>22</v>
      </c>
      <c r="E133" s="24">
        <v>12</v>
      </c>
      <c r="F133" s="40">
        <v>370.07499999999999</v>
      </c>
      <c r="G133" s="24">
        <v>121.26600000000001</v>
      </c>
    </row>
    <row r="134" spans="1:7">
      <c r="A134" s="24" t="s">
        <v>27</v>
      </c>
      <c r="B134" s="24" t="s">
        <v>28</v>
      </c>
      <c r="C134" s="24" t="s">
        <v>21</v>
      </c>
      <c r="D134" s="24" t="s">
        <v>22</v>
      </c>
      <c r="E134" s="24">
        <v>12</v>
      </c>
      <c r="F134" s="40">
        <v>399.64400000000001</v>
      </c>
      <c r="G134" s="24">
        <v>116.783</v>
      </c>
    </row>
    <row r="135" spans="1:7">
      <c r="A135" s="24" t="s">
        <v>114</v>
      </c>
      <c r="B135" s="24" t="s">
        <v>26</v>
      </c>
      <c r="C135" s="24" t="s">
        <v>21</v>
      </c>
      <c r="D135" s="24" t="s">
        <v>22</v>
      </c>
      <c r="E135" s="24">
        <v>12</v>
      </c>
      <c r="F135" s="24">
        <v>277.03500000000003</v>
      </c>
      <c r="G135" s="24">
        <v>174.76400000000001</v>
      </c>
    </row>
    <row r="136" spans="1:7">
      <c r="A136" s="24" t="s">
        <v>115</v>
      </c>
      <c r="B136" s="24" t="s">
        <v>28</v>
      </c>
      <c r="C136" s="24" t="s">
        <v>21</v>
      </c>
      <c r="D136" s="24" t="s">
        <v>22</v>
      </c>
      <c r="E136" s="24">
        <v>12</v>
      </c>
      <c r="F136" s="24">
        <v>250.86199999999999</v>
      </c>
      <c r="G136" s="24">
        <v>177.63900000000001</v>
      </c>
    </row>
    <row r="137" spans="1:7">
      <c r="A137" s="24" t="s">
        <v>33</v>
      </c>
      <c r="B137" s="24" t="s">
        <v>20</v>
      </c>
      <c r="C137" s="24" t="s">
        <v>21</v>
      </c>
      <c r="D137" s="24" t="s">
        <v>22</v>
      </c>
      <c r="E137" s="24">
        <v>12</v>
      </c>
      <c r="F137" s="40">
        <v>404.846</v>
      </c>
      <c r="G137" s="24">
        <v>101.26600000000001</v>
      </c>
    </row>
    <row r="138" spans="1:7">
      <c r="A138" s="24" t="s">
        <v>34</v>
      </c>
      <c r="B138" s="24" t="s">
        <v>26</v>
      </c>
      <c r="C138" s="24" t="s">
        <v>21</v>
      </c>
      <c r="D138" s="24" t="s">
        <v>22</v>
      </c>
      <c r="E138" s="24">
        <v>12</v>
      </c>
      <c r="F138" s="40">
        <v>403.83300000000003</v>
      </c>
      <c r="G138" s="24">
        <v>100.366</v>
      </c>
    </row>
    <row r="139" spans="1:7">
      <c r="A139" s="24" t="s">
        <v>35</v>
      </c>
      <c r="B139" s="24" t="s">
        <v>28</v>
      </c>
      <c r="C139" s="24" t="s">
        <v>21</v>
      </c>
      <c r="D139" s="24" t="s">
        <v>22</v>
      </c>
      <c r="E139" s="24">
        <v>12</v>
      </c>
      <c r="F139" s="40">
        <v>422.505</v>
      </c>
      <c r="G139" s="24">
        <v>137.11000000000001</v>
      </c>
    </row>
    <row r="140" spans="1:7">
      <c r="A140" s="47" t="s">
        <v>36</v>
      </c>
      <c r="B140" s="24" t="s">
        <v>173</v>
      </c>
      <c r="C140" s="24" t="s">
        <v>21</v>
      </c>
      <c r="D140" s="24" t="s">
        <v>22</v>
      </c>
      <c r="E140" s="24">
        <v>12</v>
      </c>
      <c r="F140" s="40">
        <v>477.09800000000001</v>
      </c>
      <c r="G140" s="24">
        <v>113.63</v>
      </c>
    </row>
    <row r="141" spans="1:7">
      <c r="A141" s="21" t="s">
        <v>179</v>
      </c>
      <c r="B141" s="21"/>
      <c r="C141" s="24" t="s">
        <v>21</v>
      </c>
      <c r="D141" s="24" t="s">
        <v>22</v>
      </c>
      <c r="E141" s="44" t="s">
        <v>13</v>
      </c>
      <c r="F141" s="45">
        <f>AVERAGE(F130:F140)</f>
        <v>381.74772727272733</v>
      </c>
      <c r="G141" s="45">
        <f t="shared" ref="G141" si="12">AVERAGE(G130:G140)</f>
        <v>145.25672727272729</v>
      </c>
    </row>
    <row r="142" spans="1:7">
      <c r="A142" s="21" t="s">
        <v>180</v>
      </c>
      <c r="B142" s="21"/>
      <c r="C142" s="24" t="s">
        <v>21</v>
      </c>
      <c r="D142" s="24" t="s">
        <v>22</v>
      </c>
      <c r="E142" s="44" t="s">
        <v>13</v>
      </c>
      <c r="F142" s="45">
        <f>STDEV(F130:F140)/SQRT(11)</f>
        <v>25.437897185852695</v>
      </c>
      <c r="G142" s="45">
        <f t="shared" ref="G142" si="13">STDEV(G130:G140)/SQRT(11)</f>
        <v>12.480493839363078</v>
      </c>
    </row>
    <row r="143" spans="1:7">
      <c r="A143" s="24"/>
      <c r="B143" s="24"/>
      <c r="C143" s="24"/>
      <c r="D143" s="24"/>
      <c r="E143" s="24"/>
      <c r="F143" s="40"/>
      <c r="G143" s="24"/>
    </row>
    <row r="144" spans="1:7">
      <c r="A144" s="2" t="s">
        <v>8</v>
      </c>
      <c r="B144" s="2" t="s">
        <v>9</v>
      </c>
      <c r="C144" s="2" t="s">
        <v>10</v>
      </c>
      <c r="D144" s="2" t="s">
        <v>11</v>
      </c>
      <c r="E144" s="3" t="s">
        <v>174</v>
      </c>
      <c r="F144" s="15" t="s">
        <v>175</v>
      </c>
      <c r="G144" s="3" t="s">
        <v>177</v>
      </c>
    </row>
    <row r="145" spans="1:7">
      <c r="A145" s="24" t="s">
        <v>64</v>
      </c>
      <c r="B145" s="24" t="s">
        <v>28</v>
      </c>
      <c r="C145" s="24" t="s">
        <v>65</v>
      </c>
      <c r="D145" s="24" t="s">
        <v>66</v>
      </c>
      <c r="E145" s="24">
        <v>12</v>
      </c>
      <c r="F145" s="40">
        <v>243.64099999999999</v>
      </c>
      <c r="G145" s="24">
        <v>134.285</v>
      </c>
    </row>
    <row r="146" spans="1:7">
      <c r="A146" s="24" t="s">
        <v>69</v>
      </c>
      <c r="B146" s="24" t="s">
        <v>26</v>
      </c>
      <c r="C146" s="24" t="s">
        <v>65</v>
      </c>
      <c r="D146" s="24" t="s">
        <v>66</v>
      </c>
      <c r="E146" s="24">
        <v>12</v>
      </c>
      <c r="F146" s="43">
        <v>208.48699999999999</v>
      </c>
      <c r="G146" s="24">
        <v>128.12299999999999</v>
      </c>
    </row>
    <row r="147" spans="1:7">
      <c r="A147" s="24" t="s">
        <v>71</v>
      </c>
      <c r="B147" s="24" t="s">
        <v>72</v>
      </c>
      <c r="C147" s="24" t="s">
        <v>65</v>
      </c>
      <c r="D147" s="24" t="s">
        <v>66</v>
      </c>
      <c r="E147" s="24">
        <v>12</v>
      </c>
      <c r="F147" s="43">
        <v>308.58300000000003</v>
      </c>
      <c r="G147" s="24">
        <v>290.88200000000001</v>
      </c>
    </row>
    <row r="148" spans="1:7">
      <c r="A148" s="40" t="s">
        <v>80</v>
      </c>
      <c r="B148" s="40" t="s">
        <v>20</v>
      </c>
      <c r="C148" s="40" t="s">
        <v>81</v>
      </c>
      <c r="D148" s="46" t="s">
        <v>66</v>
      </c>
      <c r="E148" s="24">
        <v>12</v>
      </c>
      <c r="F148" s="43">
        <v>304.86</v>
      </c>
      <c r="G148" s="24">
        <v>235.203</v>
      </c>
    </row>
    <row r="149" spans="1:7">
      <c r="A149" s="40" t="s">
        <v>84</v>
      </c>
      <c r="B149" s="40" t="s">
        <v>26</v>
      </c>
      <c r="C149" s="40" t="s">
        <v>81</v>
      </c>
      <c r="D149" s="46" t="s">
        <v>66</v>
      </c>
      <c r="E149" s="24">
        <v>12</v>
      </c>
      <c r="F149" s="43">
        <v>262.17700000000002</v>
      </c>
      <c r="G149" s="24">
        <v>215.69499999999999</v>
      </c>
    </row>
    <row r="150" spans="1:7">
      <c r="A150" s="24" t="s">
        <v>88</v>
      </c>
      <c r="B150" s="24" t="s">
        <v>29</v>
      </c>
      <c r="C150" s="24" t="s">
        <v>81</v>
      </c>
      <c r="D150" s="46" t="s">
        <v>66</v>
      </c>
      <c r="E150" s="24">
        <v>12</v>
      </c>
      <c r="F150" s="43">
        <v>216.26300000000001</v>
      </c>
      <c r="G150" s="24">
        <v>132.13499999999999</v>
      </c>
    </row>
    <row r="151" spans="1:7">
      <c r="A151" s="24" t="s">
        <v>93</v>
      </c>
      <c r="B151" s="24" t="s">
        <v>28</v>
      </c>
      <c r="C151" s="24" t="s">
        <v>81</v>
      </c>
      <c r="D151" s="24" t="s">
        <v>66</v>
      </c>
      <c r="E151" s="24">
        <v>12</v>
      </c>
      <c r="F151" s="24">
        <v>392.06900000000002</v>
      </c>
      <c r="G151" s="24">
        <v>201.892</v>
      </c>
    </row>
    <row r="152" spans="1:7">
      <c r="A152" s="24" t="s">
        <v>109</v>
      </c>
      <c r="B152" s="24" t="s">
        <v>20</v>
      </c>
      <c r="C152" s="24" t="s">
        <v>21</v>
      </c>
      <c r="D152" s="24" t="s">
        <v>66</v>
      </c>
      <c r="E152" s="24">
        <v>12</v>
      </c>
      <c r="F152" s="24">
        <v>281.85500000000002</v>
      </c>
      <c r="G152" s="24">
        <v>158.43700000000001</v>
      </c>
    </row>
    <row r="153" spans="1:7">
      <c r="A153" s="24" t="s">
        <v>110</v>
      </c>
      <c r="B153" s="24" t="s">
        <v>26</v>
      </c>
      <c r="C153" s="24" t="s">
        <v>21</v>
      </c>
      <c r="D153" s="24" t="s">
        <v>66</v>
      </c>
      <c r="E153" s="24">
        <v>12</v>
      </c>
      <c r="F153" s="24">
        <v>339.38600000000002</v>
      </c>
      <c r="G153" s="24">
        <v>225.691</v>
      </c>
    </row>
    <row r="154" spans="1:7">
      <c r="A154" s="24" t="s">
        <v>111</v>
      </c>
      <c r="B154" s="24" t="s">
        <v>28</v>
      </c>
      <c r="C154" s="24" t="s">
        <v>21</v>
      </c>
      <c r="D154" s="24" t="s">
        <v>66</v>
      </c>
      <c r="E154" s="24">
        <v>12</v>
      </c>
      <c r="F154" s="24">
        <v>436.37400000000002</v>
      </c>
      <c r="G154" s="24">
        <v>243.87100000000001</v>
      </c>
    </row>
    <row r="155" spans="1:7">
      <c r="A155" s="24" t="s">
        <v>112</v>
      </c>
      <c r="B155" s="24" t="s">
        <v>108</v>
      </c>
      <c r="C155" s="24" t="s">
        <v>21</v>
      </c>
      <c r="D155" s="24" t="s">
        <v>66</v>
      </c>
      <c r="E155" s="24">
        <v>12</v>
      </c>
      <c r="F155" s="24">
        <v>255.00899999999999</v>
      </c>
      <c r="G155" s="24">
        <v>178.358</v>
      </c>
    </row>
    <row r="156" spans="1:7">
      <c r="A156" s="24" t="s">
        <v>113</v>
      </c>
      <c r="B156" s="24" t="s">
        <v>29</v>
      </c>
      <c r="C156" s="24" t="s">
        <v>21</v>
      </c>
      <c r="D156" s="24" t="s">
        <v>66</v>
      </c>
      <c r="E156" s="24">
        <v>12</v>
      </c>
      <c r="F156" s="24">
        <v>408.12700000000001</v>
      </c>
      <c r="G156" s="24">
        <v>285.50900000000001</v>
      </c>
    </row>
    <row r="157" spans="1:7">
      <c r="A157" s="21" t="s">
        <v>179</v>
      </c>
      <c r="B157" s="21"/>
      <c r="C157" s="21" t="s">
        <v>21</v>
      </c>
      <c r="D157" s="1" t="s">
        <v>66</v>
      </c>
      <c r="E157" s="44" t="s">
        <v>13</v>
      </c>
      <c r="F157" s="25">
        <f>AVERAGE(F145:F156)</f>
        <v>304.73591666666664</v>
      </c>
      <c r="G157" s="25">
        <f t="shared" ref="G157" si="14">AVERAGE(G145:G156)</f>
        <v>202.50675000000001</v>
      </c>
    </row>
    <row r="158" spans="1:7">
      <c r="A158" s="21" t="s">
        <v>180</v>
      </c>
      <c r="B158" s="21"/>
      <c r="C158" s="21" t="s">
        <v>21</v>
      </c>
      <c r="D158" s="1" t="s">
        <v>66</v>
      </c>
      <c r="E158" s="44" t="s">
        <v>13</v>
      </c>
      <c r="F158" s="25">
        <f>STDEV(F145:F156)/SQRT(12)</f>
        <v>21.758362381440833</v>
      </c>
      <c r="G158" s="25">
        <f t="shared" ref="G158" si="15">STDEV(G145:G156)/SQRT(12)</f>
        <v>16.481408072350749</v>
      </c>
    </row>
    <row r="159" spans="1:7">
      <c r="F159" s="32"/>
      <c r="G159" s="32"/>
    </row>
  </sheetData>
  <pageMargins left="0.7" right="0.7" top="0.75" bottom="0.75" header="0.3" footer="0.3"/>
  <pageSetup scale="25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95"/>
  <sheetViews>
    <sheetView workbookViewId="0">
      <selection activeCell="K65" sqref="K65"/>
    </sheetView>
  </sheetViews>
  <sheetFormatPr defaultRowHeight="15"/>
  <cols>
    <col min="5" max="5" width="10.5703125" style="31" bestFit="1" customWidth="1"/>
    <col min="6" max="6" width="9.5703125" style="31" bestFit="1" customWidth="1"/>
    <col min="8" max="11" width="9.140625" style="32"/>
  </cols>
  <sheetData>
    <row r="1" spans="1:31">
      <c r="A1" s="21" t="s">
        <v>251</v>
      </c>
      <c r="B1" s="1"/>
      <c r="C1" s="1"/>
      <c r="D1" s="1"/>
      <c r="E1" s="4"/>
      <c r="F1" s="4"/>
      <c r="G1" s="1"/>
      <c r="H1" s="24"/>
      <c r="I1" s="1" t="s">
        <v>252</v>
      </c>
      <c r="J1" s="24"/>
      <c r="K1" s="24"/>
      <c r="N1" t="s">
        <v>186</v>
      </c>
      <c r="S1" t="s">
        <v>200</v>
      </c>
    </row>
    <row r="2" spans="1:31">
      <c r="A2" s="1" t="s">
        <v>185</v>
      </c>
      <c r="B2" s="1"/>
      <c r="C2" s="1"/>
      <c r="D2" s="1"/>
      <c r="E2" s="4"/>
      <c r="F2" s="4"/>
      <c r="G2" s="1"/>
      <c r="H2" s="24"/>
      <c r="I2" s="24"/>
      <c r="J2" s="24"/>
      <c r="K2" s="24"/>
    </row>
    <row r="3" spans="1:31">
      <c r="A3" s="21" t="s">
        <v>8</v>
      </c>
      <c r="B3" s="21" t="s">
        <v>9</v>
      </c>
      <c r="C3" s="21" t="s">
        <v>10</v>
      </c>
      <c r="D3" s="21" t="s">
        <v>11</v>
      </c>
      <c r="E3" s="33" t="s">
        <v>254</v>
      </c>
      <c r="F3" s="33" t="s">
        <v>255</v>
      </c>
      <c r="G3" s="21" t="s">
        <v>248</v>
      </c>
      <c r="H3" s="25" t="s">
        <v>185</v>
      </c>
      <c r="I3" s="25" t="s">
        <v>256</v>
      </c>
      <c r="J3" s="25" t="s">
        <v>176</v>
      </c>
      <c r="K3" s="25" t="s">
        <v>253</v>
      </c>
      <c r="N3" t="s">
        <v>305</v>
      </c>
      <c r="S3" t="s">
        <v>305</v>
      </c>
      <c r="X3" t="s">
        <v>187</v>
      </c>
      <c r="AC3" t="s">
        <v>187</v>
      </c>
    </row>
    <row r="4" spans="1:31" ht="15.75" thickBot="1">
      <c r="A4" s="1" t="s">
        <v>95</v>
      </c>
      <c r="B4" s="1" t="s">
        <v>28</v>
      </c>
      <c r="C4" s="1" t="s">
        <v>31</v>
      </c>
      <c r="D4" s="1" t="s">
        <v>22</v>
      </c>
      <c r="E4" s="4">
        <v>42003</v>
      </c>
      <c r="F4" s="4">
        <v>42039</v>
      </c>
      <c r="G4" s="1" t="s">
        <v>13</v>
      </c>
      <c r="H4" s="24">
        <v>561.74699999999996</v>
      </c>
      <c r="I4" s="24">
        <v>936.279</v>
      </c>
      <c r="J4" s="24">
        <v>30.983999999999998</v>
      </c>
      <c r="K4" s="24">
        <f>I4-J4</f>
        <v>905.29499999999996</v>
      </c>
      <c r="N4" s="23" t="s">
        <v>393</v>
      </c>
      <c r="S4" s="23" t="s">
        <v>393</v>
      </c>
      <c r="X4" s="23" t="s">
        <v>421</v>
      </c>
      <c r="AC4" s="23" t="s">
        <v>422</v>
      </c>
    </row>
    <row r="5" spans="1:31">
      <c r="A5" s="1" t="s">
        <v>97</v>
      </c>
      <c r="B5" s="1" t="s">
        <v>29</v>
      </c>
      <c r="C5" s="1" t="s">
        <v>31</v>
      </c>
      <c r="D5" s="1" t="s">
        <v>22</v>
      </c>
      <c r="E5" s="4">
        <v>42003</v>
      </c>
      <c r="F5" s="4">
        <v>42039</v>
      </c>
      <c r="G5" s="1" t="s">
        <v>13</v>
      </c>
      <c r="H5" s="24">
        <v>703.476</v>
      </c>
      <c r="I5" s="24">
        <v>1170.9360000000001</v>
      </c>
      <c r="J5" s="24">
        <v>28.943999999999999</v>
      </c>
      <c r="K5" s="24">
        <f>I5-J5</f>
        <v>1141.9920000000002</v>
      </c>
      <c r="N5" s="30"/>
      <c r="O5" s="30" t="s">
        <v>188</v>
      </c>
      <c r="P5" s="30" t="s">
        <v>189</v>
      </c>
      <c r="S5" s="30"/>
      <c r="T5" s="30" t="s">
        <v>188</v>
      </c>
      <c r="U5" s="30" t="s">
        <v>189</v>
      </c>
      <c r="X5" s="30"/>
      <c r="Y5" s="30" t="s">
        <v>188</v>
      </c>
      <c r="Z5" s="30" t="s">
        <v>189</v>
      </c>
      <c r="AC5" s="30"/>
      <c r="AD5" s="30" t="s">
        <v>188</v>
      </c>
      <c r="AE5" s="30" t="s">
        <v>189</v>
      </c>
    </row>
    <row r="6" spans="1:31">
      <c r="A6" s="1" t="s">
        <v>257</v>
      </c>
      <c r="B6" s="1" t="s">
        <v>20</v>
      </c>
      <c r="C6" s="1" t="s">
        <v>102</v>
      </c>
      <c r="D6" s="1" t="s">
        <v>22</v>
      </c>
      <c r="E6" s="4">
        <v>43206</v>
      </c>
      <c r="F6" s="4">
        <v>43248</v>
      </c>
      <c r="G6" s="1" t="s">
        <v>13</v>
      </c>
      <c r="H6" s="24">
        <v>856.93499999999995</v>
      </c>
      <c r="I6" s="24">
        <v>1401.9659999999999</v>
      </c>
      <c r="J6" s="24">
        <v>33.99</v>
      </c>
      <c r="K6" s="24">
        <f>I6-J6</f>
        <v>1367.9759999999999</v>
      </c>
      <c r="N6" s="28" t="s">
        <v>190</v>
      </c>
      <c r="O6" s="28">
        <v>31.561200000000003</v>
      </c>
      <c r="P6" s="28">
        <v>44.482800000000005</v>
      </c>
      <c r="S6" s="28" t="s">
        <v>190</v>
      </c>
      <c r="T6" s="28">
        <v>50.108999999999995</v>
      </c>
      <c r="U6" s="28">
        <v>94.745999999999995</v>
      </c>
      <c r="X6" s="28" t="s">
        <v>190</v>
      </c>
      <c r="Y6" s="28">
        <v>872.64807692307681</v>
      </c>
      <c r="Z6" s="28">
        <v>933.32849999999985</v>
      </c>
      <c r="AC6" s="28" t="s">
        <v>190</v>
      </c>
      <c r="AD6" s="28">
        <v>1191.7511999999999</v>
      </c>
      <c r="AE6" s="28">
        <v>1019.0982</v>
      </c>
    </row>
    <row r="7" spans="1:31">
      <c r="A7" s="1" t="s">
        <v>258</v>
      </c>
      <c r="B7" s="1" t="s">
        <v>26</v>
      </c>
      <c r="C7" s="1" t="s">
        <v>102</v>
      </c>
      <c r="D7" s="1" t="s">
        <v>22</v>
      </c>
      <c r="E7" s="4">
        <v>43206</v>
      </c>
      <c r="F7" s="4">
        <v>43248</v>
      </c>
      <c r="G7" s="1" t="s">
        <v>13</v>
      </c>
      <c r="H7" s="24">
        <v>845.76299999999992</v>
      </c>
      <c r="I7" s="24">
        <v>1157.4929999999999</v>
      </c>
      <c r="J7" s="24">
        <v>38.19</v>
      </c>
      <c r="K7" s="24">
        <f>I7-J7</f>
        <v>1119.3029999999999</v>
      </c>
      <c r="N7" s="28" t="s">
        <v>191</v>
      </c>
      <c r="O7" s="28">
        <v>22.850017199999684</v>
      </c>
      <c r="P7" s="28">
        <v>219.84799320000002</v>
      </c>
      <c r="S7" s="28" t="s">
        <v>191</v>
      </c>
      <c r="T7" s="28">
        <v>74.111580000000686</v>
      </c>
      <c r="U7" s="28">
        <v>383.07225000000227</v>
      </c>
      <c r="X7" s="28" t="s">
        <v>191</v>
      </c>
      <c r="Y7" s="28">
        <v>18925.684455577128</v>
      </c>
      <c r="Z7" s="28">
        <v>5250.5034030000024</v>
      </c>
      <c r="AC7" s="28" t="s">
        <v>191</v>
      </c>
      <c r="AD7" s="28">
        <v>43716.21251670015</v>
      </c>
      <c r="AE7" s="28">
        <v>36631.337060700171</v>
      </c>
    </row>
    <row r="8" spans="1:31">
      <c r="A8" s="1" t="s">
        <v>259</v>
      </c>
      <c r="B8" s="1" t="s">
        <v>28</v>
      </c>
      <c r="C8" s="1" t="s">
        <v>102</v>
      </c>
      <c r="D8" s="1" t="s">
        <v>22</v>
      </c>
      <c r="E8" s="4">
        <v>43206</v>
      </c>
      <c r="F8" s="4">
        <v>43248</v>
      </c>
      <c r="G8" s="1" t="s">
        <v>13</v>
      </c>
      <c r="H8" s="24">
        <v>899.14200000000005</v>
      </c>
      <c r="I8" s="24">
        <v>1449.8879999999999</v>
      </c>
      <c r="J8" s="24">
        <v>25.698</v>
      </c>
      <c r="K8" s="24">
        <f>I8-J8</f>
        <v>1424.1899999999998</v>
      </c>
      <c r="N8" s="28" t="s">
        <v>192</v>
      </c>
      <c r="O8" s="28">
        <v>5</v>
      </c>
      <c r="P8" s="28">
        <v>5</v>
      </c>
      <c r="S8" s="28" t="s">
        <v>192</v>
      </c>
      <c r="T8" s="28">
        <v>4</v>
      </c>
      <c r="U8" s="28">
        <v>13</v>
      </c>
      <c r="X8" s="28" t="s">
        <v>192</v>
      </c>
      <c r="Y8" s="28">
        <v>13</v>
      </c>
      <c r="Z8" s="28">
        <v>4</v>
      </c>
      <c r="AC8" s="28" t="s">
        <v>192</v>
      </c>
      <c r="AD8" s="28">
        <v>5</v>
      </c>
      <c r="AE8" s="28">
        <v>5</v>
      </c>
    </row>
    <row r="9" spans="1:31">
      <c r="A9" s="1" t="s">
        <v>179</v>
      </c>
      <c r="B9" s="1"/>
      <c r="C9" s="1" t="s">
        <v>102</v>
      </c>
      <c r="D9" s="1" t="s">
        <v>22</v>
      </c>
      <c r="E9" s="4"/>
      <c r="F9" s="4"/>
      <c r="G9" s="1" t="s">
        <v>13</v>
      </c>
      <c r="H9" s="24">
        <f>AVERAGE(H4:H8)</f>
        <v>773.4126</v>
      </c>
      <c r="I9" s="24">
        <f t="shared" ref="I9:K9" si="0">AVERAGE(I4:I8)</f>
        <v>1223.3124</v>
      </c>
      <c r="J9" s="24">
        <f t="shared" si="0"/>
        <v>31.561200000000003</v>
      </c>
      <c r="K9" s="24">
        <f t="shared" si="0"/>
        <v>1191.7511999999999</v>
      </c>
      <c r="N9" s="28" t="s">
        <v>306</v>
      </c>
      <c r="O9" s="28">
        <v>121.34900519999985</v>
      </c>
      <c r="P9" s="28"/>
      <c r="S9" s="28" t="s">
        <v>306</v>
      </c>
      <c r="T9" s="28">
        <v>321.28011600000195</v>
      </c>
      <c r="U9" s="28"/>
      <c r="X9" s="28" t="s">
        <v>193</v>
      </c>
      <c r="Y9" s="28">
        <v>0</v>
      </c>
      <c r="Z9" s="28"/>
      <c r="AC9" s="28" t="s">
        <v>193</v>
      </c>
      <c r="AD9" s="28">
        <v>0</v>
      </c>
      <c r="AE9" s="28"/>
    </row>
    <row r="10" spans="1:31">
      <c r="A10" s="1" t="s">
        <v>180</v>
      </c>
      <c r="B10" s="1"/>
      <c r="C10" s="1" t="s">
        <v>102</v>
      </c>
      <c r="D10" s="1" t="s">
        <v>22</v>
      </c>
      <c r="E10" s="4"/>
      <c r="F10" s="4"/>
      <c r="G10" s="1" t="s">
        <v>13</v>
      </c>
      <c r="H10" s="24">
        <f>STDEV(H4:H8)/SQRT(5)</f>
        <v>62.334544174638609</v>
      </c>
      <c r="I10" s="24">
        <f t="shared" ref="I10:K10" si="1">STDEV(I4:I8)/SQRT(5)</f>
        <v>92.929345396704434</v>
      </c>
      <c r="J10" s="24">
        <f t="shared" si="1"/>
        <v>2.1377566372250927</v>
      </c>
      <c r="K10" s="24">
        <f t="shared" si="1"/>
        <v>93.505307353861099</v>
      </c>
      <c r="N10" s="28" t="s">
        <v>193</v>
      </c>
      <c r="O10" s="28">
        <v>0</v>
      </c>
      <c r="P10" s="28"/>
      <c r="S10" s="28" t="s">
        <v>193</v>
      </c>
      <c r="T10" s="28">
        <v>0</v>
      </c>
      <c r="U10" s="28"/>
      <c r="X10" s="28" t="s">
        <v>194</v>
      </c>
      <c r="Y10" s="28">
        <v>10</v>
      </c>
      <c r="Z10" s="28"/>
      <c r="AC10" s="28" t="s">
        <v>194</v>
      </c>
      <c r="AD10" s="28">
        <v>8</v>
      </c>
      <c r="AE10" s="28"/>
    </row>
    <row r="11" spans="1:31">
      <c r="A11" s="1"/>
      <c r="B11" s="1"/>
      <c r="C11" s="1"/>
      <c r="D11" s="1"/>
      <c r="E11" s="4"/>
      <c r="F11" s="4"/>
      <c r="G11" s="1"/>
      <c r="H11" s="24"/>
      <c r="I11" s="24"/>
      <c r="J11" s="24"/>
      <c r="K11" s="24"/>
      <c r="N11" s="28" t="s">
        <v>194</v>
      </c>
      <c r="O11" s="28">
        <v>8</v>
      </c>
      <c r="P11" s="28"/>
      <c r="S11" s="28" t="s">
        <v>194</v>
      </c>
      <c r="T11" s="28">
        <v>15</v>
      </c>
      <c r="U11" s="28"/>
      <c r="X11" s="28" t="s">
        <v>195</v>
      </c>
      <c r="Y11" s="28">
        <v>-1.1532685155763189</v>
      </c>
      <c r="Z11" s="28"/>
      <c r="AC11" s="28" t="s">
        <v>195</v>
      </c>
      <c r="AD11" s="28">
        <v>1.361986531859364</v>
      </c>
      <c r="AE11" s="28"/>
    </row>
    <row r="12" spans="1:31">
      <c r="A12" s="21" t="s">
        <v>8</v>
      </c>
      <c r="B12" s="21" t="s">
        <v>9</v>
      </c>
      <c r="C12" s="21" t="s">
        <v>10</v>
      </c>
      <c r="D12" s="21" t="s">
        <v>11</v>
      </c>
      <c r="E12" s="33" t="s">
        <v>254</v>
      </c>
      <c r="F12" s="33" t="s">
        <v>255</v>
      </c>
      <c r="G12" s="21" t="s">
        <v>248</v>
      </c>
      <c r="H12" s="25" t="s">
        <v>185</v>
      </c>
      <c r="I12" s="25" t="s">
        <v>256</v>
      </c>
      <c r="J12" s="25" t="s">
        <v>176</v>
      </c>
      <c r="K12" s="25" t="s">
        <v>253</v>
      </c>
      <c r="N12" s="28" t="s">
        <v>195</v>
      </c>
      <c r="O12" s="28">
        <v>-1.8546765762853217</v>
      </c>
      <c r="P12" s="28"/>
      <c r="S12" s="28" t="s">
        <v>195</v>
      </c>
      <c r="T12" s="28">
        <v>-4.3554224529290595</v>
      </c>
      <c r="U12" s="28"/>
      <c r="X12" s="28" t="s">
        <v>196</v>
      </c>
      <c r="Y12" s="28">
        <v>0.13781029508916121</v>
      </c>
      <c r="Z12" s="28"/>
      <c r="AC12" s="28" t="s">
        <v>196</v>
      </c>
      <c r="AD12" s="28">
        <v>0.10515629678381005</v>
      </c>
      <c r="AE12" s="28"/>
    </row>
    <row r="13" spans="1:31">
      <c r="A13" s="1" t="s">
        <v>90</v>
      </c>
      <c r="B13" s="1" t="s">
        <v>20</v>
      </c>
      <c r="C13" s="1" t="s">
        <v>31</v>
      </c>
      <c r="D13" s="1" t="s">
        <v>66</v>
      </c>
      <c r="E13" s="4">
        <v>42003</v>
      </c>
      <c r="F13" s="4">
        <v>42039</v>
      </c>
      <c r="G13" s="1" t="s">
        <v>13</v>
      </c>
      <c r="H13" s="24">
        <v>558.71100000000001</v>
      </c>
      <c r="I13" s="24">
        <v>995.25299999999993</v>
      </c>
      <c r="J13" s="24">
        <v>47.195999999999998</v>
      </c>
      <c r="K13" s="24">
        <f>I13-J13</f>
        <v>948.0569999999999</v>
      </c>
      <c r="N13" s="28" t="s">
        <v>196</v>
      </c>
      <c r="O13" s="28">
        <v>5.0375410919689098E-2</v>
      </c>
      <c r="P13" s="28"/>
      <c r="S13" s="28" t="s">
        <v>196</v>
      </c>
      <c r="T13" s="28">
        <v>2.8261354298055985E-4</v>
      </c>
      <c r="U13" s="28"/>
      <c r="X13" s="28" t="s">
        <v>197</v>
      </c>
      <c r="Y13" s="28">
        <v>1.812461122811676</v>
      </c>
      <c r="Z13" s="28"/>
      <c r="AC13" s="28" t="s">
        <v>197</v>
      </c>
      <c r="AD13" s="28">
        <v>1.8595480375308981</v>
      </c>
      <c r="AE13" s="28"/>
    </row>
    <row r="14" spans="1:31">
      <c r="A14" s="1" t="s">
        <v>104</v>
      </c>
      <c r="B14" s="1" t="s">
        <v>26</v>
      </c>
      <c r="C14" s="1" t="s">
        <v>102</v>
      </c>
      <c r="D14" s="1" t="s">
        <v>66</v>
      </c>
      <c r="E14" s="4">
        <v>42038</v>
      </c>
      <c r="F14" s="4">
        <v>42076</v>
      </c>
      <c r="G14" s="1" t="s">
        <v>13</v>
      </c>
      <c r="H14" s="24">
        <v>687.255</v>
      </c>
      <c r="I14" s="24">
        <v>1064.454</v>
      </c>
      <c r="J14" s="24">
        <v>61.488</v>
      </c>
      <c r="K14" s="24">
        <f>I14-J14</f>
        <v>1002.9659999999999</v>
      </c>
      <c r="N14" s="28" t="s">
        <v>197</v>
      </c>
      <c r="O14" s="28">
        <v>1.8595480375308981</v>
      </c>
      <c r="P14" s="28"/>
      <c r="S14" s="28" t="s">
        <v>197</v>
      </c>
      <c r="T14" s="28">
        <v>1.7530503556925723</v>
      </c>
      <c r="U14" s="28"/>
      <c r="X14" s="28" t="s">
        <v>198</v>
      </c>
      <c r="Y14" s="28">
        <v>0.27562059017832241</v>
      </c>
      <c r="Z14" s="28"/>
      <c r="AC14" s="28" t="s">
        <v>198</v>
      </c>
      <c r="AD14" s="28">
        <v>0.21031259356762011</v>
      </c>
      <c r="AE14" s="28"/>
    </row>
    <row r="15" spans="1:31" ht="15.75" thickBot="1">
      <c r="A15" s="1" t="s">
        <v>105</v>
      </c>
      <c r="B15" s="1" t="s">
        <v>28</v>
      </c>
      <c r="C15" s="1" t="s">
        <v>102</v>
      </c>
      <c r="D15" s="1" t="s">
        <v>66</v>
      </c>
      <c r="E15" s="4">
        <v>42038</v>
      </c>
      <c r="F15" s="4">
        <v>42076</v>
      </c>
      <c r="G15" s="1" t="s">
        <v>13</v>
      </c>
      <c r="H15" s="24">
        <v>570.21</v>
      </c>
      <c r="I15" s="24">
        <v>882.25499999999988</v>
      </c>
      <c r="J15" s="24">
        <v>50.802000000000007</v>
      </c>
      <c r="K15" s="24">
        <f>I15-J15</f>
        <v>831.45299999999986</v>
      </c>
      <c r="N15" s="28" t="s">
        <v>198</v>
      </c>
      <c r="O15" s="28">
        <v>0.1007508218393782</v>
      </c>
      <c r="P15" s="28"/>
      <c r="S15" s="28" t="s">
        <v>198</v>
      </c>
      <c r="T15" s="28">
        <v>5.6522708596111969E-4</v>
      </c>
      <c r="U15" s="28"/>
      <c r="X15" s="29" t="s">
        <v>199</v>
      </c>
      <c r="Y15" s="29">
        <v>2.2281388519862744</v>
      </c>
      <c r="Z15" s="29"/>
      <c r="AC15" s="29" t="s">
        <v>199</v>
      </c>
      <c r="AD15" s="29">
        <v>2.3060041352041671</v>
      </c>
      <c r="AE15" s="29"/>
    </row>
    <row r="16" spans="1:31" ht="15.75" thickBot="1">
      <c r="A16" s="1" t="s">
        <v>260</v>
      </c>
      <c r="B16" s="1" t="s">
        <v>29</v>
      </c>
      <c r="C16" s="1" t="s">
        <v>102</v>
      </c>
      <c r="D16" s="1" t="s">
        <v>66</v>
      </c>
      <c r="E16" s="4">
        <v>43206</v>
      </c>
      <c r="F16" s="4">
        <v>43248</v>
      </c>
      <c r="G16" s="1" t="s">
        <v>13</v>
      </c>
      <c r="H16" s="24">
        <v>689.59199999999998</v>
      </c>
      <c r="I16" s="24">
        <v>991.78800000000001</v>
      </c>
      <c r="J16" s="24">
        <v>40.950000000000003</v>
      </c>
      <c r="K16" s="24">
        <f>I16-J16</f>
        <v>950.83799999999997</v>
      </c>
      <c r="N16" s="29" t="s">
        <v>199</v>
      </c>
      <c r="O16" s="29">
        <v>2.3060041352041671</v>
      </c>
      <c r="P16" s="29"/>
      <c r="S16" s="29" t="s">
        <v>199</v>
      </c>
      <c r="T16" s="29">
        <v>2.1314495455597742</v>
      </c>
      <c r="U16" s="29"/>
    </row>
    <row r="17" spans="1:31">
      <c r="A17" s="1" t="s">
        <v>179</v>
      </c>
      <c r="B17" s="1"/>
      <c r="C17" s="1" t="s">
        <v>102</v>
      </c>
      <c r="D17" s="1" t="s">
        <v>66</v>
      </c>
      <c r="E17" s="4"/>
      <c r="F17" s="4"/>
      <c r="G17" s="1" t="s">
        <v>13</v>
      </c>
      <c r="H17" s="24">
        <f>AVERAGE(H13:H16)</f>
        <v>626.44200000000001</v>
      </c>
      <c r="I17" s="24">
        <f t="shared" ref="I17:K17" si="2">AVERAGE(I13:I16)</f>
        <v>983.43749999999989</v>
      </c>
      <c r="J17" s="24">
        <f t="shared" si="2"/>
        <v>50.108999999999995</v>
      </c>
      <c r="K17" s="24">
        <f t="shared" si="2"/>
        <v>933.32849999999985</v>
      </c>
    </row>
    <row r="18" spans="1:31">
      <c r="A18" s="1" t="s">
        <v>180</v>
      </c>
      <c r="B18" s="1"/>
      <c r="C18" s="1" t="s">
        <v>102</v>
      </c>
      <c r="D18" s="1" t="s">
        <v>66</v>
      </c>
      <c r="E18" s="4"/>
      <c r="F18" s="4"/>
      <c r="G18" s="1" t="s">
        <v>13</v>
      </c>
      <c r="H18" s="24">
        <f>STDEV(H13:H16)/SQRT(4)</f>
        <v>35.865105666929232</v>
      </c>
      <c r="I18" s="24">
        <f t="shared" ref="I18:K18" si="3">STDEV(I13:I16)/SQRT(4)</f>
        <v>37.650706577035194</v>
      </c>
      <c r="J18" s="24">
        <f t="shared" si="3"/>
        <v>4.3044041399478479</v>
      </c>
      <c r="K18" s="24">
        <f t="shared" si="3"/>
        <v>36.230178729203097</v>
      </c>
    </row>
    <row r="19" spans="1:31">
      <c r="A19" s="1"/>
      <c r="B19" s="1"/>
      <c r="C19" s="1"/>
      <c r="D19" s="1"/>
      <c r="E19" s="4"/>
      <c r="F19" s="4"/>
      <c r="G19" s="1"/>
      <c r="H19" s="24"/>
      <c r="I19" s="24"/>
      <c r="J19" s="24"/>
      <c r="K19" s="24"/>
      <c r="N19" t="s">
        <v>305</v>
      </c>
      <c r="S19" t="s">
        <v>305</v>
      </c>
      <c r="X19" t="s">
        <v>187</v>
      </c>
      <c r="AC19" t="s">
        <v>187</v>
      </c>
    </row>
    <row r="20" spans="1:31" ht="15.75" thickBot="1">
      <c r="A20" s="21" t="s">
        <v>8</v>
      </c>
      <c r="B20" s="21" t="s">
        <v>9</v>
      </c>
      <c r="C20" s="21" t="s">
        <v>10</v>
      </c>
      <c r="D20" s="21" t="s">
        <v>11</v>
      </c>
      <c r="E20" s="33" t="s">
        <v>254</v>
      </c>
      <c r="F20" s="33" t="s">
        <v>255</v>
      </c>
      <c r="G20" s="21" t="s">
        <v>248</v>
      </c>
      <c r="H20" s="25" t="s">
        <v>185</v>
      </c>
      <c r="I20" s="25" t="s">
        <v>256</v>
      </c>
      <c r="J20" s="25" t="s">
        <v>176</v>
      </c>
      <c r="K20" s="25" t="s">
        <v>253</v>
      </c>
      <c r="N20" s="23" t="s">
        <v>394</v>
      </c>
      <c r="S20" s="23" t="s">
        <v>394</v>
      </c>
      <c r="X20" s="23" t="s">
        <v>419</v>
      </c>
      <c r="AC20" s="23" t="s">
        <v>420</v>
      </c>
    </row>
    <row r="21" spans="1:31">
      <c r="A21" s="1" t="s">
        <v>99</v>
      </c>
      <c r="B21" s="1" t="s">
        <v>20</v>
      </c>
      <c r="C21" s="1" t="s">
        <v>81</v>
      </c>
      <c r="D21" s="1" t="s">
        <v>22</v>
      </c>
      <c r="E21" s="4">
        <v>42005</v>
      </c>
      <c r="F21" s="4">
        <v>42039</v>
      </c>
      <c r="G21" s="1" t="s">
        <v>13</v>
      </c>
      <c r="H21" s="24">
        <v>426.33299999999997</v>
      </c>
      <c r="I21" s="24">
        <v>1104.2940000000001</v>
      </c>
      <c r="J21" s="24">
        <v>48.882000000000005</v>
      </c>
      <c r="K21" s="24">
        <f>I21-J21</f>
        <v>1055.412</v>
      </c>
      <c r="N21" s="30"/>
      <c r="O21" s="30" t="s">
        <v>188</v>
      </c>
      <c r="P21" s="30" t="s">
        <v>189</v>
      </c>
      <c r="S21" s="30"/>
      <c r="T21" s="30" t="s">
        <v>188</v>
      </c>
      <c r="U21" s="30" t="s">
        <v>189</v>
      </c>
      <c r="X21" s="30"/>
      <c r="Y21" s="30" t="s">
        <v>188</v>
      </c>
      <c r="Z21" s="30" t="s">
        <v>189</v>
      </c>
      <c r="AC21" s="30"/>
      <c r="AD21" s="30" t="s">
        <v>188</v>
      </c>
      <c r="AE21" s="30" t="s">
        <v>189</v>
      </c>
    </row>
    <row r="22" spans="1:31">
      <c r="A22" s="1" t="s">
        <v>116</v>
      </c>
      <c r="B22" s="1" t="s">
        <v>29</v>
      </c>
      <c r="C22" s="1" t="s">
        <v>81</v>
      </c>
      <c r="D22" s="1" t="s">
        <v>22</v>
      </c>
      <c r="E22" s="4">
        <v>42041</v>
      </c>
      <c r="F22" s="4">
        <v>42076</v>
      </c>
      <c r="G22" s="1" t="s">
        <v>13</v>
      </c>
      <c r="H22" s="24">
        <v>867.68399999999997</v>
      </c>
      <c r="I22" s="24">
        <v>1285.173</v>
      </c>
      <c r="J22" s="24">
        <v>26.178000000000004</v>
      </c>
      <c r="K22" s="24">
        <f>I22-J22</f>
        <v>1258.9949999999999</v>
      </c>
      <c r="N22" s="28" t="s">
        <v>190</v>
      </c>
      <c r="O22" s="28">
        <v>53.008285714285719</v>
      </c>
      <c r="P22" s="28">
        <v>76.91149999999999</v>
      </c>
      <c r="S22" s="28" t="s">
        <v>190</v>
      </c>
      <c r="T22" s="28">
        <v>56.986000000000004</v>
      </c>
      <c r="U22" s="28">
        <v>99.057000000000002</v>
      </c>
      <c r="X22" s="28" t="s">
        <v>190</v>
      </c>
      <c r="Y22" s="28">
        <v>119.15938888888887</v>
      </c>
      <c r="Z22" s="28">
        <v>420.12374999999997</v>
      </c>
      <c r="AC22" s="28" t="s">
        <v>190</v>
      </c>
      <c r="AD22" s="28">
        <v>102.46350000000001</v>
      </c>
      <c r="AE22" s="28">
        <v>303.57342857142856</v>
      </c>
    </row>
    <row r="23" spans="1:31">
      <c r="A23" s="1" t="s">
        <v>114</v>
      </c>
      <c r="B23" s="1" t="s">
        <v>26</v>
      </c>
      <c r="C23" s="1" t="s">
        <v>21</v>
      </c>
      <c r="D23" s="1" t="s">
        <v>22</v>
      </c>
      <c r="E23" s="4">
        <v>42033</v>
      </c>
      <c r="F23" s="4">
        <v>42076</v>
      </c>
      <c r="G23" s="1" t="s">
        <v>13</v>
      </c>
      <c r="H23" s="24">
        <v>521.73599999999999</v>
      </c>
      <c r="I23" s="24">
        <v>986.84100000000001</v>
      </c>
      <c r="J23" s="24">
        <v>62.328000000000003</v>
      </c>
      <c r="K23" s="24">
        <f>I23-J23</f>
        <v>924.51300000000003</v>
      </c>
      <c r="N23" s="28" t="s">
        <v>191</v>
      </c>
      <c r="O23" s="28">
        <v>452.57943123809491</v>
      </c>
      <c r="P23" s="28">
        <v>17.168424999999989</v>
      </c>
      <c r="S23" s="28" t="s">
        <v>191</v>
      </c>
      <c r="T23" s="28">
        <v>17.67115733333334</v>
      </c>
      <c r="U23" s="28">
        <v>557.50528717647057</v>
      </c>
      <c r="X23" s="28" t="s">
        <v>191</v>
      </c>
      <c r="Y23" s="28">
        <v>1370.9036137810531</v>
      </c>
      <c r="Z23" s="28">
        <v>10048.479444916671</v>
      </c>
      <c r="AC23" s="28" t="s">
        <v>191</v>
      </c>
      <c r="AD23" s="28">
        <v>301.71998433333164</v>
      </c>
      <c r="AE23" s="28">
        <v>5376.1664672856959</v>
      </c>
    </row>
    <row r="24" spans="1:31">
      <c r="A24" s="1" t="s">
        <v>115</v>
      </c>
      <c r="B24" s="1" t="s">
        <v>28</v>
      </c>
      <c r="C24" s="1" t="s">
        <v>21</v>
      </c>
      <c r="D24" s="1" t="s">
        <v>22</v>
      </c>
      <c r="E24" s="4">
        <v>42033</v>
      </c>
      <c r="F24" s="4">
        <v>42076</v>
      </c>
      <c r="G24" s="1" t="s">
        <v>13</v>
      </c>
      <c r="H24" s="24">
        <v>417.31200000000001</v>
      </c>
      <c r="I24" s="24">
        <v>804.39299999999992</v>
      </c>
      <c r="J24" s="24">
        <v>52.481999999999999</v>
      </c>
      <c r="K24" s="24">
        <f>I24-J24</f>
        <v>751.91099999999994</v>
      </c>
      <c r="N24" s="28" t="s">
        <v>192</v>
      </c>
      <c r="O24" s="28">
        <v>7</v>
      </c>
      <c r="P24" s="28">
        <v>4</v>
      </c>
      <c r="S24" s="28" t="s">
        <v>192</v>
      </c>
      <c r="T24" s="28">
        <v>4</v>
      </c>
      <c r="U24" s="28">
        <v>18</v>
      </c>
      <c r="X24" s="28" t="s">
        <v>192</v>
      </c>
      <c r="Y24" s="28">
        <v>18</v>
      </c>
      <c r="Z24" s="28">
        <v>4</v>
      </c>
      <c r="AC24" s="28" t="s">
        <v>192</v>
      </c>
      <c r="AD24" s="28">
        <v>4</v>
      </c>
      <c r="AE24" s="28">
        <v>7</v>
      </c>
    </row>
    <row r="25" spans="1:31">
      <c r="A25" s="1" t="s">
        <v>261</v>
      </c>
      <c r="B25" s="1"/>
      <c r="C25" s="1" t="s">
        <v>81</v>
      </c>
      <c r="D25" s="1"/>
      <c r="E25" s="4"/>
      <c r="F25" s="4"/>
      <c r="G25" s="1" t="s">
        <v>13</v>
      </c>
      <c r="H25" s="24">
        <v>603.86400000000003</v>
      </c>
      <c r="I25" s="24">
        <v>1137.204</v>
      </c>
      <c r="J25" s="24">
        <v>32.544000000000004</v>
      </c>
      <c r="K25" s="24">
        <f>I25-J25</f>
        <v>1104.6599999999999</v>
      </c>
      <c r="N25" s="28" t="s">
        <v>306</v>
      </c>
      <c r="O25" s="28">
        <v>307.44242915872996</v>
      </c>
      <c r="P25" s="28"/>
      <c r="S25" s="28" t="s">
        <v>306</v>
      </c>
      <c r="T25" s="28">
        <v>476.53016770000005</v>
      </c>
      <c r="U25" s="28"/>
      <c r="X25" s="28" t="s">
        <v>193</v>
      </c>
      <c r="Y25" s="28">
        <v>0</v>
      </c>
      <c r="Z25" s="28"/>
      <c r="AC25" s="28" t="s">
        <v>193</v>
      </c>
      <c r="AD25" s="28">
        <v>0</v>
      </c>
      <c r="AE25" s="28"/>
    </row>
    <row r="26" spans="1:31">
      <c r="A26" s="1" t="s">
        <v>179</v>
      </c>
      <c r="B26" s="1"/>
      <c r="C26" s="1" t="s">
        <v>21</v>
      </c>
      <c r="D26" s="1" t="s">
        <v>22</v>
      </c>
      <c r="E26" s="4"/>
      <c r="F26" s="4"/>
      <c r="G26" s="1" t="s">
        <v>13</v>
      </c>
      <c r="H26" s="24">
        <f>AVERAGE(H21:H25)</f>
        <v>567.3857999999999</v>
      </c>
      <c r="I26" s="24">
        <f t="shared" ref="I26:K26" si="4">AVERAGE(I21:I25)</f>
        <v>1063.5809999999999</v>
      </c>
      <c r="J26" s="24">
        <f t="shared" si="4"/>
        <v>44.482800000000005</v>
      </c>
      <c r="K26" s="24">
        <f t="shared" si="4"/>
        <v>1019.0982</v>
      </c>
      <c r="N26" s="28" t="s">
        <v>193</v>
      </c>
      <c r="O26" s="28">
        <v>0</v>
      </c>
      <c r="P26" s="28"/>
      <c r="S26" s="28" t="s">
        <v>193</v>
      </c>
      <c r="T26" s="28">
        <v>0</v>
      </c>
      <c r="U26" s="28"/>
      <c r="X26" s="28" t="s">
        <v>194</v>
      </c>
      <c r="Y26" s="28">
        <v>3</v>
      </c>
      <c r="Z26" s="28"/>
      <c r="AC26" s="28" t="s">
        <v>194</v>
      </c>
      <c r="AD26" s="28">
        <v>7</v>
      </c>
      <c r="AE26" s="28"/>
    </row>
    <row r="27" spans="1:31">
      <c r="A27" s="1" t="s">
        <v>180</v>
      </c>
      <c r="B27" s="1"/>
      <c r="C27" s="1" t="s">
        <v>21</v>
      </c>
      <c r="D27" s="1" t="s">
        <v>22</v>
      </c>
      <c r="E27" s="4"/>
      <c r="F27" s="4"/>
      <c r="G27" s="1" t="s">
        <v>13</v>
      </c>
      <c r="H27" s="24">
        <f>STDEV(H21:H25)/SQRT(5)</f>
        <v>82.465632257565389</v>
      </c>
      <c r="I27" s="24">
        <f t="shared" ref="I27:K27" si="5">STDEV(I21:I25)/SQRT(5)</f>
        <v>80.389164663529229</v>
      </c>
      <c r="J27" s="24">
        <f t="shared" si="5"/>
        <v>6.6309575960037623</v>
      </c>
      <c r="K27" s="24">
        <f t="shared" si="5"/>
        <v>85.593617823644024</v>
      </c>
      <c r="N27" s="28" t="s">
        <v>194</v>
      </c>
      <c r="O27" s="28">
        <v>9</v>
      </c>
      <c r="P27" s="28"/>
      <c r="S27" s="28" t="s">
        <v>194</v>
      </c>
      <c r="T27" s="28">
        <v>20</v>
      </c>
      <c r="U27" s="28"/>
      <c r="X27" s="28" t="s">
        <v>195</v>
      </c>
      <c r="Y27" s="28">
        <v>-5.9157436294015033</v>
      </c>
      <c r="Z27" s="28"/>
      <c r="AC27" s="28" t="s">
        <v>195</v>
      </c>
      <c r="AD27" s="28">
        <v>-6.9247303735276011</v>
      </c>
      <c r="AE27" s="28"/>
    </row>
    <row r="28" spans="1:31">
      <c r="A28" s="1"/>
      <c r="B28" s="1"/>
      <c r="C28" s="1"/>
      <c r="D28" s="1"/>
      <c r="E28" s="4"/>
      <c r="F28" s="4"/>
      <c r="G28" s="1"/>
      <c r="H28" s="24"/>
      <c r="I28" s="24"/>
      <c r="J28" s="24"/>
      <c r="K28" s="24"/>
      <c r="N28" s="28" t="s">
        <v>195</v>
      </c>
      <c r="O28" s="28">
        <v>-2.1749890581447362</v>
      </c>
      <c r="P28" s="28"/>
      <c r="S28" s="28" t="s">
        <v>195</v>
      </c>
      <c r="T28" s="28">
        <v>-3.4865230678869739</v>
      </c>
      <c r="U28" s="28"/>
      <c r="X28" s="28" t="s">
        <v>196</v>
      </c>
      <c r="Y28" s="28">
        <v>4.8244574064603201E-3</v>
      </c>
      <c r="Z28" s="28"/>
      <c r="AC28" s="28" t="s">
        <v>196</v>
      </c>
      <c r="AD28" s="28">
        <v>1.1312599732873172E-4</v>
      </c>
      <c r="AE28" s="28"/>
    </row>
    <row r="29" spans="1:31">
      <c r="A29" s="21" t="s">
        <v>8</v>
      </c>
      <c r="B29" s="21" t="s">
        <v>9</v>
      </c>
      <c r="C29" s="21" t="s">
        <v>10</v>
      </c>
      <c r="D29" s="21" t="s">
        <v>11</v>
      </c>
      <c r="E29" s="33" t="s">
        <v>254</v>
      </c>
      <c r="F29" s="33" t="s">
        <v>255</v>
      </c>
      <c r="G29" s="21" t="s">
        <v>248</v>
      </c>
      <c r="H29" s="25" t="s">
        <v>185</v>
      </c>
      <c r="I29" s="25" t="s">
        <v>256</v>
      </c>
      <c r="J29" s="25" t="s">
        <v>176</v>
      </c>
      <c r="K29" s="25" t="s">
        <v>253</v>
      </c>
      <c r="N29" s="28" t="s">
        <v>196</v>
      </c>
      <c r="O29" s="28">
        <v>2.8821576284952022E-2</v>
      </c>
      <c r="P29" s="28"/>
      <c r="S29" s="28" t="s">
        <v>196</v>
      </c>
      <c r="T29" s="28">
        <v>1.1632898659581278E-3</v>
      </c>
      <c r="U29" s="28"/>
      <c r="X29" s="28" t="s">
        <v>197</v>
      </c>
      <c r="Y29" s="28">
        <v>2.3533634348018233</v>
      </c>
      <c r="Z29" s="28"/>
      <c r="AC29" s="28" t="s">
        <v>197</v>
      </c>
      <c r="AD29" s="28">
        <v>1.8945786050900073</v>
      </c>
      <c r="AE29" s="28"/>
    </row>
    <row r="30" spans="1:31">
      <c r="A30" s="1" t="s">
        <v>93</v>
      </c>
      <c r="B30" s="1" t="s">
        <v>28</v>
      </c>
      <c r="C30" s="1" t="s">
        <v>81</v>
      </c>
      <c r="D30" s="1" t="s">
        <v>66</v>
      </c>
      <c r="E30" s="4">
        <v>42005</v>
      </c>
      <c r="F30" s="4">
        <v>42039</v>
      </c>
      <c r="G30" s="1" t="s">
        <v>13</v>
      </c>
      <c r="H30" s="24">
        <v>630.88200000000006</v>
      </c>
      <c r="I30" s="24">
        <v>992.697</v>
      </c>
      <c r="J30" s="24">
        <v>107.84399999999999</v>
      </c>
      <c r="K30" s="24">
        <f t="shared" ref="K30:K42" si="6">I30-J30</f>
        <v>884.85300000000007</v>
      </c>
      <c r="N30" s="28" t="s">
        <v>197</v>
      </c>
      <c r="O30" s="28">
        <v>1.8331129326562374</v>
      </c>
      <c r="P30" s="28"/>
      <c r="S30" s="28" t="s">
        <v>197</v>
      </c>
      <c r="T30" s="28">
        <v>1.7247182429207868</v>
      </c>
      <c r="U30" s="28"/>
      <c r="X30" s="28" t="s">
        <v>198</v>
      </c>
      <c r="Y30" s="28">
        <v>9.6489148129206403E-3</v>
      </c>
      <c r="Z30" s="28"/>
      <c r="AC30" s="28" t="s">
        <v>198</v>
      </c>
      <c r="AD30" s="28">
        <v>2.2625199465746345E-4</v>
      </c>
      <c r="AE30" s="28"/>
    </row>
    <row r="31" spans="1:31" ht="15.75" thickBot="1">
      <c r="A31" s="1" t="s">
        <v>262</v>
      </c>
      <c r="B31" s="1" t="s">
        <v>26</v>
      </c>
      <c r="C31" s="1" t="s">
        <v>81</v>
      </c>
      <c r="D31" s="1" t="s">
        <v>66</v>
      </c>
      <c r="E31" s="4">
        <v>43089</v>
      </c>
      <c r="F31" s="4">
        <v>43138</v>
      </c>
      <c r="G31" s="1" t="s">
        <v>13</v>
      </c>
      <c r="H31" s="24">
        <v>523.56000000000006</v>
      </c>
      <c r="I31" s="24">
        <v>1069.8989999999999</v>
      </c>
      <c r="J31" s="24">
        <v>91.632000000000005</v>
      </c>
      <c r="K31" s="24">
        <f t="shared" si="6"/>
        <v>978.26699999999983</v>
      </c>
      <c r="N31" s="28" t="s">
        <v>198</v>
      </c>
      <c r="O31" s="28">
        <v>5.7643152569904044E-2</v>
      </c>
      <c r="P31" s="28"/>
      <c r="S31" s="28" t="s">
        <v>198</v>
      </c>
      <c r="T31" s="28">
        <v>2.3265797319162555E-3</v>
      </c>
      <c r="U31" s="28"/>
      <c r="X31" s="29" t="s">
        <v>199</v>
      </c>
      <c r="Y31" s="29">
        <v>3.1824463052837091</v>
      </c>
      <c r="Z31" s="29"/>
      <c r="AC31" s="29" t="s">
        <v>199</v>
      </c>
      <c r="AD31" s="29">
        <v>2.3646242515927849</v>
      </c>
      <c r="AE31" s="29"/>
    </row>
    <row r="32" spans="1:31" ht="15.75" thickBot="1">
      <c r="A32" s="1" t="s">
        <v>263</v>
      </c>
      <c r="B32" s="1" t="s">
        <v>28</v>
      </c>
      <c r="C32" s="1" t="s">
        <v>81</v>
      </c>
      <c r="D32" s="1" t="s">
        <v>66</v>
      </c>
      <c r="E32" s="4">
        <v>43089</v>
      </c>
      <c r="F32" s="4">
        <v>43138</v>
      </c>
      <c r="G32" s="1" t="s">
        <v>13</v>
      </c>
      <c r="H32" s="24">
        <v>373.512</v>
      </c>
      <c r="I32" s="24">
        <v>949.47600000000011</v>
      </c>
      <c r="J32" s="24">
        <v>112.17</v>
      </c>
      <c r="K32" s="24">
        <f t="shared" si="6"/>
        <v>837.30600000000015</v>
      </c>
      <c r="N32" s="29" t="s">
        <v>199</v>
      </c>
      <c r="O32" s="29">
        <v>2.2621571627982053</v>
      </c>
      <c r="P32" s="29"/>
      <c r="S32" s="29" t="s">
        <v>199</v>
      </c>
      <c r="T32" s="29">
        <v>2.0859634472658648</v>
      </c>
      <c r="U32" s="29"/>
    </row>
    <row r="33" spans="1:21">
      <c r="A33" s="1" t="s">
        <v>264</v>
      </c>
      <c r="B33" s="1" t="s">
        <v>29</v>
      </c>
      <c r="C33" s="1" t="s">
        <v>81</v>
      </c>
      <c r="D33" s="1" t="s">
        <v>66</v>
      </c>
      <c r="E33" s="4">
        <v>43089</v>
      </c>
      <c r="F33" s="4">
        <v>43138</v>
      </c>
      <c r="G33" s="1" t="s">
        <v>13</v>
      </c>
      <c r="H33" s="24">
        <v>521.82900000000006</v>
      </c>
      <c r="I33" s="24">
        <v>938.50800000000004</v>
      </c>
      <c r="J33" s="24">
        <v>52.242000000000004</v>
      </c>
      <c r="K33" s="24">
        <f t="shared" si="6"/>
        <v>886.26600000000008</v>
      </c>
    </row>
    <row r="34" spans="1:21">
      <c r="A34" s="1" t="s">
        <v>265</v>
      </c>
      <c r="B34" s="1" t="s">
        <v>20</v>
      </c>
      <c r="C34" s="1" t="s">
        <v>81</v>
      </c>
      <c r="D34" s="1" t="s">
        <v>66</v>
      </c>
      <c r="E34" s="4">
        <v>44022</v>
      </c>
      <c r="F34" s="4">
        <v>44063</v>
      </c>
      <c r="G34" s="1" t="s">
        <v>13</v>
      </c>
      <c r="H34" s="24">
        <v>270.39600000000002</v>
      </c>
      <c r="I34" s="24">
        <v>947.00099999999998</v>
      </c>
      <c r="J34" s="24">
        <v>84.066000000000003</v>
      </c>
      <c r="K34" s="24">
        <f t="shared" si="6"/>
        <v>862.93499999999995</v>
      </c>
    </row>
    <row r="35" spans="1:21">
      <c r="A35" s="1" t="s">
        <v>266</v>
      </c>
      <c r="B35" s="1" t="s">
        <v>26</v>
      </c>
      <c r="C35" s="1" t="s">
        <v>81</v>
      </c>
      <c r="D35" s="1" t="s">
        <v>66</v>
      </c>
      <c r="E35" s="4">
        <v>44022</v>
      </c>
      <c r="F35" s="4">
        <v>44063</v>
      </c>
      <c r="G35" s="1" t="s">
        <v>13</v>
      </c>
      <c r="H35" s="24">
        <v>427.875</v>
      </c>
      <c r="I35" s="24">
        <v>927.53699999999992</v>
      </c>
      <c r="J35" s="24">
        <v>88.751999999999995</v>
      </c>
      <c r="K35" s="24">
        <f t="shared" si="6"/>
        <v>838.78499999999997</v>
      </c>
      <c r="N35" s="23" t="s">
        <v>410</v>
      </c>
      <c r="P35" s="23" t="s">
        <v>176</v>
      </c>
    </row>
    <row r="36" spans="1:21">
      <c r="A36" s="1" t="s">
        <v>267</v>
      </c>
      <c r="B36" s="1" t="s">
        <v>28</v>
      </c>
      <c r="C36" s="1" t="s">
        <v>81</v>
      </c>
      <c r="D36" s="1" t="s">
        <v>66</v>
      </c>
      <c r="E36" s="4">
        <v>44022</v>
      </c>
      <c r="F36" s="4">
        <v>44063</v>
      </c>
      <c r="G36" s="1" t="s">
        <v>13</v>
      </c>
      <c r="H36" s="24">
        <v>227.952</v>
      </c>
      <c r="I36" s="24">
        <v>850.17</v>
      </c>
      <c r="J36" s="24">
        <v>100.87799999999999</v>
      </c>
      <c r="K36" s="24">
        <f t="shared" si="6"/>
        <v>749.29199999999992</v>
      </c>
    </row>
    <row r="37" spans="1:21">
      <c r="A37" s="1" t="s">
        <v>268</v>
      </c>
      <c r="B37" s="1" t="s">
        <v>29</v>
      </c>
      <c r="C37" s="1" t="s">
        <v>81</v>
      </c>
      <c r="D37" s="1" t="s">
        <v>66</v>
      </c>
      <c r="E37" s="4">
        <v>44022</v>
      </c>
      <c r="F37" s="4">
        <v>44063</v>
      </c>
      <c r="G37" s="1" t="s">
        <v>13</v>
      </c>
      <c r="H37" s="24">
        <v>343.87800000000004</v>
      </c>
      <c r="I37" s="24">
        <v>1032.5340000000001</v>
      </c>
      <c r="J37" s="24">
        <v>82.866</v>
      </c>
      <c r="K37" s="24">
        <f t="shared" si="6"/>
        <v>949.66800000000012</v>
      </c>
      <c r="N37" t="s">
        <v>187</v>
      </c>
      <c r="S37" t="s">
        <v>187</v>
      </c>
    </row>
    <row r="38" spans="1:21" ht="15.75" thickBot="1">
      <c r="A38" s="1" t="s">
        <v>269</v>
      </c>
      <c r="B38" s="1" t="s">
        <v>108</v>
      </c>
      <c r="C38" s="1" t="s">
        <v>81</v>
      </c>
      <c r="D38" s="1" t="s">
        <v>66</v>
      </c>
      <c r="E38" s="4">
        <v>44022</v>
      </c>
      <c r="F38" s="4">
        <v>44063</v>
      </c>
      <c r="G38" s="1" t="s">
        <v>13</v>
      </c>
      <c r="H38" s="24">
        <v>394.779</v>
      </c>
      <c r="I38" s="24">
        <v>1017.606</v>
      </c>
      <c r="J38" s="24">
        <v>94.397999999999996</v>
      </c>
      <c r="K38" s="24">
        <f t="shared" si="6"/>
        <v>923.20799999999997</v>
      </c>
      <c r="N38" s="23" t="s">
        <v>415</v>
      </c>
      <c r="S38" s="23" t="s">
        <v>416</v>
      </c>
    </row>
    <row r="39" spans="1:21">
      <c r="A39" s="1" t="s">
        <v>109</v>
      </c>
      <c r="B39" s="1" t="s">
        <v>20</v>
      </c>
      <c r="C39" s="1" t="s">
        <v>21</v>
      </c>
      <c r="D39" s="1" t="s">
        <v>66</v>
      </c>
      <c r="E39" s="4">
        <v>42033</v>
      </c>
      <c r="F39" s="4">
        <v>42076</v>
      </c>
      <c r="G39" s="1" t="s">
        <v>13</v>
      </c>
      <c r="H39" s="24">
        <v>366.08100000000002</v>
      </c>
      <c r="I39" s="24">
        <v>699.89099999999996</v>
      </c>
      <c r="J39" s="24">
        <v>135.22800000000001</v>
      </c>
      <c r="K39" s="24">
        <f t="shared" si="6"/>
        <v>564.66300000000001</v>
      </c>
      <c r="N39" s="30"/>
      <c r="O39" s="30" t="s">
        <v>188</v>
      </c>
      <c r="P39" s="30" t="s">
        <v>189</v>
      </c>
      <c r="S39" s="30"/>
      <c r="T39" s="30" t="s">
        <v>188</v>
      </c>
      <c r="U39" s="30" t="s">
        <v>189</v>
      </c>
    </row>
    <row r="40" spans="1:21">
      <c r="A40" s="1" t="s">
        <v>110</v>
      </c>
      <c r="B40" s="1" t="s">
        <v>26</v>
      </c>
      <c r="C40" s="1" t="s">
        <v>21</v>
      </c>
      <c r="D40" s="1" t="s">
        <v>66</v>
      </c>
      <c r="E40" s="4">
        <v>42033</v>
      </c>
      <c r="F40" s="4">
        <v>42076</v>
      </c>
      <c r="G40" s="1" t="s">
        <v>13</v>
      </c>
      <c r="H40" s="24">
        <v>619.197</v>
      </c>
      <c r="I40" s="24">
        <v>984.03600000000006</v>
      </c>
      <c r="J40" s="24">
        <v>84.665999999999997</v>
      </c>
      <c r="K40" s="24">
        <f t="shared" si="6"/>
        <v>899.37000000000012</v>
      </c>
      <c r="N40" s="28" t="s">
        <v>190</v>
      </c>
      <c r="O40" s="28">
        <v>31.561200000000003</v>
      </c>
      <c r="P40" s="28">
        <v>53.008285714285719</v>
      </c>
      <c r="S40" s="28" t="s">
        <v>190</v>
      </c>
      <c r="T40" s="28">
        <v>50.108999999999995</v>
      </c>
      <c r="U40" s="28">
        <v>56.986000000000004</v>
      </c>
    </row>
    <row r="41" spans="1:21">
      <c r="A41" s="1" t="s">
        <v>111</v>
      </c>
      <c r="B41" s="1" t="s">
        <v>28</v>
      </c>
      <c r="C41" s="1" t="s">
        <v>21</v>
      </c>
      <c r="D41" s="1" t="s">
        <v>66</v>
      </c>
      <c r="E41" s="4">
        <v>42033</v>
      </c>
      <c r="F41" s="4">
        <v>42076</v>
      </c>
      <c r="G41" s="1" t="s">
        <v>13</v>
      </c>
      <c r="H41" s="24">
        <v>765.97199999999998</v>
      </c>
      <c r="I41" s="24">
        <v>1258.4490000000001</v>
      </c>
      <c r="J41" s="24">
        <v>88.271999999999991</v>
      </c>
      <c r="K41" s="24">
        <f t="shared" si="6"/>
        <v>1170.1770000000001</v>
      </c>
      <c r="N41" s="28" t="s">
        <v>191</v>
      </c>
      <c r="O41" s="28">
        <v>22.850017199999684</v>
      </c>
      <c r="P41" s="28">
        <v>452.57943123809491</v>
      </c>
      <c r="S41" s="28" t="s">
        <v>191</v>
      </c>
      <c r="T41" s="28">
        <v>74.111580000000686</v>
      </c>
      <c r="U41" s="28">
        <v>17.67115733333334</v>
      </c>
    </row>
    <row r="42" spans="1:21">
      <c r="A42" s="1" t="s">
        <v>112</v>
      </c>
      <c r="B42" s="1" t="s">
        <v>108</v>
      </c>
      <c r="C42" s="1" t="s">
        <v>21</v>
      </c>
      <c r="D42" s="1" t="s">
        <v>66</v>
      </c>
      <c r="E42" s="4">
        <v>42028</v>
      </c>
      <c r="F42" s="4">
        <v>42076</v>
      </c>
      <c r="G42" s="1" t="s">
        <v>13</v>
      </c>
      <c r="H42" s="24">
        <v>451.01400000000001</v>
      </c>
      <c r="I42" s="24">
        <v>908.31900000000007</v>
      </c>
      <c r="J42" s="24">
        <v>108.684</v>
      </c>
      <c r="K42" s="24">
        <f t="shared" si="6"/>
        <v>799.6350000000001</v>
      </c>
      <c r="N42" s="28" t="s">
        <v>192</v>
      </c>
      <c r="O42" s="28">
        <v>5</v>
      </c>
      <c r="P42" s="28">
        <v>7</v>
      </c>
      <c r="S42" s="28" t="s">
        <v>192</v>
      </c>
      <c r="T42" s="28">
        <v>4</v>
      </c>
      <c r="U42" s="28">
        <v>4</v>
      </c>
    </row>
    <row r="43" spans="1:21">
      <c r="A43" s="1" t="s">
        <v>179</v>
      </c>
      <c r="B43" s="1"/>
      <c r="C43" s="1" t="s">
        <v>21</v>
      </c>
      <c r="D43" s="1" t="s">
        <v>66</v>
      </c>
      <c r="E43" s="4"/>
      <c r="F43" s="4"/>
      <c r="G43" s="1" t="s">
        <v>13</v>
      </c>
      <c r="H43" s="24">
        <f>AVERAGE(H30:H42)</f>
        <v>455.14823076923079</v>
      </c>
      <c r="I43" s="24">
        <f t="shared" ref="I43:K43" si="7">AVERAGE(I30:I42)</f>
        <v>967.39407692307691</v>
      </c>
      <c r="J43" s="24">
        <f t="shared" si="7"/>
        <v>94.745999999999995</v>
      </c>
      <c r="K43" s="24">
        <f t="shared" si="7"/>
        <v>872.64807692307681</v>
      </c>
      <c r="N43" s="28" t="s">
        <v>193</v>
      </c>
      <c r="O43" s="28">
        <v>0</v>
      </c>
      <c r="P43" s="28"/>
      <c r="S43" s="28" t="s">
        <v>193</v>
      </c>
      <c r="T43" s="28">
        <v>0</v>
      </c>
      <c r="U43" s="28"/>
    </row>
    <row r="44" spans="1:21">
      <c r="A44" s="1" t="s">
        <v>180</v>
      </c>
      <c r="B44" s="1"/>
      <c r="C44" s="1" t="s">
        <v>21</v>
      </c>
      <c r="D44" s="1" t="s">
        <v>66</v>
      </c>
      <c r="E44" s="4"/>
      <c r="F44" s="4"/>
      <c r="G44" s="1" t="s">
        <v>13</v>
      </c>
      <c r="H44" s="24">
        <f>STDEV(H30:H42)/SQRT(13)</f>
        <v>42.416407693152365</v>
      </c>
      <c r="I44" s="24">
        <f t="shared" ref="I44:K44" si="8">STDEV(I30:I42)/SQRT(13)</f>
        <v>35.341832371172877</v>
      </c>
      <c r="J44" s="24">
        <f t="shared" si="8"/>
        <v>5.4283603559312761</v>
      </c>
      <c r="K44" s="24">
        <f t="shared" si="8"/>
        <v>38.155233994803922</v>
      </c>
      <c r="N44" s="28" t="s">
        <v>194</v>
      </c>
      <c r="O44" s="28">
        <v>7</v>
      </c>
      <c r="P44" s="28"/>
      <c r="S44" s="28" t="s">
        <v>194</v>
      </c>
      <c r="T44" s="28">
        <v>4</v>
      </c>
      <c r="U44" s="28"/>
    </row>
    <row r="45" spans="1:21">
      <c r="A45" s="1"/>
      <c r="B45" s="1"/>
      <c r="C45" s="1"/>
      <c r="D45" s="1"/>
      <c r="E45" s="4"/>
      <c r="F45" s="4"/>
      <c r="G45" s="1"/>
      <c r="H45" s="24"/>
      <c r="I45" s="24"/>
      <c r="J45" s="24"/>
      <c r="K45" s="24"/>
      <c r="N45" s="28" t="s">
        <v>195</v>
      </c>
      <c r="O45" s="28">
        <v>-2.5777410636687712</v>
      </c>
      <c r="P45" s="28"/>
      <c r="S45" s="28" t="s">
        <v>195</v>
      </c>
      <c r="T45" s="28">
        <v>-1.4356498073888082</v>
      </c>
      <c r="U45" s="28"/>
    </row>
    <row r="46" spans="1:21">
      <c r="A46" s="21" t="s">
        <v>8</v>
      </c>
      <c r="B46" s="21" t="s">
        <v>9</v>
      </c>
      <c r="C46" s="21" t="s">
        <v>10</v>
      </c>
      <c r="D46" s="21" t="s">
        <v>11</v>
      </c>
      <c r="E46" s="33"/>
      <c r="F46" s="33"/>
      <c r="G46" s="21" t="s">
        <v>248</v>
      </c>
      <c r="H46" s="25" t="s">
        <v>185</v>
      </c>
      <c r="I46" s="25" t="s">
        <v>256</v>
      </c>
      <c r="J46" s="25" t="s">
        <v>176</v>
      </c>
      <c r="K46" s="25" t="s">
        <v>253</v>
      </c>
      <c r="N46" s="28" t="s">
        <v>196</v>
      </c>
      <c r="O46" s="28">
        <v>1.8296296384857334E-2</v>
      </c>
      <c r="P46" s="28"/>
      <c r="S46" s="28" t="s">
        <v>196</v>
      </c>
      <c r="T46" s="28">
        <v>0.11221931605256938</v>
      </c>
      <c r="U46" s="28"/>
    </row>
    <row r="47" spans="1:21">
      <c r="A47" s="1" t="s">
        <v>270</v>
      </c>
      <c r="B47" s="1" t="s">
        <v>20</v>
      </c>
      <c r="C47" s="1" t="s">
        <v>102</v>
      </c>
      <c r="D47" s="1" t="s">
        <v>22</v>
      </c>
      <c r="E47" s="4">
        <v>42136</v>
      </c>
      <c r="F47" s="4"/>
      <c r="G47" s="1" t="s">
        <v>182</v>
      </c>
      <c r="H47" s="24">
        <v>267.78899999999999</v>
      </c>
      <c r="I47" s="24">
        <v>316.327</v>
      </c>
      <c r="J47" s="24">
        <v>49.96</v>
      </c>
      <c r="K47" s="24">
        <f t="shared" ref="K47:K53" si="9">I47-J47</f>
        <v>266.36700000000002</v>
      </c>
      <c r="N47" s="28" t="s">
        <v>197</v>
      </c>
      <c r="O47" s="28">
        <v>1.8945786050900073</v>
      </c>
      <c r="P47" s="28"/>
      <c r="S47" s="28" t="s">
        <v>197</v>
      </c>
      <c r="T47" s="28">
        <v>2.1318467863266499</v>
      </c>
      <c r="U47" s="28"/>
    </row>
    <row r="48" spans="1:21">
      <c r="A48" s="1" t="s">
        <v>271</v>
      </c>
      <c r="B48" s="1" t="s">
        <v>28</v>
      </c>
      <c r="C48" s="1" t="s">
        <v>102</v>
      </c>
      <c r="D48" s="1" t="s">
        <v>22</v>
      </c>
      <c r="E48" s="4">
        <v>42136</v>
      </c>
      <c r="F48" s="4"/>
      <c r="G48" s="1" t="s">
        <v>182</v>
      </c>
      <c r="H48" s="24">
        <v>288.41800000000001</v>
      </c>
      <c r="I48" s="24">
        <v>382.779</v>
      </c>
      <c r="J48" s="24">
        <v>79.543999999999997</v>
      </c>
      <c r="K48" s="24">
        <f t="shared" si="9"/>
        <v>303.23500000000001</v>
      </c>
      <c r="N48" s="28" t="s">
        <v>198</v>
      </c>
      <c r="O48" s="28">
        <v>3.6592592769714667E-2</v>
      </c>
      <c r="P48" s="28"/>
      <c r="S48" s="28" t="s">
        <v>198</v>
      </c>
      <c r="T48" s="28">
        <v>0.22443863210513876</v>
      </c>
      <c r="U48" s="28"/>
    </row>
    <row r="49" spans="1:21" ht="15.75" thickBot="1">
      <c r="A49" s="1" t="s">
        <v>272</v>
      </c>
      <c r="B49" s="1" t="s">
        <v>29</v>
      </c>
      <c r="C49" s="1" t="s">
        <v>102</v>
      </c>
      <c r="D49" s="1" t="s">
        <v>22</v>
      </c>
      <c r="E49" s="4">
        <v>42136</v>
      </c>
      <c r="F49" s="4"/>
      <c r="G49" s="1" t="s">
        <v>182</v>
      </c>
      <c r="H49" s="24">
        <v>285.8</v>
      </c>
      <c r="I49" s="24">
        <v>279.04599999999999</v>
      </c>
      <c r="J49" s="24">
        <v>81.626000000000005</v>
      </c>
      <c r="K49" s="24">
        <f t="shared" si="9"/>
        <v>197.42</v>
      </c>
      <c r="N49" s="29" t="s">
        <v>199</v>
      </c>
      <c r="O49" s="29">
        <v>2.3646242515927849</v>
      </c>
      <c r="P49" s="29"/>
      <c r="S49" s="29" t="s">
        <v>199</v>
      </c>
      <c r="T49" s="29">
        <v>2.7764451051977934</v>
      </c>
      <c r="U49" s="29"/>
    </row>
    <row r="50" spans="1:21">
      <c r="A50" s="1" t="s">
        <v>273</v>
      </c>
      <c r="B50" s="1" t="s">
        <v>20</v>
      </c>
      <c r="C50" s="1" t="s">
        <v>102</v>
      </c>
      <c r="D50" s="1" t="s">
        <v>22</v>
      </c>
      <c r="E50" s="4">
        <v>42150</v>
      </c>
      <c r="F50" s="4"/>
      <c r="G50" s="1" t="s">
        <v>182</v>
      </c>
      <c r="H50" s="24">
        <v>291.90800000000002</v>
      </c>
      <c r="I50" s="24">
        <v>452.31</v>
      </c>
      <c r="J50" s="24">
        <v>36.188000000000002</v>
      </c>
      <c r="K50" s="24">
        <f t="shared" si="9"/>
        <v>416.12200000000001</v>
      </c>
    </row>
    <row r="51" spans="1:21">
      <c r="A51" s="1" t="s">
        <v>274</v>
      </c>
      <c r="B51" s="1" t="s">
        <v>26</v>
      </c>
      <c r="C51" s="1" t="s">
        <v>102</v>
      </c>
      <c r="D51" s="1" t="s">
        <v>22</v>
      </c>
      <c r="E51" s="4">
        <v>42150</v>
      </c>
      <c r="F51" s="4"/>
      <c r="G51" s="1" t="s">
        <v>182</v>
      </c>
      <c r="H51" s="24">
        <v>254.7</v>
      </c>
      <c r="I51" s="24">
        <v>310.55399999999997</v>
      </c>
      <c r="J51" s="24">
        <v>56.326000000000001</v>
      </c>
      <c r="K51" s="24">
        <f t="shared" si="9"/>
        <v>254.22799999999998</v>
      </c>
    </row>
    <row r="52" spans="1:21">
      <c r="A52" s="1" t="s">
        <v>275</v>
      </c>
      <c r="B52" s="1" t="s">
        <v>29</v>
      </c>
      <c r="C52" s="1" t="s">
        <v>102</v>
      </c>
      <c r="D52" s="1" t="s">
        <v>22</v>
      </c>
      <c r="E52" s="4">
        <v>42150</v>
      </c>
      <c r="F52" s="4"/>
      <c r="G52" s="1" t="s">
        <v>182</v>
      </c>
      <c r="H52" s="24">
        <v>239.976</v>
      </c>
      <c r="I52" s="24">
        <v>394.16199999999998</v>
      </c>
      <c r="J52" s="24">
        <v>25.22</v>
      </c>
      <c r="K52" s="24">
        <f t="shared" si="9"/>
        <v>368.94200000000001</v>
      </c>
      <c r="N52" t="s">
        <v>187</v>
      </c>
      <c r="S52" t="s">
        <v>187</v>
      </c>
    </row>
    <row r="53" spans="1:21" ht="15.75" thickBot="1">
      <c r="A53" s="1" t="s">
        <v>276</v>
      </c>
      <c r="B53" s="1" t="s">
        <v>28</v>
      </c>
      <c r="C53" s="1" t="s">
        <v>102</v>
      </c>
      <c r="D53" s="1" t="s">
        <v>22</v>
      </c>
      <c r="E53" s="4">
        <v>43067</v>
      </c>
      <c r="F53" s="4"/>
      <c r="G53" s="1" t="s">
        <v>182</v>
      </c>
      <c r="H53" s="24">
        <v>274.19200000000001</v>
      </c>
      <c r="I53" s="24">
        <v>360.89400000000001</v>
      </c>
      <c r="J53" s="24">
        <v>42.194000000000003</v>
      </c>
      <c r="K53" s="24">
        <f t="shared" si="9"/>
        <v>318.7</v>
      </c>
      <c r="N53" s="23" t="s">
        <v>417</v>
      </c>
      <c r="S53" s="23" t="s">
        <v>418</v>
      </c>
    </row>
    <row r="54" spans="1:21">
      <c r="A54" s="1" t="s">
        <v>277</v>
      </c>
      <c r="B54" s="1" t="s">
        <v>26</v>
      </c>
      <c r="C54" s="1" t="s">
        <v>102</v>
      </c>
      <c r="D54" s="1" t="s">
        <v>22</v>
      </c>
      <c r="E54" s="4">
        <v>42136</v>
      </c>
      <c r="F54" s="4"/>
      <c r="G54" s="1" t="s">
        <v>182</v>
      </c>
      <c r="H54" s="24">
        <v>276.43599999999998</v>
      </c>
      <c r="I54" s="24">
        <v>375.60300000000001</v>
      </c>
      <c r="J54" s="34" t="s">
        <v>278</v>
      </c>
      <c r="K54" s="24"/>
      <c r="N54" s="30"/>
      <c r="O54" s="30" t="s">
        <v>188</v>
      </c>
      <c r="P54" s="30" t="s">
        <v>189</v>
      </c>
      <c r="S54" s="30"/>
      <c r="T54" s="30" t="s">
        <v>188</v>
      </c>
      <c r="U54" s="30" t="s">
        <v>189</v>
      </c>
    </row>
    <row r="55" spans="1:21">
      <c r="A55" s="1" t="s">
        <v>279</v>
      </c>
      <c r="B55" s="1" t="s">
        <v>29</v>
      </c>
      <c r="C55" s="1" t="s">
        <v>102</v>
      </c>
      <c r="D55" s="1" t="s">
        <v>22</v>
      </c>
      <c r="E55" s="4">
        <v>43067</v>
      </c>
      <c r="F55" s="4"/>
      <c r="G55" s="1" t="s">
        <v>63</v>
      </c>
      <c r="H55" s="24">
        <v>358.25299999999999</v>
      </c>
      <c r="I55" s="24">
        <v>497.702</v>
      </c>
      <c r="J55" s="34" t="s">
        <v>280</v>
      </c>
      <c r="K55" s="24"/>
      <c r="N55" s="28" t="s">
        <v>190</v>
      </c>
      <c r="O55" s="28">
        <v>44.482800000000005</v>
      </c>
      <c r="P55" s="28">
        <v>76.91149999999999</v>
      </c>
      <c r="S55" s="28" t="s">
        <v>190</v>
      </c>
      <c r="T55" s="28">
        <v>94.745999999999995</v>
      </c>
      <c r="U55" s="28">
        <v>99.057000000000002</v>
      </c>
    </row>
    <row r="56" spans="1:21">
      <c r="A56" s="1" t="s">
        <v>179</v>
      </c>
      <c r="B56" s="1"/>
      <c r="C56" s="1" t="s">
        <v>102</v>
      </c>
      <c r="D56" s="1" t="s">
        <v>22</v>
      </c>
      <c r="E56" s="4"/>
      <c r="F56" s="4"/>
      <c r="G56" s="1" t="s">
        <v>63</v>
      </c>
      <c r="H56" s="24">
        <f>AVERAGE(H47:H55)</f>
        <v>281.94133333333338</v>
      </c>
      <c r="I56" s="24">
        <f t="shared" ref="I56:K56" si="10">AVERAGE(I47:I55)</f>
        <v>374.37522222222225</v>
      </c>
      <c r="J56" s="24">
        <f t="shared" si="10"/>
        <v>53.008285714285719</v>
      </c>
      <c r="K56" s="24">
        <f t="shared" si="10"/>
        <v>303.57342857142856</v>
      </c>
      <c r="N56" s="28" t="s">
        <v>191</v>
      </c>
      <c r="O56" s="28">
        <v>219.84799320000002</v>
      </c>
      <c r="P56" s="28">
        <v>17.168424999999989</v>
      </c>
      <c r="S56" s="28" t="s">
        <v>191</v>
      </c>
      <c r="T56" s="28">
        <v>383.07225000000227</v>
      </c>
      <c r="U56" s="28">
        <v>557.50528717647057</v>
      </c>
    </row>
    <row r="57" spans="1:21">
      <c r="A57" s="1" t="s">
        <v>180</v>
      </c>
      <c r="B57" s="1"/>
      <c r="C57" s="1" t="s">
        <v>102</v>
      </c>
      <c r="D57" s="1" t="s">
        <v>22</v>
      </c>
      <c r="E57" s="4"/>
      <c r="F57" s="4"/>
      <c r="G57" s="1" t="s">
        <v>63</v>
      </c>
      <c r="H57" s="24">
        <f>STDEV(H47:H55)/SQRT(9)</f>
        <v>11.038738780363879</v>
      </c>
      <c r="I57" s="24">
        <f t="shared" ref="I57:K57" si="11">STDEV(I47:I55)/SQRT(9)</f>
        <v>23.111781408081328</v>
      </c>
      <c r="J57" s="24">
        <f t="shared" si="11"/>
        <v>7.0913047791573192</v>
      </c>
      <c r="K57" s="24">
        <f t="shared" si="11"/>
        <v>24.44078210079233</v>
      </c>
      <c r="N57" s="28" t="s">
        <v>192</v>
      </c>
      <c r="O57" s="28">
        <v>5</v>
      </c>
      <c r="P57" s="28">
        <v>4</v>
      </c>
      <c r="S57" s="28" t="s">
        <v>192</v>
      </c>
      <c r="T57" s="28">
        <v>13</v>
      </c>
      <c r="U57" s="28">
        <v>18</v>
      </c>
    </row>
    <row r="58" spans="1:21">
      <c r="A58" s="1"/>
      <c r="B58" s="1"/>
      <c r="C58" s="1"/>
      <c r="D58" s="1"/>
      <c r="E58" s="4"/>
      <c r="F58" s="4"/>
      <c r="G58" s="1"/>
      <c r="H58" s="24"/>
      <c r="I58" s="24"/>
      <c r="J58" s="24"/>
      <c r="K58" s="24"/>
      <c r="N58" s="28" t="s">
        <v>193</v>
      </c>
      <c r="O58" s="28">
        <v>0</v>
      </c>
      <c r="P58" s="28"/>
      <c r="S58" s="28" t="s">
        <v>193</v>
      </c>
      <c r="T58" s="28">
        <v>0</v>
      </c>
      <c r="U58" s="28"/>
    </row>
    <row r="59" spans="1:21">
      <c r="A59" s="21" t="s">
        <v>8</v>
      </c>
      <c r="B59" s="21" t="s">
        <v>9</v>
      </c>
      <c r="C59" s="21" t="s">
        <v>10</v>
      </c>
      <c r="D59" s="21" t="s">
        <v>11</v>
      </c>
      <c r="E59" s="33" t="s">
        <v>254</v>
      </c>
      <c r="F59" s="33" t="s">
        <v>255</v>
      </c>
      <c r="G59" s="21" t="s">
        <v>248</v>
      </c>
      <c r="H59" s="25" t="s">
        <v>185</v>
      </c>
      <c r="I59" s="25" t="s">
        <v>256</v>
      </c>
      <c r="J59" s="25" t="s">
        <v>176</v>
      </c>
      <c r="K59" s="25" t="s">
        <v>253</v>
      </c>
      <c r="N59" s="28" t="s">
        <v>194</v>
      </c>
      <c r="O59" s="28">
        <v>5</v>
      </c>
      <c r="P59" s="28"/>
      <c r="S59" s="28" t="s">
        <v>194</v>
      </c>
      <c r="T59" s="28">
        <v>28</v>
      </c>
      <c r="U59" s="28"/>
    </row>
    <row r="60" spans="1:21">
      <c r="A60" s="1" t="s">
        <v>281</v>
      </c>
      <c r="B60" s="1" t="s">
        <v>20</v>
      </c>
      <c r="C60" s="1" t="s">
        <v>102</v>
      </c>
      <c r="D60" s="1" t="s">
        <v>66</v>
      </c>
      <c r="E60" s="4">
        <v>43067</v>
      </c>
      <c r="F60" s="4"/>
      <c r="G60" s="1" t="s">
        <v>182</v>
      </c>
      <c r="H60" s="24">
        <v>233.619</v>
      </c>
      <c r="I60" s="24">
        <v>442.303</v>
      </c>
      <c r="J60" s="24">
        <v>51.281999999999996</v>
      </c>
      <c r="K60" s="24">
        <f>I60-J60</f>
        <v>391.02100000000002</v>
      </c>
      <c r="N60" s="28" t="s">
        <v>195</v>
      </c>
      <c r="O60" s="28">
        <v>-4.6679716437232939</v>
      </c>
      <c r="P60" s="28"/>
      <c r="S60" s="28" t="s">
        <v>195</v>
      </c>
      <c r="T60" s="28">
        <v>-0.5545199668871692</v>
      </c>
      <c r="U60" s="28"/>
    </row>
    <row r="61" spans="1:21">
      <c r="A61" s="1" t="s">
        <v>282</v>
      </c>
      <c r="B61" s="1" t="s">
        <v>26</v>
      </c>
      <c r="C61" s="1" t="s">
        <v>102</v>
      </c>
      <c r="D61" s="1" t="s">
        <v>66</v>
      </c>
      <c r="E61" s="4">
        <v>43067</v>
      </c>
      <c r="F61" s="4"/>
      <c r="G61" s="1" t="s">
        <v>182</v>
      </c>
      <c r="H61" s="24">
        <v>306.35199999999998</v>
      </c>
      <c r="I61" s="24">
        <v>500.06700000000001</v>
      </c>
      <c r="J61" s="24">
        <v>58.085999999999999</v>
      </c>
      <c r="K61" s="24">
        <f>I61-J61</f>
        <v>441.98099999999999</v>
      </c>
      <c r="N61" s="28" t="s">
        <v>196</v>
      </c>
      <c r="O61" s="28">
        <v>2.7462910082026249E-3</v>
      </c>
      <c r="P61" s="28"/>
      <c r="S61" s="28" t="s">
        <v>196</v>
      </c>
      <c r="T61" s="28">
        <v>0.29181281189485253</v>
      </c>
      <c r="U61" s="28"/>
    </row>
    <row r="62" spans="1:21">
      <c r="A62" s="1" t="s">
        <v>283</v>
      </c>
      <c r="B62" s="1" t="s">
        <v>28</v>
      </c>
      <c r="C62" s="1" t="s">
        <v>102</v>
      </c>
      <c r="D62" s="1" t="s">
        <v>66</v>
      </c>
      <c r="E62" s="4">
        <v>43067</v>
      </c>
      <c r="F62" s="4"/>
      <c r="G62" s="1" t="s">
        <v>182</v>
      </c>
      <c r="H62" s="24">
        <v>256.33600000000001</v>
      </c>
      <c r="I62" s="24">
        <v>365.12799999999999</v>
      </c>
      <c r="J62" s="24">
        <v>61.37</v>
      </c>
      <c r="K62" s="24">
        <f>I62-J62</f>
        <v>303.75799999999998</v>
      </c>
      <c r="N62" s="28" t="s">
        <v>197</v>
      </c>
      <c r="O62" s="28">
        <v>2.0150483733330233</v>
      </c>
      <c r="P62" s="28"/>
      <c r="S62" s="28" t="s">
        <v>197</v>
      </c>
      <c r="T62" s="28">
        <v>1.7011309342659326</v>
      </c>
      <c r="U62" s="28"/>
    </row>
    <row r="63" spans="1:21">
      <c r="A63" s="1" t="s">
        <v>284</v>
      </c>
      <c r="B63" s="1" t="s">
        <v>29</v>
      </c>
      <c r="C63" s="1" t="s">
        <v>102</v>
      </c>
      <c r="D63" s="1" t="s">
        <v>66</v>
      </c>
      <c r="E63" s="4">
        <v>43067</v>
      </c>
      <c r="F63" s="4"/>
      <c r="G63" s="1" t="s">
        <v>182</v>
      </c>
      <c r="H63" s="24">
        <v>294.61900000000003</v>
      </c>
      <c r="I63" s="24">
        <v>600.94100000000003</v>
      </c>
      <c r="J63" s="24">
        <v>57.206000000000003</v>
      </c>
      <c r="K63" s="24">
        <f>I63-J63</f>
        <v>543.73500000000001</v>
      </c>
      <c r="N63" s="28" t="s">
        <v>198</v>
      </c>
      <c r="O63" s="28">
        <v>5.4925820164052497E-3</v>
      </c>
      <c r="P63" s="28"/>
      <c r="S63" s="28" t="s">
        <v>198</v>
      </c>
      <c r="T63" s="28">
        <v>0.58362562378970506</v>
      </c>
      <c r="U63" s="28"/>
    </row>
    <row r="64" spans="1:21" ht="15.75" thickBot="1">
      <c r="A64" s="1" t="s">
        <v>179</v>
      </c>
      <c r="B64" s="1"/>
      <c r="C64" s="1" t="s">
        <v>102</v>
      </c>
      <c r="D64" s="1" t="s">
        <v>66</v>
      </c>
      <c r="E64" s="4"/>
      <c r="F64" s="4"/>
      <c r="G64" s="1" t="s">
        <v>63</v>
      </c>
      <c r="H64" s="24">
        <f>AVERAGE(H60:H63)</f>
        <v>272.73149999999998</v>
      </c>
      <c r="I64" s="24">
        <f t="shared" ref="I64:K64" si="12">AVERAGE(I60:I63)</f>
        <v>477.10975000000002</v>
      </c>
      <c r="J64" s="24">
        <f t="shared" si="12"/>
        <v>56.986000000000004</v>
      </c>
      <c r="K64" s="24">
        <f t="shared" si="12"/>
        <v>420.12374999999997</v>
      </c>
      <c r="N64" s="29" t="s">
        <v>199</v>
      </c>
      <c r="O64" s="29">
        <v>2.570581835636315</v>
      </c>
      <c r="P64" s="29"/>
      <c r="S64" s="29" t="s">
        <v>199</v>
      </c>
      <c r="T64" s="29">
        <v>2.0484071417952445</v>
      </c>
      <c r="U64" s="29"/>
    </row>
    <row r="65" spans="1:11">
      <c r="A65" s="1" t="s">
        <v>180</v>
      </c>
      <c r="B65" s="1"/>
      <c r="C65" s="1" t="s">
        <v>102</v>
      </c>
      <c r="D65" s="1" t="s">
        <v>66</v>
      </c>
      <c r="E65" s="4"/>
      <c r="F65" s="4"/>
      <c r="G65" s="1" t="s">
        <v>63</v>
      </c>
      <c r="H65" s="24">
        <f>STDEV(H60:H63)/SQRT(4)</f>
        <v>16.852301408116414</v>
      </c>
      <c r="I65" s="24">
        <f t="shared" ref="I65:K65" si="13">STDEV(I60:I63)/SQRT(4)</f>
        <v>49.67614785014198</v>
      </c>
      <c r="J65" s="24">
        <f t="shared" si="13"/>
        <v>2.1018537849558743</v>
      </c>
      <c r="K65" s="24">
        <f t="shared" si="13"/>
        <v>50.121052076240055</v>
      </c>
    </row>
    <row r="66" spans="1:11">
      <c r="A66" s="1"/>
      <c r="B66" s="1"/>
      <c r="C66" s="1"/>
      <c r="D66" s="1"/>
      <c r="E66" s="4"/>
      <c r="F66" s="4"/>
      <c r="G66" s="1"/>
      <c r="H66" s="24"/>
      <c r="I66" s="24"/>
      <c r="J66" s="24"/>
      <c r="K66" s="24"/>
    </row>
    <row r="67" spans="1:11">
      <c r="A67" s="21" t="s">
        <v>8</v>
      </c>
      <c r="B67" s="21" t="s">
        <v>9</v>
      </c>
      <c r="C67" s="21" t="s">
        <v>10</v>
      </c>
      <c r="D67" s="21" t="s">
        <v>11</v>
      </c>
      <c r="E67" s="33" t="s">
        <v>254</v>
      </c>
      <c r="F67" s="33" t="s">
        <v>255</v>
      </c>
      <c r="G67" s="21" t="s">
        <v>248</v>
      </c>
      <c r="H67" s="25" t="s">
        <v>185</v>
      </c>
      <c r="I67" s="25" t="s">
        <v>256</v>
      </c>
      <c r="J67" s="25" t="s">
        <v>176</v>
      </c>
      <c r="K67" s="25" t="s">
        <v>253</v>
      </c>
    </row>
    <row r="68" spans="1:11">
      <c r="A68" s="1" t="s">
        <v>285</v>
      </c>
      <c r="B68" s="1" t="s">
        <v>20</v>
      </c>
      <c r="C68" s="1" t="s">
        <v>21</v>
      </c>
      <c r="D68" s="1" t="s">
        <v>22</v>
      </c>
      <c r="E68" s="4">
        <v>42182</v>
      </c>
      <c r="F68" s="4"/>
      <c r="G68" s="1" t="s">
        <v>182</v>
      </c>
      <c r="H68" s="24">
        <v>75.548000000000002</v>
      </c>
      <c r="I68" s="24">
        <v>161.374</v>
      </c>
      <c r="J68" s="24">
        <v>81.745999999999995</v>
      </c>
      <c r="K68" s="24">
        <f>I68-J68</f>
        <v>79.628</v>
      </c>
    </row>
    <row r="69" spans="1:11">
      <c r="A69" s="1" t="s">
        <v>286</v>
      </c>
      <c r="B69" s="1" t="s">
        <v>26</v>
      </c>
      <c r="C69" s="1" t="s">
        <v>21</v>
      </c>
      <c r="D69" s="1" t="s">
        <v>22</v>
      </c>
      <c r="E69" s="4">
        <v>42182</v>
      </c>
      <c r="F69" s="4"/>
      <c r="G69" s="1" t="s">
        <v>182</v>
      </c>
      <c r="H69" s="24">
        <v>83.462999999999994</v>
      </c>
      <c r="I69" s="24">
        <v>184.63300000000001</v>
      </c>
      <c r="J69" s="24">
        <v>74.819999999999993</v>
      </c>
      <c r="K69" s="24">
        <f>I69-J69</f>
        <v>109.81300000000002</v>
      </c>
    </row>
    <row r="70" spans="1:11">
      <c r="A70" s="1" t="s">
        <v>287</v>
      </c>
      <c r="B70" s="1" t="s">
        <v>28</v>
      </c>
      <c r="C70" s="1" t="s">
        <v>21</v>
      </c>
      <c r="D70" s="1" t="s">
        <v>22</v>
      </c>
      <c r="E70" s="4">
        <v>42182</v>
      </c>
      <c r="F70" s="4"/>
      <c r="G70" s="1" t="s">
        <v>182</v>
      </c>
      <c r="H70" s="24">
        <v>85.551000000000002</v>
      </c>
      <c r="I70" s="24">
        <v>178.667</v>
      </c>
      <c r="J70" s="24">
        <v>78.701999999999998</v>
      </c>
      <c r="K70" s="24">
        <f>I70-J70</f>
        <v>99.965000000000003</v>
      </c>
    </row>
    <row r="71" spans="1:11">
      <c r="A71" s="1" t="s">
        <v>288</v>
      </c>
      <c r="B71" s="1" t="s">
        <v>29</v>
      </c>
      <c r="C71" s="1" t="s">
        <v>21</v>
      </c>
      <c r="D71" s="1" t="s">
        <v>22</v>
      </c>
      <c r="E71" s="4">
        <v>42182</v>
      </c>
      <c r="F71" s="4"/>
      <c r="G71" s="1" t="s">
        <v>182</v>
      </c>
      <c r="H71" s="24">
        <v>127.854</v>
      </c>
      <c r="I71" s="24">
        <v>192.82599999999999</v>
      </c>
      <c r="J71" s="24">
        <v>72.378</v>
      </c>
      <c r="K71" s="24">
        <f>I71-J71</f>
        <v>120.44799999999999</v>
      </c>
    </row>
    <row r="72" spans="1:11">
      <c r="A72" s="1" t="s">
        <v>179</v>
      </c>
      <c r="B72" s="1"/>
      <c r="C72" s="1" t="s">
        <v>21</v>
      </c>
      <c r="D72" s="1" t="s">
        <v>22</v>
      </c>
      <c r="E72" s="4"/>
      <c r="F72" s="4"/>
      <c r="G72" s="1" t="s">
        <v>63</v>
      </c>
      <c r="H72" s="24">
        <f>AVERAGE(H68:H71)</f>
        <v>93.103999999999999</v>
      </c>
      <c r="I72" s="24">
        <f t="shared" ref="I72:K72" si="14">AVERAGE(I68:I71)</f>
        <v>179.375</v>
      </c>
      <c r="J72" s="24">
        <f t="shared" si="14"/>
        <v>76.91149999999999</v>
      </c>
      <c r="K72" s="24">
        <f t="shared" si="14"/>
        <v>102.46350000000001</v>
      </c>
    </row>
    <row r="73" spans="1:11">
      <c r="A73" s="1" t="s">
        <v>180</v>
      </c>
      <c r="B73" s="1"/>
      <c r="C73" s="1" t="s">
        <v>21</v>
      </c>
      <c r="D73" s="1" t="s">
        <v>22</v>
      </c>
      <c r="E73" s="4"/>
      <c r="F73" s="4"/>
      <c r="G73" s="1" t="s">
        <v>63</v>
      </c>
      <c r="H73" s="24">
        <f>STDEV(H68:H71)/SQRT(4)</f>
        <v>11.781950623729522</v>
      </c>
      <c r="I73" s="24">
        <f t="shared" ref="I73:K73" si="15">STDEV(I68:I71)/SQRT(4)</f>
        <v>6.6652908788739307</v>
      </c>
      <c r="J73" s="24">
        <f t="shared" si="15"/>
        <v>2.0717399088688708</v>
      </c>
      <c r="K73" s="24">
        <f t="shared" si="15"/>
        <v>8.6850443915579909</v>
      </c>
    </row>
    <row r="74" spans="1:11">
      <c r="A74" s="1"/>
      <c r="B74" s="1"/>
      <c r="C74" s="1"/>
      <c r="D74" s="1"/>
      <c r="E74" s="4"/>
      <c r="F74" s="4"/>
      <c r="G74" s="1"/>
      <c r="H74" s="24"/>
      <c r="I74" s="24"/>
      <c r="J74" s="24"/>
      <c r="K74" s="24"/>
    </row>
    <row r="75" spans="1:11">
      <c r="A75" s="21" t="s">
        <v>8</v>
      </c>
      <c r="B75" s="21" t="s">
        <v>9</v>
      </c>
      <c r="C75" s="21" t="s">
        <v>10</v>
      </c>
      <c r="D75" s="21" t="s">
        <v>11</v>
      </c>
      <c r="E75" s="33" t="s">
        <v>254</v>
      </c>
      <c r="F75" s="33" t="s">
        <v>255</v>
      </c>
      <c r="G75" s="21" t="s">
        <v>248</v>
      </c>
      <c r="H75" s="25" t="s">
        <v>185</v>
      </c>
      <c r="I75" s="25" t="s">
        <v>256</v>
      </c>
      <c r="J75" s="25" t="s">
        <v>176</v>
      </c>
      <c r="K75" s="25" t="s">
        <v>253</v>
      </c>
    </row>
    <row r="76" spans="1:11">
      <c r="A76" s="1" t="s">
        <v>289</v>
      </c>
      <c r="B76" s="1" t="s">
        <v>20</v>
      </c>
      <c r="C76" s="1" t="s">
        <v>81</v>
      </c>
      <c r="D76" s="1" t="s">
        <v>66</v>
      </c>
      <c r="E76" s="4">
        <v>43089</v>
      </c>
      <c r="F76" s="4"/>
      <c r="G76" s="1" t="s">
        <v>182</v>
      </c>
      <c r="H76" s="24">
        <v>146.816</v>
      </c>
      <c r="I76" s="24">
        <v>223.92099999999999</v>
      </c>
      <c r="J76" s="24">
        <v>121.938</v>
      </c>
      <c r="K76" s="24">
        <f t="shared" ref="K76:K93" si="16">I76-J76</f>
        <v>101.98299999999999</v>
      </c>
    </row>
    <row r="77" spans="1:11">
      <c r="A77" s="1" t="s">
        <v>262</v>
      </c>
      <c r="B77" s="1" t="s">
        <v>26</v>
      </c>
      <c r="C77" s="1" t="s">
        <v>81</v>
      </c>
      <c r="D77" s="1" t="s">
        <v>66</v>
      </c>
      <c r="E77" s="4">
        <v>43089</v>
      </c>
      <c r="F77" s="4"/>
      <c r="G77" s="1" t="s">
        <v>182</v>
      </c>
      <c r="H77" s="24">
        <v>97.501999999999995</v>
      </c>
      <c r="I77" s="24">
        <v>208.77199999999999</v>
      </c>
      <c r="J77" s="24">
        <v>109.048</v>
      </c>
      <c r="K77" s="24">
        <f t="shared" si="16"/>
        <v>99.72399999999999</v>
      </c>
    </row>
    <row r="78" spans="1:11">
      <c r="A78" s="1" t="s">
        <v>263</v>
      </c>
      <c r="B78" s="1" t="s">
        <v>28</v>
      </c>
      <c r="C78" s="1" t="s">
        <v>81</v>
      </c>
      <c r="D78" s="1" t="s">
        <v>66</v>
      </c>
      <c r="E78" s="4">
        <v>43089</v>
      </c>
      <c r="F78" s="4"/>
      <c r="G78" s="1" t="s">
        <v>182</v>
      </c>
      <c r="H78" s="24">
        <v>80.004000000000005</v>
      </c>
      <c r="I78" s="24">
        <v>200.249</v>
      </c>
      <c r="J78" s="24">
        <v>162.81</v>
      </c>
      <c r="K78" s="24">
        <f t="shared" si="16"/>
        <v>37.438999999999993</v>
      </c>
    </row>
    <row r="79" spans="1:11">
      <c r="A79" s="1" t="s">
        <v>264</v>
      </c>
      <c r="B79" s="1" t="s">
        <v>29</v>
      </c>
      <c r="C79" s="1" t="s">
        <v>81</v>
      </c>
      <c r="D79" s="1" t="s">
        <v>66</v>
      </c>
      <c r="E79" s="4">
        <v>43089</v>
      </c>
      <c r="F79" s="4"/>
      <c r="G79" s="1" t="s">
        <v>182</v>
      </c>
      <c r="H79" s="24">
        <v>192.36</v>
      </c>
      <c r="I79" s="24">
        <v>229.58500000000001</v>
      </c>
      <c r="J79" s="24">
        <v>83.626000000000005</v>
      </c>
      <c r="K79" s="24">
        <f t="shared" si="16"/>
        <v>145.959</v>
      </c>
    </row>
    <row r="80" spans="1:11">
      <c r="A80" s="1" t="s">
        <v>290</v>
      </c>
      <c r="B80" s="1" t="s">
        <v>108</v>
      </c>
      <c r="C80" s="1" t="s">
        <v>81</v>
      </c>
      <c r="D80" s="1" t="s">
        <v>66</v>
      </c>
      <c r="E80" s="4">
        <v>43089</v>
      </c>
      <c r="F80" s="4"/>
      <c r="G80" s="1" t="s">
        <v>182</v>
      </c>
      <c r="H80" s="24">
        <v>198.95099999999999</v>
      </c>
      <c r="I80" s="24">
        <v>225.59800000000001</v>
      </c>
      <c r="J80" s="24">
        <v>115.732</v>
      </c>
      <c r="K80" s="24">
        <f t="shared" si="16"/>
        <v>109.86600000000001</v>
      </c>
    </row>
    <row r="81" spans="1:11">
      <c r="A81" s="1" t="s">
        <v>291</v>
      </c>
      <c r="B81" s="1" t="s">
        <v>29</v>
      </c>
      <c r="C81" s="1" t="s">
        <v>21</v>
      </c>
      <c r="D81" s="1" t="s">
        <v>66</v>
      </c>
      <c r="E81" s="4">
        <v>42142</v>
      </c>
      <c r="F81" s="4"/>
      <c r="G81" s="1" t="s">
        <v>182</v>
      </c>
      <c r="H81" s="24">
        <v>175.19</v>
      </c>
      <c r="I81" s="24">
        <v>210.09200000000001</v>
      </c>
      <c r="J81" s="24">
        <v>59.887999999999998</v>
      </c>
      <c r="K81" s="24">
        <f t="shared" si="16"/>
        <v>150.20400000000001</v>
      </c>
    </row>
    <row r="82" spans="1:11">
      <c r="A82" s="1" t="s">
        <v>292</v>
      </c>
      <c r="B82" s="1" t="s">
        <v>108</v>
      </c>
      <c r="C82" s="1" t="s">
        <v>21</v>
      </c>
      <c r="D82" s="1" t="s">
        <v>66</v>
      </c>
      <c r="E82" s="4">
        <v>42142</v>
      </c>
      <c r="F82" s="4"/>
      <c r="G82" s="1" t="s">
        <v>182</v>
      </c>
      <c r="H82" s="24">
        <v>151.00800000000001</v>
      </c>
      <c r="I82" s="24">
        <v>205.886</v>
      </c>
      <c r="J82" s="24">
        <v>55.643999999999998</v>
      </c>
      <c r="K82" s="24">
        <f t="shared" si="16"/>
        <v>150.24199999999999</v>
      </c>
    </row>
    <row r="83" spans="1:11">
      <c r="A83" s="1" t="s">
        <v>293</v>
      </c>
      <c r="B83" s="1" t="s">
        <v>29</v>
      </c>
      <c r="C83" s="1" t="s">
        <v>21</v>
      </c>
      <c r="D83" s="1" t="s">
        <v>66</v>
      </c>
      <c r="E83" s="4">
        <v>42142</v>
      </c>
      <c r="F83" s="4"/>
      <c r="G83" s="1" t="s">
        <v>182</v>
      </c>
      <c r="H83" s="24">
        <v>123.538</v>
      </c>
      <c r="I83" s="24">
        <v>161.923</v>
      </c>
      <c r="J83" s="24">
        <v>91.231999999999999</v>
      </c>
      <c r="K83" s="24">
        <f t="shared" si="16"/>
        <v>70.691000000000003</v>
      </c>
    </row>
    <row r="84" spans="1:11">
      <c r="A84" s="1" t="s">
        <v>294</v>
      </c>
      <c r="B84" s="1" t="s">
        <v>108</v>
      </c>
      <c r="C84" s="1" t="s">
        <v>21</v>
      </c>
      <c r="D84" s="1" t="s">
        <v>66</v>
      </c>
      <c r="E84" s="4">
        <v>42142</v>
      </c>
      <c r="F84" s="4"/>
      <c r="G84" s="1" t="s">
        <v>182</v>
      </c>
      <c r="H84" s="24">
        <v>120.375</v>
      </c>
      <c r="I84" s="24">
        <v>191.946</v>
      </c>
      <c r="J84" s="24">
        <v>96.638000000000005</v>
      </c>
      <c r="K84" s="24">
        <f t="shared" si="16"/>
        <v>95.307999999999993</v>
      </c>
    </row>
    <row r="85" spans="1:11">
      <c r="A85" s="1" t="s">
        <v>295</v>
      </c>
      <c r="B85" s="1" t="s">
        <v>20</v>
      </c>
      <c r="C85" s="1" t="s">
        <v>21</v>
      </c>
      <c r="D85" s="1" t="s">
        <v>66</v>
      </c>
      <c r="E85" s="4">
        <v>43054</v>
      </c>
      <c r="F85" s="4"/>
      <c r="G85" s="1" t="s">
        <v>182</v>
      </c>
      <c r="H85" s="24">
        <v>219.65799999999999</v>
      </c>
      <c r="I85" s="24">
        <v>244.12899999999999</v>
      </c>
      <c r="J85" s="24">
        <v>117.214</v>
      </c>
      <c r="K85" s="24">
        <f t="shared" si="16"/>
        <v>126.91499999999999</v>
      </c>
    </row>
    <row r="86" spans="1:11">
      <c r="A86" s="1" t="s">
        <v>296</v>
      </c>
      <c r="B86" s="1" t="s">
        <v>26</v>
      </c>
      <c r="C86" s="1" t="s">
        <v>21</v>
      </c>
      <c r="D86" s="1" t="s">
        <v>66</v>
      </c>
      <c r="E86" s="4">
        <v>43054</v>
      </c>
      <c r="F86" s="4"/>
      <c r="G86" s="1" t="s">
        <v>182</v>
      </c>
      <c r="H86" s="24">
        <v>189.50899999999999</v>
      </c>
      <c r="I86" s="24">
        <v>250.42500000000001</v>
      </c>
      <c r="J86" s="24">
        <v>104.684</v>
      </c>
      <c r="K86" s="24">
        <f t="shared" si="16"/>
        <v>145.74100000000001</v>
      </c>
    </row>
    <row r="87" spans="1:11">
      <c r="A87" s="1" t="s">
        <v>297</v>
      </c>
      <c r="B87" s="1" t="s">
        <v>28</v>
      </c>
      <c r="C87" s="1" t="s">
        <v>21</v>
      </c>
      <c r="D87" s="1" t="s">
        <v>66</v>
      </c>
      <c r="E87" s="4">
        <v>43054</v>
      </c>
      <c r="F87" s="4"/>
      <c r="G87" s="1" t="s">
        <v>182</v>
      </c>
      <c r="H87" s="24">
        <v>183.977</v>
      </c>
      <c r="I87" s="24">
        <v>272.00799999999998</v>
      </c>
      <c r="J87" s="24">
        <v>96.036000000000001</v>
      </c>
      <c r="K87" s="24">
        <f t="shared" si="16"/>
        <v>175.97199999999998</v>
      </c>
    </row>
    <row r="88" spans="1:11">
      <c r="A88" s="1" t="s">
        <v>298</v>
      </c>
      <c r="B88" s="1" t="s">
        <v>29</v>
      </c>
      <c r="C88" s="1" t="s">
        <v>21</v>
      </c>
      <c r="D88" s="1" t="s">
        <v>66</v>
      </c>
      <c r="E88" s="4">
        <v>43054</v>
      </c>
      <c r="F88" s="4"/>
      <c r="G88" s="1" t="s">
        <v>182</v>
      </c>
      <c r="H88" s="24">
        <v>226.96600000000001</v>
      </c>
      <c r="I88" s="24">
        <v>243.71700000000001</v>
      </c>
      <c r="J88" s="24">
        <v>100.32</v>
      </c>
      <c r="K88" s="24">
        <f t="shared" si="16"/>
        <v>143.39700000000002</v>
      </c>
    </row>
    <row r="89" spans="1:11">
      <c r="A89" s="1" t="s">
        <v>299</v>
      </c>
      <c r="B89" s="1" t="s">
        <v>20</v>
      </c>
      <c r="C89" s="1" t="s">
        <v>21</v>
      </c>
      <c r="D89" s="1" t="s">
        <v>66</v>
      </c>
      <c r="E89" s="4">
        <v>44137</v>
      </c>
      <c r="F89" s="4"/>
      <c r="G89" s="1" t="s">
        <v>63</v>
      </c>
      <c r="H89" s="24">
        <v>140.19399999999999</v>
      </c>
      <c r="I89" s="24">
        <v>223.619</v>
      </c>
      <c r="J89" s="24">
        <v>87.03</v>
      </c>
      <c r="K89" s="24">
        <f t="shared" si="16"/>
        <v>136.589</v>
      </c>
    </row>
    <row r="90" spans="1:11">
      <c r="A90" s="1" t="s">
        <v>300</v>
      </c>
      <c r="B90" s="1" t="s">
        <v>28</v>
      </c>
      <c r="C90" s="1" t="s">
        <v>21</v>
      </c>
      <c r="D90" s="1" t="s">
        <v>66</v>
      </c>
      <c r="E90" s="4">
        <v>44137</v>
      </c>
      <c r="F90" s="4"/>
      <c r="G90" s="1" t="s">
        <v>63</v>
      </c>
      <c r="H90" s="24">
        <v>124.05200000000001</v>
      </c>
      <c r="I90" s="24">
        <v>254.96199999999999</v>
      </c>
      <c r="J90" s="24">
        <v>85.308000000000007</v>
      </c>
      <c r="K90" s="24">
        <f t="shared" si="16"/>
        <v>169.654</v>
      </c>
    </row>
    <row r="91" spans="1:11">
      <c r="A91" s="1" t="s">
        <v>301</v>
      </c>
      <c r="B91" s="1" t="s">
        <v>26</v>
      </c>
      <c r="C91" s="1" t="s">
        <v>21</v>
      </c>
      <c r="D91" s="1" t="s">
        <v>66</v>
      </c>
      <c r="E91" s="4">
        <v>44137</v>
      </c>
      <c r="F91" s="4"/>
      <c r="G91" s="1" t="s">
        <v>63</v>
      </c>
      <c r="H91" s="24">
        <v>139.49299999999999</v>
      </c>
      <c r="I91" s="24">
        <v>215.64599999999999</v>
      </c>
      <c r="J91" s="24">
        <v>93.756</v>
      </c>
      <c r="K91" s="24">
        <f t="shared" si="16"/>
        <v>121.88999999999999</v>
      </c>
    </row>
    <row r="92" spans="1:11">
      <c r="A92" s="1" t="s">
        <v>302</v>
      </c>
      <c r="B92" s="1" t="s">
        <v>29</v>
      </c>
      <c r="C92" s="1" t="s">
        <v>21</v>
      </c>
      <c r="D92" s="1" t="s">
        <v>66</v>
      </c>
      <c r="E92" s="4">
        <v>44137</v>
      </c>
      <c r="F92" s="4"/>
      <c r="G92" s="1" t="s">
        <v>63</v>
      </c>
      <c r="H92" s="24">
        <v>155.215</v>
      </c>
      <c r="I92" s="24">
        <v>182.654</v>
      </c>
      <c r="J92" s="24">
        <v>96.278000000000006</v>
      </c>
      <c r="K92" s="24">
        <f t="shared" si="16"/>
        <v>86.375999999999991</v>
      </c>
    </row>
    <row r="93" spans="1:11">
      <c r="A93" s="1" t="s">
        <v>303</v>
      </c>
      <c r="B93" s="1" t="s">
        <v>72</v>
      </c>
      <c r="C93" s="1" t="s">
        <v>21</v>
      </c>
      <c r="D93" s="1" t="s">
        <v>66</v>
      </c>
      <c r="E93" s="4">
        <v>44137</v>
      </c>
      <c r="F93" s="4"/>
      <c r="G93" s="1" t="s">
        <v>63</v>
      </c>
      <c r="H93" s="24">
        <v>155.947</v>
      </c>
      <c r="I93" s="24">
        <v>182.76300000000001</v>
      </c>
      <c r="J93" s="24">
        <v>105.84399999999999</v>
      </c>
      <c r="K93" s="24">
        <f t="shared" si="16"/>
        <v>76.919000000000011</v>
      </c>
    </row>
    <row r="94" spans="1:11">
      <c r="A94" s="1" t="s">
        <v>179</v>
      </c>
      <c r="B94" s="1"/>
      <c r="C94" s="1" t="s">
        <v>21</v>
      </c>
      <c r="D94" s="1" t="s">
        <v>66</v>
      </c>
      <c r="E94" s="4"/>
      <c r="F94" s="4"/>
      <c r="G94" s="1" t="s">
        <v>63</v>
      </c>
      <c r="H94" s="24">
        <f>AVERAGE(H76:H93)</f>
        <v>156.70861111111114</v>
      </c>
      <c r="I94" s="24">
        <f t="shared" ref="I94:K94" si="17">AVERAGE(I76:I93)</f>
        <v>218.2163888888889</v>
      </c>
      <c r="J94" s="24">
        <f t="shared" si="17"/>
        <v>99.057000000000002</v>
      </c>
      <c r="K94" s="24">
        <f t="shared" si="17"/>
        <v>119.15938888888887</v>
      </c>
    </row>
    <row r="95" spans="1:11">
      <c r="A95" s="1" t="s">
        <v>180</v>
      </c>
      <c r="B95" s="1"/>
      <c r="C95" s="1" t="s">
        <v>21</v>
      </c>
      <c r="D95" s="1" t="s">
        <v>66</v>
      </c>
      <c r="E95" s="4"/>
      <c r="F95" s="4"/>
      <c r="G95" s="1" t="s">
        <v>63</v>
      </c>
      <c r="H95" s="24">
        <f>STDEV(H76:H93)/SQRT(18)</f>
        <v>9.5132064943860382</v>
      </c>
      <c r="I95" s="24">
        <f t="shared" ref="I95:K95" si="18">STDEV(I76:I93)/SQRT(18)</f>
        <v>6.731488960724664</v>
      </c>
      <c r="J95" s="24">
        <f t="shared" si="18"/>
        <v>5.5652956753660776</v>
      </c>
      <c r="K95" s="24">
        <f t="shared" si="18"/>
        <v>8.7270448535987928</v>
      </c>
    </row>
  </sheetData>
  <pageMargins left="0.7" right="0.7" top="0.75" bottom="0.75" header="0.3" footer="0.3"/>
  <pageSetup scale="88" fitToHeight="2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9"/>
  <sheetViews>
    <sheetView topLeftCell="A22" workbookViewId="0">
      <selection activeCell="A2" sqref="A2"/>
    </sheetView>
  </sheetViews>
  <sheetFormatPr defaultRowHeight="15"/>
  <cols>
    <col min="9" max="9" width="9.42578125" bestFit="1" customWidth="1"/>
  </cols>
  <sheetData>
    <row r="1" spans="1:11">
      <c r="A1" s="65" t="s">
        <v>472</v>
      </c>
      <c r="B1" s="65"/>
      <c r="C1" s="65"/>
      <c r="D1" s="65"/>
      <c r="E1" s="65"/>
      <c r="F1" s="65"/>
      <c r="G1" s="65"/>
      <c r="H1" s="65"/>
      <c r="I1" s="65"/>
      <c r="J1" s="65"/>
      <c r="K1" s="65"/>
    </row>
    <row r="2" spans="1:11">
      <c r="A2" s="168" t="s">
        <v>473</v>
      </c>
      <c r="B2" t="s">
        <v>201</v>
      </c>
      <c r="C2" t="s">
        <v>202</v>
      </c>
      <c r="D2" s="7" t="s">
        <v>11</v>
      </c>
      <c r="E2" t="s">
        <v>203</v>
      </c>
      <c r="F2" t="s">
        <v>0</v>
      </c>
      <c r="G2" t="s">
        <v>1</v>
      </c>
      <c r="H2" t="s">
        <v>2</v>
      </c>
      <c r="J2" t="s">
        <v>190</v>
      </c>
      <c r="K2" t="s">
        <v>180</v>
      </c>
    </row>
    <row r="3" spans="1:11">
      <c r="A3" t="s">
        <v>204</v>
      </c>
      <c r="B3" t="s">
        <v>4</v>
      </c>
      <c r="C3" t="s">
        <v>205</v>
      </c>
      <c r="E3" t="s">
        <v>206</v>
      </c>
      <c r="F3">
        <v>0.16400000000000001</v>
      </c>
      <c r="H3">
        <v>0.93400000000000005</v>
      </c>
    </row>
    <row r="4" spans="1:11">
      <c r="A4" t="s">
        <v>207</v>
      </c>
      <c r="B4" t="s">
        <v>4</v>
      </c>
      <c r="C4" t="s">
        <v>205</v>
      </c>
      <c r="E4" t="s">
        <v>206</v>
      </c>
      <c r="F4">
        <v>9.1999999999999998E-2</v>
      </c>
      <c r="H4">
        <v>0.42599999999999999</v>
      </c>
    </row>
    <row r="5" spans="1:11">
      <c r="A5" t="s">
        <v>208</v>
      </c>
      <c r="B5" t="s">
        <v>4</v>
      </c>
      <c r="C5" t="s">
        <v>205</v>
      </c>
      <c r="E5" t="s">
        <v>206</v>
      </c>
      <c r="F5">
        <v>0.193</v>
      </c>
      <c r="H5">
        <v>1.137</v>
      </c>
    </row>
    <row r="6" spans="1:11">
      <c r="A6" t="s">
        <v>209</v>
      </c>
      <c r="B6" t="s">
        <v>4</v>
      </c>
      <c r="C6" t="s">
        <v>205</v>
      </c>
      <c r="E6" t="s">
        <v>206</v>
      </c>
      <c r="F6">
        <v>9.2999999999999999E-2</v>
      </c>
      <c r="H6">
        <v>0.435</v>
      </c>
    </row>
    <row r="7" spans="1:11">
      <c r="A7" t="s">
        <v>210</v>
      </c>
      <c r="B7" t="s">
        <v>4</v>
      </c>
      <c r="C7" t="s">
        <v>205</v>
      </c>
      <c r="E7" t="s">
        <v>206</v>
      </c>
      <c r="F7">
        <v>0.151</v>
      </c>
      <c r="H7">
        <v>0.84399999999999997</v>
      </c>
    </row>
    <row r="8" spans="1:11">
      <c r="A8" t="s">
        <v>211</v>
      </c>
      <c r="B8" t="s">
        <v>4</v>
      </c>
      <c r="C8" t="s">
        <v>205</v>
      </c>
      <c r="E8" t="s">
        <v>206</v>
      </c>
      <c r="F8">
        <v>0.158</v>
      </c>
      <c r="H8">
        <v>0.88900000000000001</v>
      </c>
    </row>
    <row r="9" spans="1:11">
      <c r="A9" t="s">
        <v>212</v>
      </c>
      <c r="B9" t="s">
        <v>4</v>
      </c>
      <c r="C9" t="s">
        <v>205</v>
      </c>
      <c r="E9" t="s">
        <v>206</v>
      </c>
      <c r="F9">
        <v>0.13800000000000001</v>
      </c>
      <c r="H9">
        <v>0.751</v>
      </c>
    </row>
    <row r="10" spans="1:11">
      <c r="A10" t="s">
        <v>213</v>
      </c>
      <c r="B10" t="s">
        <v>4</v>
      </c>
      <c r="C10" t="s">
        <v>205</v>
      </c>
      <c r="E10" t="s">
        <v>214</v>
      </c>
      <c r="F10">
        <v>0.35799999999999998</v>
      </c>
      <c r="G10" t="s">
        <v>3</v>
      </c>
      <c r="H10">
        <v>2.2949999999999999</v>
      </c>
    </row>
    <row r="11" spans="1:11">
      <c r="A11" t="s">
        <v>215</v>
      </c>
      <c r="B11" t="s">
        <v>4</v>
      </c>
      <c r="C11" t="s">
        <v>205</v>
      </c>
      <c r="E11" t="s">
        <v>214</v>
      </c>
      <c r="F11">
        <v>0.182</v>
      </c>
      <c r="H11">
        <v>1.056</v>
      </c>
    </row>
    <row r="12" spans="1:11">
      <c r="A12" t="s">
        <v>216</v>
      </c>
      <c r="B12" t="s">
        <v>4</v>
      </c>
      <c r="C12" t="s">
        <v>205</v>
      </c>
      <c r="E12" t="s">
        <v>214</v>
      </c>
      <c r="F12">
        <v>0.16300000000000001</v>
      </c>
      <c r="H12">
        <v>0.92300000000000004</v>
      </c>
    </row>
    <row r="13" spans="1:11">
      <c r="A13" t="s">
        <v>217</v>
      </c>
      <c r="B13" t="s">
        <v>4</v>
      </c>
      <c r="C13" t="s">
        <v>205</v>
      </c>
      <c r="E13" t="s">
        <v>214</v>
      </c>
      <c r="F13">
        <v>8.3000000000000004E-2</v>
      </c>
      <c r="H13">
        <v>0.36499999999999999</v>
      </c>
    </row>
    <row r="14" spans="1:11">
      <c r="A14" t="s">
        <v>218</v>
      </c>
      <c r="B14" t="s">
        <v>4</v>
      </c>
      <c r="C14" t="s">
        <v>205</v>
      </c>
      <c r="E14" t="s">
        <v>219</v>
      </c>
      <c r="F14">
        <v>6.7000000000000004E-2</v>
      </c>
      <c r="H14">
        <v>0.254</v>
      </c>
    </row>
    <row r="15" spans="1:11">
      <c r="A15" t="s">
        <v>220</v>
      </c>
      <c r="B15" t="s">
        <v>4</v>
      </c>
      <c r="C15" t="s">
        <v>205</v>
      </c>
      <c r="E15" t="s">
        <v>219</v>
      </c>
      <c r="F15">
        <v>5.5E-2</v>
      </c>
      <c r="H15">
        <v>0.16800000000000001</v>
      </c>
    </row>
    <row r="16" spans="1:11">
      <c r="A16" t="s">
        <v>221</v>
      </c>
      <c r="B16" t="s">
        <v>4</v>
      </c>
      <c r="C16" t="s">
        <v>205</v>
      </c>
      <c r="E16" t="s">
        <v>219</v>
      </c>
      <c r="F16">
        <v>7.9000000000000001E-2</v>
      </c>
      <c r="H16">
        <v>0.33300000000000002</v>
      </c>
    </row>
    <row r="17" spans="1:16">
      <c r="A17" t="s">
        <v>222</v>
      </c>
      <c r="B17" t="s">
        <v>4</v>
      </c>
      <c r="C17" t="s">
        <v>205</v>
      </c>
      <c r="E17" t="s">
        <v>219</v>
      </c>
      <c r="F17">
        <v>0.06</v>
      </c>
      <c r="H17">
        <v>0.20399999999999999</v>
      </c>
    </row>
    <row r="18" spans="1:16">
      <c r="A18" t="s">
        <v>223</v>
      </c>
      <c r="B18" t="s">
        <v>4</v>
      </c>
      <c r="C18" t="s">
        <v>205</v>
      </c>
      <c r="E18" t="s">
        <v>219</v>
      </c>
      <c r="F18">
        <v>8.7999999999999995E-2</v>
      </c>
      <c r="H18">
        <v>0.40100000000000002</v>
      </c>
    </row>
    <row r="19" spans="1:16">
      <c r="A19" t="s">
        <v>224</v>
      </c>
      <c r="B19" t="s">
        <v>4</v>
      </c>
      <c r="C19" t="s">
        <v>205</v>
      </c>
      <c r="E19" t="s">
        <v>219</v>
      </c>
      <c r="F19">
        <v>8.2000000000000003E-2</v>
      </c>
      <c r="H19">
        <v>0.35399999999999998</v>
      </c>
    </row>
    <row r="20" spans="1:16">
      <c r="A20" t="s">
        <v>225</v>
      </c>
      <c r="B20" t="s">
        <v>4</v>
      </c>
      <c r="C20" t="s">
        <v>205</v>
      </c>
      <c r="E20" t="s">
        <v>219</v>
      </c>
      <c r="F20">
        <v>6.8000000000000005E-2</v>
      </c>
      <c r="H20">
        <v>0.26200000000000001</v>
      </c>
    </row>
    <row r="21" spans="1:16">
      <c r="A21" t="s">
        <v>226</v>
      </c>
      <c r="B21" t="s">
        <v>4</v>
      </c>
      <c r="C21" t="s">
        <v>205</v>
      </c>
      <c r="E21" t="s">
        <v>219</v>
      </c>
      <c r="F21">
        <v>4.7E-2</v>
      </c>
      <c r="H21">
        <v>0.11</v>
      </c>
      <c r="J21">
        <f>AVERAGE(H3:H21)</f>
        <v>0.6389999999999999</v>
      </c>
      <c r="K21">
        <f>STDEV(H3:H21)/SQRT(19)</f>
        <v>0.11876319255742811</v>
      </c>
      <c r="N21" t="s">
        <v>305</v>
      </c>
    </row>
    <row r="22" spans="1:16" ht="15.75" thickBot="1">
      <c r="A22" t="s">
        <v>19</v>
      </c>
      <c r="B22" t="s">
        <v>81</v>
      </c>
      <c r="C22" t="s">
        <v>205</v>
      </c>
      <c r="D22" s="7" t="s">
        <v>22</v>
      </c>
      <c r="E22" t="s">
        <v>227</v>
      </c>
      <c r="F22">
        <v>0.08</v>
      </c>
      <c r="H22">
        <v>0.34499999999999997</v>
      </c>
    </row>
    <row r="23" spans="1:16">
      <c r="A23" t="s">
        <v>25</v>
      </c>
      <c r="B23" t="s">
        <v>81</v>
      </c>
      <c r="C23" t="s">
        <v>205</v>
      </c>
      <c r="D23" s="7" t="s">
        <v>22</v>
      </c>
      <c r="E23" t="s">
        <v>227</v>
      </c>
      <c r="F23">
        <v>0.112</v>
      </c>
      <c r="H23">
        <v>0.56699999999999995</v>
      </c>
      <c r="N23" s="30"/>
      <c r="O23" s="30" t="s">
        <v>188</v>
      </c>
      <c r="P23" s="30" t="s">
        <v>189</v>
      </c>
    </row>
    <row r="24" spans="1:16">
      <c r="A24" t="s">
        <v>27</v>
      </c>
      <c r="B24" t="s">
        <v>81</v>
      </c>
      <c r="C24" t="s">
        <v>205</v>
      </c>
      <c r="D24" s="7" t="s">
        <v>22</v>
      </c>
      <c r="E24" t="s">
        <v>227</v>
      </c>
      <c r="F24">
        <v>0.19600000000000001</v>
      </c>
      <c r="H24">
        <v>1.1559999999999999</v>
      </c>
      <c r="N24" s="28" t="s">
        <v>190</v>
      </c>
      <c r="O24" s="28">
        <v>0.62228571428571411</v>
      </c>
      <c r="P24" s="28">
        <v>0.48738461538461536</v>
      </c>
    </row>
    <row r="25" spans="1:16">
      <c r="A25" t="s">
        <v>33</v>
      </c>
      <c r="B25" t="s">
        <v>81</v>
      </c>
      <c r="C25" t="s">
        <v>205</v>
      </c>
      <c r="D25" s="51" t="s">
        <v>22</v>
      </c>
      <c r="E25" t="s">
        <v>228</v>
      </c>
      <c r="F25">
        <v>7.9000000000000001E-2</v>
      </c>
      <c r="H25">
        <v>0.33600000000000002</v>
      </c>
      <c r="N25" s="28" t="s">
        <v>191</v>
      </c>
      <c r="O25" s="28">
        <v>0.10319057142857162</v>
      </c>
      <c r="P25" s="28">
        <v>7.0440923076923068E-2</v>
      </c>
    </row>
    <row r="26" spans="1:16">
      <c r="A26" t="s">
        <v>34</v>
      </c>
      <c r="B26" t="s">
        <v>81</v>
      </c>
      <c r="C26" t="s">
        <v>205</v>
      </c>
      <c r="D26" s="51" t="s">
        <v>22</v>
      </c>
      <c r="E26" t="s">
        <v>228</v>
      </c>
      <c r="F26">
        <v>8.2000000000000003E-2</v>
      </c>
      <c r="H26">
        <v>0.35699999999999998</v>
      </c>
      <c r="N26" s="28" t="s">
        <v>192</v>
      </c>
      <c r="O26" s="28">
        <v>7</v>
      </c>
      <c r="P26" s="28">
        <v>13</v>
      </c>
    </row>
    <row r="27" spans="1:16">
      <c r="A27" t="s">
        <v>35</v>
      </c>
      <c r="B27" t="s">
        <v>81</v>
      </c>
      <c r="C27" t="s">
        <v>205</v>
      </c>
      <c r="D27" s="51" t="s">
        <v>22</v>
      </c>
      <c r="E27" t="s">
        <v>228</v>
      </c>
      <c r="F27">
        <v>0.16500000000000001</v>
      </c>
      <c r="H27">
        <v>0.94</v>
      </c>
      <c r="N27" s="28" t="s">
        <v>306</v>
      </c>
      <c r="O27" s="28">
        <v>8.135747252747258E-2</v>
      </c>
      <c r="P27" s="28"/>
    </row>
    <row r="28" spans="1:16">
      <c r="A28" t="s">
        <v>36</v>
      </c>
      <c r="B28" t="s">
        <v>81</v>
      </c>
      <c r="C28" t="s">
        <v>205</v>
      </c>
      <c r="D28" s="51" t="s">
        <v>22</v>
      </c>
      <c r="E28" t="s">
        <v>228</v>
      </c>
      <c r="F28">
        <v>0.125</v>
      </c>
      <c r="H28">
        <v>0.65500000000000003</v>
      </c>
      <c r="J28">
        <f>AVERAGE(H22:H28)</f>
        <v>0.62228571428571411</v>
      </c>
      <c r="K28">
        <f>STDEV(H22:H28)/SQRT(7)</f>
        <v>0.1214146210473914</v>
      </c>
      <c r="N28" s="28" t="s">
        <v>193</v>
      </c>
      <c r="O28" s="28">
        <v>0</v>
      </c>
      <c r="P28" s="28"/>
    </row>
    <row r="29" spans="1:16">
      <c r="A29" t="s">
        <v>37</v>
      </c>
      <c r="B29" t="s">
        <v>31</v>
      </c>
      <c r="C29" t="s">
        <v>205</v>
      </c>
      <c r="D29" s="51" t="s">
        <v>22</v>
      </c>
      <c r="E29" t="s">
        <v>38</v>
      </c>
      <c r="F29">
        <v>8.7999999999999995E-2</v>
      </c>
      <c r="H29">
        <v>0.40200000000000002</v>
      </c>
      <c r="N29" s="28" t="s">
        <v>194</v>
      </c>
      <c r="O29" s="28">
        <v>18</v>
      </c>
      <c r="P29" s="28"/>
    </row>
    <row r="30" spans="1:16">
      <c r="A30" t="s">
        <v>39</v>
      </c>
      <c r="B30" t="s">
        <v>31</v>
      </c>
      <c r="C30" t="s">
        <v>205</v>
      </c>
      <c r="D30" s="51" t="s">
        <v>22</v>
      </c>
      <c r="E30" t="s">
        <v>38</v>
      </c>
      <c r="F30">
        <v>0.113</v>
      </c>
      <c r="H30">
        <v>0.57699999999999996</v>
      </c>
      <c r="N30" s="28" t="s">
        <v>195</v>
      </c>
      <c r="O30" s="28">
        <v>1.0088403907030856</v>
      </c>
      <c r="P30" s="28"/>
    </row>
    <row r="31" spans="1:16">
      <c r="A31" t="s">
        <v>40</v>
      </c>
      <c r="B31" t="s">
        <v>31</v>
      </c>
      <c r="C31" t="s">
        <v>205</v>
      </c>
      <c r="D31" s="51" t="s">
        <v>22</v>
      </c>
      <c r="E31" t="s">
        <v>38</v>
      </c>
      <c r="F31">
        <v>0.17899999999999999</v>
      </c>
      <c r="H31">
        <v>1.038</v>
      </c>
      <c r="N31" s="28" t="s">
        <v>196</v>
      </c>
      <c r="O31" s="28">
        <v>0.16321061215851568</v>
      </c>
      <c r="P31" s="28"/>
    </row>
    <row r="32" spans="1:16">
      <c r="A32" t="s">
        <v>42</v>
      </c>
      <c r="B32" t="s">
        <v>31</v>
      </c>
      <c r="C32" t="s">
        <v>205</v>
      </c>
      <c r="D32" s="51" t="s">
        <v>22</v>
      </c>
      <c r="E32" t="s">
        <v>38</v>
      </c>
      <c r="F32">
        <v>0.12</v>
      </c>
      <c r="H32">
        <v>0.621</v>
      </c>
      <c r="N32" s="28" t="s">
        <v>197</v>
      </c>
      <c r="O32" s="28">
        <v>1.7340636066175394</v>
      </c>
      <c r="P32" s="28"/>
    </row>
    <row r="33" spans="1:16">
      <c r="A33" t="s">
        <v>43</v>
      </c>
      <c r="B33" t="s">
        <v>31</v>
      </c>
      <c r="C33" t="s">
        <v>205</v>
      </c>
      <c r="D33" s="51" t="s">
        <v>22</v>
      </c>
      <c r="E33" t="s">
        <v>38</v>
      </c>
      <c r="F33">
        <v>9.5000000000000001E-2</v>
      </c>
      <c r="H33">
        <v>0.45100000000000001</v>
      </c>
      <c r="N33" s="28" t="s">
        <v>198</v>
      </c>
      <c r="O33" s="28">
        <v>0.32642122431703136</v>
      </c>
      <c r="P33" s="28"/>
    </row>
    <row r="34" spans="1:16" ht="15.75" thickBot="1">
      <c r="A34" t="s">
        <v>44</v>
      </c>
      <c r="B34" t="s">
        <v>31</v>
      </c>
      <c r="C34" t="s">
        <v>205</v>
      </c>
      <c r="D34" s="51" t="s">
        <v>22</v>
      </c>
      <c r="E34" t="s">
        <v>38</v>
      </c>
      <c r="F34">
        <v>0.17399999999999999</v>
      </c>
      <c r="H34">
        <v>1.0009999999999999</v>
      </c>
      <c r="N34" s="29" t="s">
        <v>199</v>
      </c>
      <c r="O34" s="29">
        <v>2.1009220402410378</v>
      </c>
      <c r="P34" s="29"/>
    </row>
    <row r="35" spans="1:16">
      <c r="A35" t="s">
        <v>229</v>
      </c>
      <c r="B35" t="s">
        <v>31</v>
      </c>
      <c r="C35" t="s">
        <v>205</v>
      </c>
      <c r="D35" s="51" t="s">
        <v>22</v>
      </c>
      <c r="E35" t="s">
        <v>219</v>
      </c>
      <c r="F35">
        <v>7.4999999999999997E-2</v>
      </c>
      <c r="H35">
        <v>0.309</v>
      </c>
    </row>
    <row r="36" spans="1:16">
      <c r="A36" t="s">
        <v>230</v>
      </c>
      <c r="B36" t="s">
        <v>31</v>
      </c>
      <c r="C36" t="s">
        <v>205</v>
      </c>
      <c r="D36" s="51" t="s">
        <v>22</v>
      </c>
      <c r="E36" t="s">
        <v>219</v>
      </c>
      <c r="F36">
        <v>6.5000000000000002E-2</v>
      </c>
      <c r="H36">
        <v>0.23699999999999999</v>
      </c>
    </row>
    <row r="37" spans="1:16">
      <c r="A37" t="s">
        <v>232</v>
      </c>
      <c r="B37" t="s">
        <v>31</v>
      </c>
      <c r="C37" t="s">
        <v>205</v>
      </c>
      <c r="D37" s="51" t="s">
        <v>22</v>
      </c>
      <c r="E37" t="s">
        <v>219</v>
      </c>
      <c r="F37">
        <v>7.8E-2</v>
      </c>
      <c r="H37">
        <v>0.32900000000000001</v>
      </c>
    </row>
    <row r="38" spans="1:16">
      <c r="A38" t="s">
        <v>233</v>
      </c>
      <c r="B38" t="s">
        <v>31</v>
      </c>
      <c r="C38" t="s">
        <v>205</v>
      </c>
      <c r="D38" s="51" t="s">
        <v>22</v>
      </c>
      <c r="E38" t="s">
        <v>219</v>
      </c>
      <c r="F38">
        <v>6.4000000000000001E-2</v>
      </c>
      <c r="H38">
        <v>0.22800000000000001</v>
      </c>
    </row>
    <row r="39" spans="1:16">
      <c r="A39" t="s">
        <v>234</v>
      </c>
      <c r="B39" t="s">
        <v>31</v>
      </c>
      <c r="C39" t="s">
        <v>205</v>
      </c>
      <c r="D39" s="51" t="s">
        <v>22</v>
      </c>
      <c r="E39" t="s">
        <v>219</v>
      </c>
      <c r="F39">
        <v>0.09</v>
      </c>
      <c r="H39">
        <v>0.41099999999999998</v>
      </c>
    </row>
    <row r="40" spans="1:16">
      <c r="A40" t="s">
        <v>235</v>
      </c>
      <c r="B40" t="s">
        <v>31</v>
      </c>
      <c r="C40" t="s">
        <v>205</v>
      </c>
      <c r="D40" s="51" t="s">
        <v>22</v>
      </c>
      <c r="E40" t="s">
        <v>219</v>
      </c>
      <c r="F40">
        <v>6.9000000000000006E-2</v>
      </c>
      <c r="H40">
        <v>0.26200000000000001</v>
      </c>
    </row>
    <row r="41" spans="1:16">
      <c r="A41" t="s">
        <v>231</v>
      </c>
      <c r="B41" t="s">
        <v>31</v>
      </c>
      <c r="C41" t="s">
        <v>205</v>
      </c>
      <c r="D41" s="51" t="s">
        <v>22</v>
      </c>
      <c r="E41" t="s">
        <v>219</v>
      </c>
      <c r="F41">
        <v>9.8000000000000004E-2</v>
      </c>
      <c r="H41">
        <v>0.47</v>
      </c>
      <c r="J41">
        <f>AVERAGE(H29:H41)</f>
        <v>0.48738461538461536</v>
      </c>
      <c r="K41">
        <f>STDEV(H29:H41)/SQRT(13)</f>
        <v>7.3610682270840957E-2</v>
      </c>
    </row>
    <row r="42" spans="1:16">
      <c r="A42" t="s">
        <v>236</v>
      </c>
      <c r="B42" t="s">
        <v>237</v>
      </c>
      <c r="C42" t="s">
        <v>238</v>
      </c>
      <c r="E42" t="s">
        <v>58</v>
      </c>
      <c r="F42">
        <v>0.23699999999999999</v>
      </c>
      <c r="H42">
        <v>1.4430000000000001</v>
      </c>
    </row>
    <row r="43" spans="1:16">
      <c r="A43" t="s">
        <v>239</v>
      </c>
      <c r="B43" t="s">
        <v>237</v>
      </c>
      <c r="C43" t="s">
        <v>238</v>
      </c>
      <c r="E43" t="s">
        <v>58</v>
      </c>
      <c r="F43">
        <v>7.0000000000000007E-2</v>
      </c>
      <c r="H43">
        <v>0.27600000000000002</v>
      </c>
    </row>
    <row r="44" spans="1:16">
      <c r="A44" t="s">
        <v>240</v>
      </c>
      <c r="B44" t="s">
        <v>237</v>
      </c>
      <c r="C44" t="s">
        <v>238</v>
      </c>
      <c r="E44" t="s">
        <v>58</v>
      </c>
      <c r="F44">
        <v>7.5999999999999998E-2</v>
      </c>
      <c r="H44">
        <v>0.313</v>
      </c>
    </row>
    <row r="45" spans="1:16">
      <c r="A45" t="s">
        <v>241</v>
      </c>
      <c r="B45" t="s">
        <v>237</v>
      </c>
      <c r="C45" t="s">
        <v>238</v>
      </c>
      <c r="E45" t="s">
        <v>58</v>
      </c>
      <c r="F45">
        <v>0.10299999999999999</v>
      </c>
      <c r="H45">
        <v>0.503</v>
      </c>
    </row>
    <row r="46" spans="1:16">
      <c r="A46" t="s">
        <v>242</v>
      </c>
      <c r="B46" t="s">
        <v>237</v>
      </c>
      <c r="C46" t="s">
        <v>243</v>
      </c>
      <c r="E46" t="s">
        <v>244</v>
      </c>
      <c r="F46">
        <v>0.221</v>
      </c>
      <c r="H46">
        <v>1.3320000000000001</v>
      </c>
    </row>
    <row r="47" spans="1:16">
      <c r="A47" t="s">
        <v>245</v>
      </c>
      <c r="B47" t="s">
        <v>237</v>
      </c>
      <c r="C47" t="s">
        <v>243</v>
      </c>
      <c r="E47" t="s">
        <v>244</v>
      </c>
      <c r="F47">
        <v>0.108</v>
      </c>
      <c r="H47">
        <v>0.54100000000000004</v>
      </c>
    </row>
    <row r="48" spans="1:16">
      <c r="A48" t="s">
        <v>246</v>
      </c>
      <c r="B48" t="s">
        <v>237</v>
      </c>
      <c r="C48" t="s">
        <v>243</v>
      </c>
      <c r="E48" t="s">
        <v>244</v>
      </c>
      <c r="F48">
        <v>0.27700000000000002</v>
      </c>
      <c r="G48" t="s">
        <v>3</v>
      </c>
      <c r="H48">
        <v>1.7230000000000001</v>
      </c>
    </row>
    <row r="49" spans="1:11">
      <c r="A49" t="s">
        <v>247</v>
      </c>
      <c r="B49" t="s">
        <v>237</v>
      </c>
      <c r="C49" t="s">
        <v>243</v>
      </c>
      <c r="E49" t="s">
        <v>244</v>
      </c>
      <c r="F49">
        <v>0.17199999999999999</v>
      </c>
      <c r="H49">
        <v>0.98699999999999999</v>
      </c>
      <c r="J49">
        <f>AVERAGE(H42:H49)</f>
        <v>0.88975000000000004</v>
      </c>
      <c r="K49">
        <f>STDEV(H42:H49)/SQRT(8)</f>
        <v>0.19757301995537169</v>
      </c>
    </row>
  </sheetData>
  <pageMargins left="0.7" right="0.7" top="0.75" bottom="0.75" header="0.3" footer="0.3"/>
  <pageSetup orientation="portrait" horizontalDpi="1200" verticalDpi="12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103"/>
  <sheetViews>
    <sheetView topLeftCell="A52" zoomScale="90" zoomScaleNormal="90" workbookViewId="0">
      <selection activeCell="A70" sqref="A70:S78"/>
    </sheetView>
  </sheetViews>
  <sheetFormatPr defaultRowHeight="15"/>
  <cols>
    <col min="1" max="1" width="11.42578125" customWidth="1"/>
    <col min="2" max="2" width="14.5703125" customWidth="1"/>
    <col min="8" max="8" width="11.7109375" customWidth="1"/>
    <col min="14" max="15" width="12" style="159" customWidth="1"/>
    <col min="16" max="16" width="11.140625" style="159" customWidth="1"/>
    <col min="17" max="18" width="9.140625" style="159"/>
    <col min="19" max="19" width="10.7109375" style="159" customWidth="1"/>
    <col min="20" max="20" width="12.5703125" style="159" customWidth="1"/>
    <col min="21" max="23" width="9.140625" style="159"/>
  </cols>
  <sheetData>
    <row r="1" spans="1:24" ht="18">
      <c r="A1" s="52" t="s">
        <v>360</v>
      </c>
      <c r="E1" s="7" t="s">
        <v>361</v>
      </c>
    </row>
    <row r="2" spans="1:24" ht="15.75">
      <c r="A2" s="202" t="s">
        <v>362</v>
      </c>
      <c r="B2" s="203"/>
      <c r="C2" s="203"/>
      <c r="D2" s="203"/>
      <c r="E2" s="203"/>
      <c r="F2" s="203"/>
      <c r="G2" s="203"/>
      <c r="H2" s="203"/>
      <c r="I2" s="203"/>
      <c r="J2" s="203"/>
      <c r="K2" s="204"/>
      <c r="L2" s="66"/>
      <c r="M2" s="66"/>
      <c r="N2" s="66"/>
      <c r="O2" s="66"/>
      <c r="P2" s="66"/>
      <c r="Q2" s="66"/>
      <c r="R2" s="66"/>
      <c r="S2" s="66"/>
      <c r="T2" s="66"/>
      <c r="U2" s="66"/>
      <c r="V2" s="66"/>
      <c r="W2" s="66"/>
    </row>
    <row r="3" spans="1:24" ht="63">
      <c r="A3" s="67" t="s">
        <v>352</v>
      </c>
      <c r="B3" s="68" t="s">
        <v>355</v>
      </c>
      <c r="C3" s="67" t="s">
        <v>9</v>
      </c>
      <c r="D3" s="67" t="s">
        <v>11</v>
      </c>
      <c r="E3" s="67" t="s">
        <v>248</v>
      </c>
      <c r="F3" s="67" t="s">
        <v>353</v>
      </c>
      <c r="G3" s="69" t="s">
        <v>354</v>
      </c>
      <c r="H3" s="70" t="s">
        <v>363</v>
      </c>
      <c r="I3" s="70" t="s">
        <v>363</v>
      </c>
      <c r="J3" s="70" t="s">
        <v>364</v>
      </c>
      <c r="K3" s="70" t="s">
        <v>365</v>
      </c>
      <c r="L3" s="70" t="s">
        <v>366</v>
      </c>
      <c r="M3" s="70" t="s">
        <v>367</v>
      </c>
      <c r="N3" s="69" t="s">
        <v>508</v>
      </c>
      <c r="O3" s="69" t="s">
        <v>514</v>
      </c>
      <c r="P3" s="69" t="s">
        <v>509</v>
      </c>
      <c r="Q3" s="69" t="s">
        <v>510</v>
      </c>
      <c r="R3" s="69" t="s">
        <v>511</v>
      </c>
      <c r="S3" s="69" t="s">
        <v>512</v>
      </c>
      <c r="U3" s="189"/>
      <c r="V3" s="189"/>
      <c r="W3" s="189"/>
    </row>
    <row r="4" spans="1:24" ht="15.75">
      <c r="A4" s="72" t="s">
        <v>350</v>
      </c>
      <c r="B4" s="68" t="s">
        <v>337</v>
      </c>
      <c r="C4" s="68" t="s">
        <v>26</v>
      </c>
      <c r="D4" s="71" t="s">
        <v>22</v>
      </c>
      <c r="E4" s="68" t="s">
        <v>182</v>
      </c>
      <c r="F4" s="68">
        <v>27.2</v>
      </c>
      <c r="G4" s="68">
        <f t="shared" ref="G4:G9" si="0">F4*1.25/0.125</f>
        <v>272</v>
      </c>
      <c r="H4" s="68">
        <v>122</v>
      </c>
      <c r="I4" s="68">
        <v>105</v>
      </c>
      <c r="J4" s="68">
        <v>95</v>
      </c>
      <c r="K4" s="68">
        <v>90</v>
      </c>
      <c r="L4" s="68">
        <v>66</v>
      </c>
      <c r="M4" s="68">
        <v>72</v>
      </c>
      <c r="N4" s="68">
        <f>AVERAGE(H4:I4)</f>
        <v>113.5</v>
      </c>
      <c r="O4" s="74">
        <f>N4/$N4*100</f>
        <v>100</v>
      </c>
      <c r="P4" s="74">
        <f>J4/$N4*100</f>
        <v>83.70044052863436</v>
      </c>
      <c r="Q4" s="74">
        <f>K4/$N4*100</f>
        <v>79.295154185022028</v>
      </c>
      <c r="R4" s="74">
        <f>L4/$N4*100</f>
        <v>58.149779735682813</v>
      </c>
      <c r="S4" s="74">
        <f>M4/$N4*100</f>
        <v>63.436123348017624</v>
      </c>
      <c r="T4" s="191"/>
      <c r="U4" s="190"/>
      <c r="V4" s="190"/>
      <c r="W4" s="190"/>
    </row>
    <row r="5" spans="1:24" ht="15.75">
      <c r="A5" s="72" t="s">
        <v>351</v>
      </c>
      <c r="B5" s="68" t="s">
        <v>337</v>
      </c>
      <c r="C5" s="68" t="s">
        <v>29</v>
      </c>
      <c r="D5" s="71" t="s">
        <v>22</v>
      </c>
      <c r="E5" s="68" t="s">
        <v>182</v>
      </c>
      <c r="F5" s="68">
        <v>32.200000000000003</v>
      </c>
      <c r="G5" s="68">
        <f t="shared" si="0"/>
        <v>322</v>
      </c>
      <c r="H5" s="68">
        <v>127</v>
      </c>
      <c r="I5" s="68">
        <v>121</v>
      </c>
      <c r="J5" s="68">
        <v>120</v>
      </c>
      <c r="K5" s="68">
        <v>103</v>
      </c>
      <c r="L5" s="68">
        <v>80</v>
      </c>
      <c r="M5" s="68">
        <v>96</v>
      </c>
      <c r="N5" s="68">
        <f t="shared" ref="N5:N9" si="1">AVERAGE(H5:I5)</f>
        <v>124</v>
      </c>
      <c r="O5" s="74">
        <f t="shared" ref="O5:O9" si="2">N5/$N5*100</f>
        <v>100</v>
      </c>
      <c r="P5" s="74">
        <f t="shared" ref="P5:P9" si="3">J5/$N5*100</f>
        <v>96.774193548387103</v>
      </c>
      <c r="Q5" s="74">
        <f t="shared" ref="Q5:Q9" si="4">K5/$N5*100</f>
        <v>83.064516129032256</v>
      </c>
      <c r="R5" s="74">
        <f t="shared" ref="R5:R9" si="5">L5/$N5*100</f>
        <v>64.516129032258064</v>
      </c>
      <c r="S5" s="74">
        <f t="shared" ref="S5:S9" si="6">M5/$N5*100</f>
        <v>77.41935483870968</v>
      </c>
      <c r="T5" s="191"/>
      <c r="U5" s="190"/>
      <c r="V5" s="190"/>
      <c r="W5" s="190"/>
    </row>
    <row r="6" spans="1:24" ht="15.75">
      <c r="A6" s="72" t="s">
        <v>349</v>
      </c>
      <c r="B6" s="68" t="s">
        <v>337</v>
      </c>
      <c r="C6" s="68" t="s">
        <v>66</v>
      </c>
      <c r="D6" s="71" t="s">
        <v>66</v>
      </c>
      <c r="E6" s="68" t="s">
        <v>182</v>
      </c>
      <c r="F6" s="68">
        <v>34</v>
      </c>
      <c r="G6" s="68">
        <f t="shared" si="0"/>
        <v>340</v>
      </c>
      <c r="H6" s="68">
        <v>151</v>
      </c>
      <c r="I6" s="68">
        <v>125</v>
      </c>
      <c r="J6" s="68">
        <v>118</v>
      </c>
      <c r="K6" s="68">
        <v>118</v>
      </c>
      <c r="L6" s="68">
        <v>103</v>
      </c>
      <c r="M6" s="68">
        <v>87</v>
      </c>
      <c r="N6" s="68">
        <f t="shared" si="1"/>
        <v>138</v>
      </c>
      <c r="O6" s="74">
        <f t="shared" si="2"/>
        <v>100</v>
      </c>
      <c r="P6" s="74">
        <f t="shared" si="3"/>
        <v>85.507246376811594</v>
      </c>
      <c r="Q6" s="74">
        <f t="shared" si="4"/>
        <v>85.507246376811594</v>
      </c>
      <c r="R6" s="74">
        <f t="shared" si="5"/>
        <v>74.637681159420282</v>
      </c>
      <c r="S6" s="74">
        <f t="shared" si="6"/>
        <v>63.04347826086957</v>
      </c>
      <c r="T6" s="191"/>
      <c r="U6" s="190"/>
      <c r="V6" s="190"/>
      <c r="W6" s="190"/>
      <c r="X6" s="7"/>
    </row>
    <row r="7" spans="1:24" ht="15.75">
      <c r="A7" s="72" t="s">
        <v>336</v>
      </c>
      <c r="B7" s="68" t="s">
        <v>337</v>
      </c>
      <c r="C7" s="73" t="s">
        <v>20</v>
      </c>
      <c r="D7" s="71" t="s">
        <v>66</v>
      </c>
      <c r="E7" s="71" t="s">
        <v>182</v>
      </c>
      <c r="F7" s="68">
        <v>30.3</v>
      </c>
      <c r="G7" s="68">
        <f t="shared" si="0"/>
        <v>303</v>
      </c>
      <c r="H7" s="68">
        <v>142</v>
      </c>
      <c r="I7" s="68">
        <v>146</v>
      </c>
      <c r="J7" s="68">
        <v>112</v>
      </c>
      <c r="K7" s="68">
        <v>94</v>
      </c>
      <c r="L7" s="68">
        <v>132</v>
      </c>
      <c r="M7" s="68">
        <v>102</v>
      </c>
      <c r="N7" s="68">
        <f t="shared" si="1"/>
        <v>144</v>
      </c>
      <c r="O7" s="74">
        <f t="shared" si="2"/>
        <v>100</v>
      </c>
      <c r="P7" s="74">
        <f t="shared" si="3"/>
        <v>77.777777777777786</v>
      </c>
      <c r="Q7" s="74">
        <f t="shared" si="4"/>
        <v>65.277777777777786</v>
      </c>
      <c r="R7" s="74">
        <f t="shared" si="5"/>
        <v>91.666666666666657</v>
      </c>
      <c r="S7" s="74">
        <f t="shared" si="6"/>
        <v>70.833333333333343</v>
      </c>
      <c r="T7" s="191"/>
      <c r="U7" s="190"/>
      <c r="V7" s="190"/>
      <c r="W7" s="190"/>
    </row>
    <row r="8" spans="1:24" ht="15.75">
      <c r="A8" s="72" t="s">
        <v>338</v>
      </c>
      <c r="B8" s="68" t="s">
        <v>337</v>
      </c>
      <c r="C8" s="73" t="s">
        <v>26</v>
      </c>
      <c r="D8" s="71" t="s">
        <v>66</v>
      </c>
      <c r="E8" s="71" t="s">
        <v>182</v>
      </c>
      <c r="F8" s="68">
        <v>30.3</v>
      </c>
      <c r="G8" s="68">
        <f t="shared" si="0"/>
        <v>303</v>
      </c>
      <c r="H8" s="68">
        <v>150</v>
      </c>
      <c r="I8" s="68">
        <v>125</v>
      </c>
      <c r="J8" s="68">
        <v>136</v>
      </c>
      <c r="K8" s="68">
        <v>100</v>
      </c>
      <c r="L8" s="68">
        <v>99</v>
      </c>
      <c r="M8" s="68">
        <v>114</v>
      </c>
      <c r="N8" s="68">
        <f t="shared" si="1"/>
        <v>137.5</v>
      </c>
      <c r="O8" s="74">
        <f t="shared" si="2"/>
        <v>100</v>
      </c>
      <c r="P8" s="74">
        <f t="shared" si="3"/>
        <v>98.909090909090907</v>
      </c>
      <c r="Q8" s="74">
        <f t="shared" si="4"/>
        <v>72.727272727272734</v>
      </c>
      <c r="R8" s="74">
        <f t="shared" si="5"/>
        <v>72</v>
      </c>
      <c r="S8" s="74">
        <f t="shared" si="6"/>
        <v>82.909090909090907</v>
      </c>
      <c r="T8" s="191"/>
      <c r="U8" s="190"/>
      <c r="V8" s="190"/>
      <c r="W8" s="190"/>
    </row>
    <row r="9" spans="1:24" ht="15.75">
      <c r="A9" s="72" t="s">
        <v>339</v>
      </c>
      <c r="B9" s="68" t="s">
        <v>337</v>
      </c>
      <c r="C9" s="73" t="s">
        <v>29</v>
      </c>
      <c r="D9" s="71" t="s">
        <v>66</v>
      </c>
      <c r="E9" s="71" t="s">
        <v>182</v>
      </c>
      <c r="F9" s="68">
        <v>36.5</v>
      </c>
      <c r="G9" s="68">
        <f t="shared" si="0"/>
        <v>365</v>
      </c>
      <c r="H9" s="68">
        <v>152</v>
      </c>
      <c r="I9" s="68">
        <v>164</v>
      </c>
      <c r="J9" s="68">
        <v>143</v>
      </c>
      <c r="K9" s="68">
        <v>111</v>
      </c>
      <c r="L9" s="68">
        <v>103</v>
      </c>
      <c r="M9" s="68">
        <v>125</v>
      </c>
      <c r="N9" s="68">
        <f t="shared" si="1"/>
        <v>158</v>
      </c>
      <c r="O9" s="74">
        <f t="shared" si="2"/>
        <v>100</v>
      </c>
      <c r="P9" s="74">
        <f t="shared" si="3"/>
        <v>90.506329113924053</v>
      </c>
      <c r="Q9" s="74">
        <f t="shared" si="4"/>
        <v>70.25316455696202</v>
      </c>
      <c r="R9" s="74">
        <f t="shared" si="5"/>
        <v>65.189873417721529</v>
      </c>
      <c r="S9" s="74">
        <f t="shared" si="6"/>
        <v>79.113924050632917</v>
      </c>
      <c r="T9" s="191"/>
      <c r="U9" s="190"/>
      <c r="V9" s="190"/>
      <c r="W9" s="190"/>
    </row>
    <row r="10" spans="1:24" ht="15.75">
      <c r="A10" s="72" t="s">
        <v>179</v>
      </c>
      <c r="B10" s="68" t="s">
        <v>337</v>
      </c>
      <c r="C10" s="73"/>
      <c r="D10" s="71" t="s">
        <v>66</v>
      </c>
      <c r="E10" s="71" t="s">
        <v>182</v>
      </c>
      <c r="F10" s="74">
        <f>AVERAGE(F6:F9)</f>
        <v>32.774999999999999</v>
      </c>
      <c r="G10" s="74">
        <f t="shared" ref="G10:M10" si="7">AVERAGE(G6:G9)</f>
        <v>327.75</v>
      </c>
      <c r="H10" s="74">
        <f t="shared" si="7"/>
        <v>148.75</v>
      </c>
      <c r="I10" s="74">
        <f t="shared" si="7"/>
        <v>140</v>
      </c>
      <c r="J10" s="74">
        <f t="shared" si="7"/>
        <v>127.25</v>
      </c>
      <c r="K10" s="74">
        <f t="shared" si="7"/>
        <v>105.75</v>
      </c>
      <c r="L10" s="74">
        <f t="shared" si="7"/>
        <v>109.25</v>
      </c>
      <c r="M10" s="74">
        <f t="shared" si="7"/>
        <v>107</v>
      </c>
      <c r="N10" s="74">
        <f t="shared" ref="N10:S10" si="8">AVERAGE(N6:N9)</f>
        <v>144.375</v>
      </c>
      <c r="O10" s="74"/>
      <c r="P10" s="74">
        <f t="shared" si="8"/>
        <v>88.175111044401092</v>
      </c>
      <c r="Q10" s="74">
        <f t="shared" si="8"/>
        <v>73.44136535970604</v>
      </c>
      <c r="R10" s="74">
        <f t="shared" si="8"/>
        <v>75.873555310952113</v>
      </c>
      <c r="S10" s="74">
        <f t="shared" si="8"/>
        <v>73.974956638481686</v>
      </c>
      <c r="T10" s="191"/>
      <c r="U10" s="191"/>
      <c r="V10" s="191"/>
      <c r="W10" s="191"/>
    </row>
    <row r="11" spans="1:24" ht="15.75">
      <c r="A11" s="72" t="s">
        <v>180</v>
      </c>
      <c r="B11" s="68" t="s">
        <v>337</v>
      </c>
      <c r="C11" s="73"/>
      <c r="D11" s="71" t="s">
        <v>66</v>
      </c>
      <c r="E11" s="71" t="s">
        <v>182</v>
      </c>
      <c r="F11" s="74">
        <f>STDEV(F6:F9)/SQRT(4)</f>
        <v>1.5173304408291115</v>
      </c>
      <c r="G11" s="74">
        <f t="shared" ref="G11:M11" si="9">STDEV(G6:G9)/SQRT(4)</f>
        <v>15.173304408291118</v>
      </c>
      <c r="H11" s="74">
        <f t="shared" si="9"/>
        <v>2.2867371223353739</v>
      </c>
      <c r="I11" s="74">
        <f t="shared" si="9"/>
        <v>9.4074438611133893</v>
      </c>
      <c r="J11" s="74">
        <f t="shared" si="9"/>
        <v>7.3186405841522237</v>
      </c>
      <c r="K11" s="74">
        <f t="shared" si="9"/>
        <v>5.3909646632119559</v>
      </c>
      <c r="L11" s="74">
        <f t="shared" si="9"/>
        <v>7.6417166483280008</v>
      </c>
      <c r="M11" s="74">
        <f t="shared" si="9"/>
        <v>8.1547532151500448</v>
      </c>
      <c r="N11" s="74">
        <f t="shared" ref="N11:S11" si="10">STDEV(N6:N9)/SQRT(4)</f>
        <v>4.7756980292588294</v>
      </c>
      <c r="O11" s="74"/>
      <c r="P11" s="74">
        <f t="shared" si="10"/>
        <v>4.4335364210849484</v>
      </c>
      <c r="Q11" s="74">
        <f t="shared" si="10"/>
        <v>4.3099129880338021</v>
      </c>
      <c r="R11" s="74">
        <f t="shared" si="10"/>
        <v>5.6280194914609885</v>
      </c>
      <c r="S11" s="74">
        <f t="shared" si="10"/>
        <v>4.4309024451391412</v>
      </c>
      <c r="T11" s="191"/>
      <c r="U11" s="191"/>
      <c r="V11" s="191"/>
      <c r="W11" s="191"/>
    </row>
    <row r="12" spans="1:24" ht="15.75">
      <c r="A12" s="72"/>
      <c r="B12" s="68"/>
      <c r="C12" s="73"/>
      <c r="D12" s="71"/>
      <c r="E12" s="71"/>
      <c r="F12" s="68"/>
      <c r="G12" s="68"/>
      <c r="H12" s="68"/>
      <c r="I12" s="68"/>
      <c r="J12" s="68"/>
      <c r="K12" s="68"/>
      <c r="L12" s="68"/>
      <c r="M12" s="68"/>
      <c r="N12" s="190"/>
      <c r="O12" s="190"/>
      <c r="P12" s="190"/>
      <c r="Q12" s="190"/>
      <c r="R12" s="190"/>
      <c r="S12" s="190"/>
      <c r="T12" s="190"/>
      <c r="U12" s="190"/>
      <c r="V12" s="190"/>
      <c r="W12" s="190"/>
    </row>
    <row r="13" spans="1:24" ht="63">
      <c r="A13" s="67" t="s">
        <v>352</v>
      </c>
      <c r="B13" s="68" t="s">
        <v>355</v>
      </c>
      <c r="C13" s="67" t="s">
        <v>9</v>
      </c>
      <c r="D13" s="67" t="s">
        <v>11</v>
      </c>
      <c r="E13" s="67" t="s">
        <v>248</v>
      </c>
      <c r="F13" s="67" t="s">
        <v>353</v>
      </c>
      <c r="G13" s="69" t="s">
        <v>354</v>
      </c>
      <c r="H13" s="70" t="s">
        <v>363</v>
      </c>
      <c r="I13" s="70" t="s">
        <v>363</v>
      </c>
      <c r="J13" s="70" t="s">
        <v>364</v>
      </c>
      <c r="K13" s="70" t="s">
        <v>365</v>
      </c>
      <c r="L13" s="70" t="s">
        <v>366</v>
      </c>
      <c r="M13" s="70" t="s">
        <v>367</v>
      </c>
      <c r="N13" s="69" t="s">
        <v>508</v>
      </c>
      <c r="O13" s="69" t="s">
        <v>514</v>
      </c>
      <c r="P13" s="69" t="s">
        <v>509</v>
      </c>
      <c r="Q13" s="69" t="s">
        <v>510</v>
      </c>
      <c r="R13" s="69" t="s">
        <v>511</v>
      </c>
      <c r="S13" s="69" t="s">
        <v>512</v>
      </c>
      <c r="T13" s="189"/>
      <c r="U13" s="189"/>
      <c r="V13" s="189"/>
      <c r="W13" s="189"/>
    </row>
    <row r="14" spans="1:24" ht="15.75">
      <c r="A14" s="72" t="s">
        <v>343</v>
      </c>
      <c r="B14" s="68" t="s">
        <v>102</v>
      </c>
      <c r="C14" s="68" t="s">
        <v>20</v>
      </c>
      <c r="D14" s="71" t="s">
        <v>22</v>
      </c>
      <c r="E14" s="68" t="s">
        <v>182</v>
      </c>
      <c r="F14" s="68">
        <v>20.5</v>
      </c>
      <c r="G14" s="68">
        <f>F14*1.25/0.125</f>
        <v>205</v>
      </c>
      <c r="H14" s="68">
        <v>164</v>
      </c>
      <c r="I14" s="68">
        <v>126</v>
      </c>
      <c r="J14" s="68">
        <v>111</v>
      </c>
      <c r="K14" s="68">
        <v>70</v>
      </c>
      <c r="L14" s="68">
        <v>84</v>
      </c>
      <c r="M14" s="68">
        <v>91</v>
      </c>
      <c r="N14" s="68">
        <f>AVERAGE(H14:I14)</f>
        <v>145</v>
      </c>
      <c r="O14" s="74">
        <f>N14/$N14*100</f>
        <v>100</v>
      </c>
      <c r="P14" s="74">
        <f>J14/$N14*100</f>
        <v>76.551724137931032</v>
      </c>
      <c r="Q14" s="74">
        <f t="shared" ref="Q14" si="11">K14/$N14*100</f>
        <v>48.275862068965516</v>
      </c>
      <c r="R14" s="74">
        <f t="shared" ref="R14" si="12">L14/$N14*100</f>
        <v>57.931034482758626</v>
      </c>
      <c r="S14" s="74">
        <f t="shared" ref="S14" si="13">M14/$N14*100</f>
        <v>62.758620689655174</v>
      </c>
      <c r="T14" s="190"/>
      <c r="U14" s="190"/>
      <c r="V14" s="190"/>
      <c r="W14" s="190"/>
    </row>
    <row r="15" spans="1:24" ht="15.75">
      <c r="A15" s="72" t="s">
        <v>344</v>
      </c>
      <c r="B15" s="68" t="s">
        <v>102</v>
      </c>
      <c r="C15" s="68" t="s">
        <v>29</v>
      </c>
      <c r="D15" s="71" t="s">
        <v>22</v>
      </c>
      <c r="E15" s="68" t="s">
        <v>182</v>
      </c>
      <c r="F15" s="68">
        <v>18.8</v>
      </c>
      <c r="G15" s="68">
        <f>F15*1.25/0.125</f>
        <v>188</v>
      </c>
      <c r="H15" s="68">
        <v>136</v>
      </c>
      <c r="I15" s="68">
        <v>123</v>
      </c>
      <c r="J15" s="68">
        <v>106</v>
      </c>
      <c r="K15" s="68">
        <v>81</v>
      </c>
      <c r="L15" s="68">
        <v>83</v>
      </c>
      <c r="M15" s="68">
        <v>94</v>
      </c>
      <c r="N15" s="68">
        <f t="shared" ref="N15:N18" si="14">AVERAGE(H15:I15)</f>
        <v>129.5</v>
      </c>
      <c r="O15" s="74">
        <f t="shared" ref="O15:O18" si="15">N15/$N15*100</f>
        <v>100</v>
      </c>
      <c r="P15" s="74">
        <f t="shared" ref="P15:P18" si="16">J15/$N15*100</f>
        <v>81.853281853281857</v>
      </c>
      <c r="Q15" s="74">
        <f t="shared" ref="Q15:Q18" si="17">K15/$N15*100</f>
        <v>62.548262548262542</v>
      </c>
      <c r="R15" s="74">
        <f t="shared" ref="R15:R18" si="18">L15/$N15*100</f>
        <v>64.092664092664094</v>
      </c>
      <c r="S15" s="74">
        <f t="shared" ref="S15:S18" si="19">M15/$N15*100</f>
        <v>72.586872586872587</v>
      </c>
      <c r="T15" s="190"/>
      <c r="U15" s="190"/>
      <c r="V15" s="190"/>
      <c r="W15" s="190"/>
    </row>
    <row r="16" spans="1:24" ht="15.75">
      <c r="A16" s="72" t="s">
        <v>340</v>
      </c>
      <c r="B16" s="68" t="s">
        <v>102</v>
      </c>
      <c r="C16" s="73" t="s">
        <v>20</v>
      </c>
      <c r="D16" s="71" t="s">
        <v>66</v>
      </c>
      <c r="E16" s="71" t="s">
        <v>182</v>
      </c>
      <c r="F16" s="68">
        <v>22.2</v>
      </c>
      <c r="G16" s="68">
        <f>F16*1.25/0.125</f>
        <v>222</v>
      </c>
      <c r="H16" s="68">
        <v>171</v>
      </c>
      <c r="I16" s="68">
        <v>160</v>
      </c>
      <c r="J16" s="68">
        <v>149</v>
      </c>
      <c r="K16" s="68">
        <v>87</v>
      </c>
      <c r="L16" s="68">
        <v>77</v>
      </c>
      <c r="M16" s="68">
        <v>81</v>
      </c>
      <c r="N16" s="68">
        <f t="shared" si="14"/>
        <v>165.5</v>
      </c>
      <c r="O16" s="74">
        <f t="shared" si="15"/>
        <v>100</v>
      </c>
      <c r="P16" s="74">
        <f t="shared" si="16"/>
        <v>90.030211480362539</v>
      </c>
      <c r="Q16" s="74">
        <f t="shared" si="17"/>
        <v>52.567975830815705</v>
      </c>
      <c r="R16" s="74">
        <f t="shared" si="18"/>
        <v>46.525679758308158</v>
      </c>
      <c r="S16" s="74">
        <f t="shared" si="19"/>
        <v>48.942598187311177</v>
      </c>
      <c r="T16" s="190"/>
      <c r="U16" s="190"/>
      <c r="V16" s="190"/>
      <c r="W16" s="190"/>
    </row>
    <row r="17" spans="1:24" ht="15.75">
      <c r="A17" s="72" t="s">
        <v>341</v>
      </c>
      <c r="B17" s="68" t="s">
        <v>102</v>
      </c>
      <c r="C17" s="73" t="s">
        <v>28</v>
      </c>
      <c r="D17" s="71" t="s">
        <v>66</v>
      </c>
      <c r="E17" s="71" t="s">
        <v>182</v>
      </c>
      <c r="F17" s="68">
        <v>21.3</v>
      </c>
      <c r="G17" s="68">
        <f>F17*1.25/0.125</f>
        <v>213</v>
      </c>
      <c r="H17" s="68">
        <v>182</v>
      </c>
      <c r="I17" s="68">
        <v>154</v>
      </c>
      <c r="J17" s="68">
        <v>116</v>
      </c>
      <c r="K17" s="68">
        <v>87</v>
      </c>
      <c r="L17" s="68">
        <v>87</v>
      </c>
      <c r="M17" s="68">
        <v>93</v>
      </c>
      <c r="N17" s="68">
        <f t="shared" si="14"/>
        <v>168</v>
      </c>
      <c r="O17" s="74">
        <f t="shared" si="15"/>
        <v>100</v>
      </c>
      <c r="P17" s="74">
        <f t="shared" si="16"/>
        <v>69.047619047619051</v>
      </c>
      <c r="Q17" s="74">
        <f t="shared" si="17"/>
        <v>51.785714285714292</v>
      </c>
      <c r="R17" s="74">
        <f t="shared" si="18"/>
        <v>51.785714285714292</v>
      </c>
      <c r="S17" s="74">
        <f t="shared" si="19"/>
        <v>55.357142857142861</v>
      </c>
      <c r="T17" s="190"/>
      <c r="U17" s="190"/>
      <c r="V17" s="190"/>
      <c r="W17" s="190"/>
    </row>
    <row r="18" spans="1:24" ht="15.75">
      <c r="A18" s="72" t="s">
        <v>342</v>
      </c>
      <c r="B18" s="68" t="s">
        <v>102</v>
      </c>
      <c r="C18" s="73" t="s">
        <v>29</v>
      </c>
      <c r="D18" s="71" t="s">
        <v>66</v>
      </c>
      <c r="E18" s="71" t="s">
        <v>182</v>
      </c>
      <c r="F18" s="68">
        <v>20.3</v>
      </c>
      <c r="G18" s="68">
        <f>F18*1.25/0.125</f>
        <v>203</v>
      </c>
      <c r="H18" s="68">
        <v>199</v>
      </c>
      <c r="I18" s="68">
        <v>174</v>
      </c>
      <c r="J18" s="68">
        <f>(308+259)/2</f>
        <v>283.5</v>
      </c>
      <c r="K18" s="68">
        <v>262</v>
      </c>
      <c r="L18" s="68">
        <v>267</v>
      </c>
      <c r="M18" s="68">
        <v>240</v>
      </c>
      <c r="N18" s="197">
        <f t="shared" si="14"/>
        <v>186.5</v>
      </c>
      <c r="O18" s="74">
        <f t="shared" si="15"/>
        <v>100</v>
      </c>
      <c r="P18" s="198">
        <f t="shared" si="16"/>
        <v>152.01072386058979</v>
      </c>
      <c r="Q18" s="198">
        <f t="shared" si="17"/>
        <v>140.48257372654155</v>
      </c>
      <c r="R18" s="198">
        <f t="shared" si="18"/>
        <v>143.16353887399464</v>
      </c>
      <c r="S18" s="198">
        <f t="shared" si="19"/>
        <v>128.68632707774799</v>
      </c>
      <c r="T18" s="190"/>
      <c r="U18" s="190"/>
      <c r="V18" s="190"/>
      <c r="W18" s="190"/>
    </row>
    <row r="19" spans="1:24" ht="15.75">
      <c r="A19" s="72" t="s">
        <v>179</v>
      </c>
      <c r="B19" s="68" t="s">
        <v>102</v>
      </c>
      <c r="C19" s="73"/>
      <c r="D19" s="71" t="s">
        <v>368</v>
      </c>
      <c r="E19" s="71" t="s">
        <v>182</v>
      </c>
      <c r="F19" s="74">
        <f>AVERAGE(F14:F17)</f>
        <v>20.7</v>
      </c>
      <c r="G19" s="74">
        <f t="shared" ref="G19:M19" si="20">AVERAGE(G14:G17)</f>
        <v>207</v>
      </c>
      <c r="H19" s="74">
        <f t="shared" si="20"/>
        <v>163.25</v>
      </c>
      <c r="I19" s="74">
        <f t="shared" si="20"/>
        <v>140.75</v>
      </c>
      <c r="J19" s="74">
        <f t="shared" si="20"/>
        <v>120.5</v>
      </c>
      <c r="K19" s="74">
        <f t="shared" si="20"/>
        <v>81.25</v>
      </c>
      <c r="L19" s="74">
        <f t="shared" si="20"/>
        <v>82.75</v>
      </c>
      <c r="M19" s="74">
        <f t="shared" si="20"/>
        <v>89.75</v>
      </c>
      <c r="N19" s="74">
        <f t="shared" ref="N19:S19" si="21">AVERAGE(N14:N17)</f>
        <v>152</v>
      </c>
      <c r="O19" s="74">
        <f t="shared" ref="O19" si="22">AVERAGE(O14:O17)</f>
        <v>100</v>
      </c>
      <c r="P19" s="74">
        <f t="shared" si="21"/>
        <v>79.370709129798612</v>
      </c>
      <c r="Q19" s="74">
        <f t="shared" si="21"/>
        <v>53.794453683439514</v>
      </c>
      <c r="R19" s="74">
        <f t="shared" si="21"/>
        <v>55.083773154861291</v>
      </c>
      <c r="S19" s="74">
        <f t="shared" si="21"/>
        <v>59.911308580245446</v>
      </c>
      <c r="T19" s="191"/>
      <c r="U19" s="191"/>
      <c r="V19" s="191"/>
      <c r="W19" s="191"/>
    </row>
    <row r="20" spans="1:24" ht="15.75">
      <c r="A20" s="72" t="s">
        <v>180</v>
      </c>
      <c r="B20" s="68" t="s">
        <v>102</v>
      </c>
      <c r="C20" s="73"/>
      <c r="D20" s="71" t="s">
        <v>368</v>
      </c>
      <c r="E20" s="71" t="s">
        <v>182</v>
      </c>
      <c r="F20" s="74">
        <f>STDEV(F14:F17)/SQRT(4)</f>
        <v>0.72226495600068152</v>
      </c>
      <c r="G20" s="74">
        <f t="shared" ref="G20:M20" si="23">STDEV(G14:G17)/SQRT(4)</f>
        <v>7.2226495600068166</v>
      </c>
      <c r="H20" s="74">
        <f t="shared" si="23"/>
        <v>9.8096466127310968</v>
      </c>
      <c r="I20" s="74">
        <f t="shared" si="23"/>
        <v>9.4813413256423438</v>
      </c>
      <c r="J20" s="74">
        <f t="shared" si="23"/>
        <v>9.716823898098939</v>
      </c>
      <c r="K20" s="74">
        <f t="shared" si="23"/>
        <v>4.0078048854703496</v>
      </c>
      <c r="L20" s="74">
        <f t="shared" si="23"/>
        <v>2.0966242709015206</v>
      </c>
      <c r="M20" s="74">
        <f t="shared" si="23"/>
        <v>2.9825883613622137</v>
      </c>
      <c r="N20" s="74">
        <f t="shared" ref="N20:S20" si="24">STDEV(N14:N17)/SQRT(4)</f>
        <v>9.0989926182334422</v>
      </c>
      <c r="O20" s="74">
        <f t="shared" ref="O20" si="25">STDEV(O14:O17)/SQRT(4)</f>
        <v>0</v>
      </c>
      <c r="P20" s="74">
        <f t="shared" si="24"/>
        <v>4.4187198647556052</v>
      </c>
      <c r="Q20" s="74">
        <f t="shared" si="24"/>
        <v>3.0635396866498938</v>
      </c>
      <c r="R20" s="74">
        <f t="shared" si="24"/>
        <v>3.80115298173956</v>
      </c>
      <c r="S20" s="74">
        <f t="shared" si="24"/>
        <v>5.0812575727868117</v>
      </c>
      <c r="T20" s="191"/>
      <c r="U20" s="191"/>
      <c r="V20" s="191"/>
      <c r="W20" s="191"/>
    </row>
    <row r="21" spans="1:24" ht="15.75">
      <c r="A21" s="72"/>
      <c r="B21" s="68"/>
      <c r="C21" s="73"/>
      <c r="D21" s="71"/>
      <c r="E21" s="71"/>
      <c r="F21" s="68"/>
      <c r="G21" s="68"/>
      <c r="H21" s="68"/>
      <c r="I21" s="68"/>
      <c r="J21" s="68"/>
      <c r="K21" s="68"/>
      <c r="L21" s="68"/>
      <c r="M21" s="68"/>
      <c r="N21" s="190"/>
      <c r="O21" s="190"/>
      <c r="P21" s="190"/>
      <c r="Q21" s="190"/>
      <c r="R21" s="190"/>
      <c r="S21" s="190"/>
      <c r="T21" s="190"/>
      <c r="U21" s="190"/>
      <c r="V21" s="190"/>
      <c r="W21" s="190"/>
    </row>
    <row r="22" spans="1:24" ht="15.75">
      <c r="A22" s="72" t="s">
        <v>346</v>
      </c>
      <c r="B22" s="68" t="s">
        <v>21</v>
      </c>
      <c r="C22" s="73" t="s">
        <v>20</v>
      </c>
      <c r="D22" s="71" t="s">
        <v>22</v>
      </c>
      <c r="E22" s="68" t="s">
        <v>182</v>
      </c>
      <c r="F22" s="68">
        <v>17</v>
      </c>
      <c r="G22" s="68">
        <f>F22*1.25/0.125</f>
        <v>170</v>
      </c>
      <c r="H22" s="68">
        <v>135</v>
      </c>
      <c r="I22" s="68">
        <v>110</v>
      </c>
      <c r="J22" s="68">
        <v>102</v>
      </c>
      <c r="K22" s="68">
        <v>74</v>
      </c>
      <c r="L22" s="68">
        <v>77</v>
      </c>
      <c r="M22" s="68">
        <v>79</v>
      </c>
      <c r="N22" s="68">
        <f t="shared" ref="N22:N24" si="26">AVERAGE(H22:I22)</f>
        <v>122.5</v>
      </c>
      <c r="O22" s="74">
        <f t="shared" ref="O22:O24" si="27">N22/$N22*100</f>
        <v>100</v>
      </c>
      <c r="P22" s="74">
        <f t="shared" ref="P22:P24" si="28">J22/$N22*100</f>
        <v>83.265306122448976</v>
      </c>
      <c r="Q22" s="74">
        <f t="shared" ref="Q22:Q24" si="29">K22/$N22*100</f>
        <v>60.408163265306122</v>
      </c>
      <c r="R22" s="74">
        <f t="shared" ref="R22:R24" si="30">L22/$N22*100</f>
        <v>62.857142857142854</v>
      </c>
      <c r="S22" s="74">
        <f t="shared" ref="S22:S24" si="31">M22/$N22*100</f>
        <v>64.489795918367349</v>
      </c>
      <c r="T22" s="190"/>
      <c r="U22" s="190"/>
      <c r="V22" s="190"/>
      <c r="W22" s="190"/>
    </row>
    <row r="23" spans="1:24" ht="15.75">
      <c r="A23" s="72" t="s">
        <v>347</v>
      </c>
      <c r="B23" s="68" t="s">
        <v>21</v>
      </c>
      <c r="C23" s="73" t="s">
        <v>26</v>
      </c>
      <c r="D23" s="71" t="s">
        <v>22</v>
      </c>
      <c r="E23" s="68" t="s">
        <v>182</v>
      </c>
      <c r="F23" s="68">
        <v>15.1</v>
      </c>
      <c r="G23" s="68">
        <f>F23*1.25/0.125</f>
        <v>151</v>
      </c>
      <c r="H23" s="68">
        <v>122</v>
      </c>
      <c r="I23" s="68">
        <v>106</v>
      </c>
      <c r="J23" s="68">
        <v>100</v>
      </c>
      <c r="K23" s="68">
        <v>79</v>
      </c>
      <c r="L23" s="68">
        <v>108</v>
      </c>
      <c r="M23" s="68">
        <v>127</v>
      </c>
      <c r="N23" s="68">
        <f t="shared" si="26"/>
        <v>114</v>
      </c>
      <c r="O23" s="74">
        <f t="shared" si="27"/>
        <v>100</v>
      </c>
      <c r="P23" s="74">
        <f t="shared" si="28"/>
        <v>87.719298245614027</v>
      </c>
      <c r="Q23" s="74">
        <f t="shared" si="29"/>
        <v>69.298245614035096</v>
      </c>
      <c r="R23" s="74">
        <f t="shared" si="30"/>
        <v>94.73684210526315</v>
      </c>
      <c r="S23" s="74">
        <f t="shared" si="31"/>
        <v>111.40350877192982</v>
      </c>
      <c r="T23" s="190"/>
      <c r="U23" s="190"/>
      <c r="V23" s="190"/>
      <c r="W23" s="190"/>
    </row>
    <row r="24" spans="1:24" ht="15.75">
      <c r="A24" s="72" t="s">
        <v>348</v>
      </c>
      <c r="B24" s="68" t="s">
        <v>21</v>
      </c>
      <c r="C24" s="73" t="s">
        <v>29</v>
      </c>
      <c r="D24" s="71" t="s">
        <v>22</v>
      </c>
      <c r="E24" s="68" t="s">
        <v>182</v>
      </c>
      <c r="F24" s="68">
        <v>23.6</v>
      </c>
      <c r="G24" s="68">
        <f>F24*1.25/0.125</f>
        <v>236</v>
      </c>
      <c r="H24" s="68">
        <v>120</v>
      </c>
      <c r="I24" s="68">
        <v>105</v>
      </c>
      <c r="J24" s="68">
        <v>67</v>
      </c>
      <c r="K24" s="68">
        <v>57</v>
      </c>
      <c r="L24" s="68">
        <v>69</v>
      </c>
      <c r="M24" s="68">
        <v>75</v>
      </c>
      <c r="N24" s="68">
        <f t="shared" si="26"/>
        <v>112.5</v>
      </c>
      <c r="O24" s="74">
        <f t="shared" si="27"/>
        <v>100</v>
      </c>
      <c r="P24" s="74">
        <f t="shared" si="28"/>
        <v>59.55555555555555</v>
      </c>
      <c r="Q24" s="74">
        <f t="shared" si="29"/>
        <v>50.666666666666671</v>
      </c>
      <c r="R24" s="74">
        <f t="shared" si="30"/>
        <v>61.333333333333329</v>
      </c>
      <c r="S24" s="74">
        <f t="shared" si="31"/>
        <v>66.666666666666657</v>
      </c>
      <c r="T24" s="190"/>
      <c r="U24" s="190"/>
      <c r="V24" s="190"/>
      <c r="W24" s="190"/>
    </row>
    <row r="25" spans="1:24" ht="15.75">
      <c r="A25" s="72" t="s">
        <v>179</v>
      </c>
      <c r="B25" s="68" t="s">
        <v>21</v>
      </c>
      <c r="C25" s="73"/>
      <c r="D25" s="71" t="s">
        <v>22</v>
      </c>
      <c r="E25" s="71" t="s">
        <v>182</v>
      </c>
      <c r="F25" s="74">
        <f>AVERAGE(F22:F24)</f>
        <v>18.566666666666666</v>
      </c>
      <c r="G25" s="74">
        <f t="shared" ref="G25:M25" si="32">AVERAGE(G22:G24)</f>
        <v>185.66666666666666</v>
      </c>
      <c r="H25" s="74">
        <f t="shared" si="32"/>
        <v>125.66666666666667</v>
      </c>
      <c r="I25" s="74">
        <f t="shared" si="32"/>
        <v>107</v>
      </c>
      <c r="J25" s="74">
        <f t="shared" si="32"/>
        <v>89.666666666666671</v>
      </c>
      <c r="K25" s="74">
        <f t="shared" si="32"/>
        <v>70</v>
      </c>
      <c r="L25" s="74">
        <f t="shared" si="32"/>
        <v>84.666666666666671</v>
      </c>
      <c r="M25" s="74">
        <f t="shared" si="32"/>
        <v>93.666666666666671</v>
      </c>
      <c r="N25" s="74">
        <f t="shared" ref="N25:S25" si="33">AVERAGE(N22:N24)</f>
        <v>116.33333333333333</v>
      </c>
      <c r="O25" s="74">
        <f t="shared" ref="O25" si="34">AVERAGE(O22:O24)</f>
        <v>100</v>
      </c>
      <c r="P25" s="74">
        <f t="shared" si="33"/>
        <v>76.846719974539511</v>
      </c>
      <c r="Q25" s="74">
        <f t="shared" si="33"/>
        <v>60.124358515335963</v>
      </c>
      <c r="R25" s="74">
        <f t="shared" si="33"/>
        <v>72.975772765246447</v>
      </c>
      <c r="S25" s="74">
        <f t="shared" si="33"/>
        <v>80.853323785654609</v>
      </c>
      <c r="T25" s="191"/>
      <c r="U25" s="191"/>
      <c r="V25" s="191"/>
      <c r="W25" s="191"/>
    </row>
    <row r="26" spans="1:24" ht="15.75">
      <c r="A26" s="72" t="s">
        <v>180</v>
      </c>
      <c r="B26" s="68" t="s">
        <v>21</v>
      </c>
      <c r="C26" s="73" t="s">
        <v>72</v>
      </c>
      <c r="D26" s="71" t="s">
        <v>22</v>
      </c>
      <c r="E26" s="71" t="s">
        <v>182</v>
      </c>
      <c r="F26" s="74">
        <f>STDEV(F22:F24)/SQRT(3)</f>
        <v>2.5757415329268651</v>
      </c>
      <c r="G26" s="74">
        <f t="shared" ref="G26:M26" si="35">STDEV(G22:G24)/SQRT(3)</f>
        <v>25.757415329268682</v>
      </c>
      <c r="H26" s="74">
        <f t="shared" si="35"/>
        <v>4.7022453265552961</v>
      </c>
      <c r="I26" s="74">
        <f t="shared" si="35"/>
        <v>1.5275252316519468</v>
      </c>
      <c r="J26" s="74">
        <f t="shared" si="35"/>
        <v>11.348029687032811</v>
      </c>
      <c r="K26" s="74">
        <f t="shared" si="35"/>
        <v>6.6583281184793934</v>
      </c>
      <c r="L26" s="74">
        <f t="shared" si="35"/>
        <v>11.893041849940857</v>
      </c>
      <c r="M26" s="74">
        <f t="shared" si="35"/>
        <v>16.706618781522231</v>
      </c>
      <c r="N26" s="74">
        <f t="shared" ref="N26:S26" si="36">STDEV(N22:N24)/SQRT(3)</f>
        <v>3.1135902820449011</v>
      </c>
      <c r="O26" s="74">
        <f t="shared" ref="O26" si="37">STDEV(O22:O24)/SQRT(3)</f>
        <v>0</v>
      </c>
      <c r="P26" s="74">
        <f t="shared" si="36"/>
        <v>8.7406671500055726</v>
      </c>
      <c r="Q26" s="74">
        <f t="shared" si="36"/>
        <v>5.3803451676785148</v>
      </c>
      <c r="R26" s="74">
        <f t="shared" si="36"/>
        <v>10.889423048413789</v>
      </c>
      <c r="S26" s="74">
        <f t="shared" si="36"/>
        <v>15.288013208452204</v>
      </c>
      <c r="T26" s="191"/>
      <c r="U26" s="191"/>
      <c r="V26" s="191"/>
      <c r="W26" s="191"/>
    </row>
    <row r="27" spans="1:24" ht="15.75">
      <c r="A27" s="72"/>
      <c r="B27" s="68"/>
      <c r="C27" s="73"/>
      <c r="D27" s="71"/>
      <c r="E27" s="71"/>
      <c r="F27" s="74"/>
      <c r="G27" s="68"/>
      <c r="H27" s="68"/>
      <c r="I27" s="68"/>
      <c r="J27" s="68"/>
      <c r="K27" s="68"/>
      <c r="L27" s="68"/>
      <c r="M27" s="68"/>
      <c r="N27" s="190"/>
      <c r="O27" s="190"/>
      <c r="P27" s="190"/>
      <c r="Q27" s="190"/>
      <c r="R27" s="190"/>
      <c r="S27" s="190"/>
      <c r="T27" s="190"/>
      <c r="U27" s="190"/>
      <c r="V27" s="190"/>
      <c r="W27" s="190"/>
    </row>
    <row r="28" spans="1:24" ht="63">
      <c r="A28" s="67" t="s">
        <v>352</v>
      </c>
      <c r="B28" s="68" t="s">
        <v>355</v>
      </c>
      <c r="C28" s="67" t="s">
        <v>9</v>
      </c>
      <c r="D28" s="67" t="s">
        <v>11</v>
      </c>
      <c r="E28" s="67" t="s">
        <v>248</v>
      </c>
      <c r="F28" s="67" t="s">
        <v>353</v>
      </c>
      <c r="G28" s="69" t="s">
        <v>354</v>
      </c>
      <c r="H28" s="70" t="s">
        <v>363</v>
      </c>
      <c r="I28" s="70" t="s">
        <v>363</v>
      </c>
      <c r="J28" s="70" t="s">
        <v>364</v>
      </c>
      <c r="K28" s="70" t="s">
        <v>365</v>
      </c>
      <c r="L28" s="70" t="s">
        <v>366</v>
      </c>
      <c r="M28" s="70" t="s">
        <v>367</v>
      </c>
      <c r="N28" s="69" t="s">
        <v>508</v>
      </c>
      <c r="O28" s="69" t="s">
        <v>514</v>
      </c>
      <c r="P28" s="69" t="s">
        <v>509</v>
      </c>
      <c r="Q28" s="69" t="s">
        <v>510</v>
      </c>
      <c r="R28" s="69" t="s">
        <v>511</v>
      </c>
      <c r="S28" s="69" t="s">
        <v>512</v>
      </c>
      <c r="T28" s="189"/>
      <c r="U28" s="189"/>
      <c r="V28" s="189"/>
      <c r="W28" s="189"/>
    </row>
    <row r="29" spans="1:24" ht="15.75">
      <c r="A29" s="72" t="s">
        <v>299</v>
      </c>
      <c r="B29" s="68" t="s">
        <v>21</v>
      </c>
      <c r="C29" s="73" t="s">
        <v>20</v>
      </c>
      <c r="D29" s="71" t="s">
        <v>66</v>
      </c>
      <c r="E29" s="71" t="s">
        <v>182</v>
      </c>
      <c r="F29" s="68">
        <v>23.7</v>
      </c>
      <c r="G29" s="68">
        <f t="shared" ref="G29:G35" si="38">F29*1.25/0.125</f>
        <v>237</v>
      </c>
      <c r="H29" s="68">
        <v>139</v>
      </c>
      <c r="I29" s="68">
        <v>129</v>
      </c>
      <c r="J29" s="68">
        <v>71</v>
      </c>
      <c r="K29" s="68">
        <v>68</v>
      </c>
      <c r="L29" s="68">
        <v>61</v>
      </c>
      <c r="M29" s="68">
        <v>45</v>
      </c>
      <c r="N29" s="68">
        <f>AVERAGE(H29:I29)</f>
        <v>134</v>
      </c>
      <c r="O29" s="74">
        <f>N29/$N29*100</f>
        <v>100</v>
      </c>
      <c r="P29" s="74">
        <f>J29/$N29*100</f>
        <v>52.985074626865668</v>
      </c>
      <c r="Q29" s="74">
        <f t="shared" ref="Q29" si="39">K29/$N29*100</f>
        <v>50.746268656716417</v>
      </c>
      <c r="R29" s="74">
        <f t="shared" ref="R29" si="40">L29/$N29*100</f>
        <v>45.522388059701491</v>
      </c>
      <c r="S29" s="74">
        <f t="shared" ref="S29" si="41">M29/$N29*100</f>
        <v>33.582089552238806</v>
      </c>
      <c r="T29" s="190"/>
      <c r="U29" s="190"/>
      <c r="V29" s="190"/>
      <c r="W29" s="190"/>
    </row>
    <row r="30" spans="1:24" ht="15.75">
      <c r="A30" s="72" t="s">
        <v>300</v>
      </c>
      <c r="B30" s="68" t="s">
        <v>21</v>
      </c>
      <c r="C30" s="73" t="s">
        <v>26</v>
      </c>
      <c r="D30" s="71" t="s">
        <v>66</v>
      </c>
      <c r="E30" s="71" t="s">
        <v>182</v>
      </c>
      <c r="F30" s="68">
        <v>24.6</v>
      </c>
      <c r="G30" s="68">
        <f t="shared" si="38"/>
        <v>246</v>
      </c>
      <c r="H30" s="68">
        <v>147</v>
      </c>
      <c r="I30" s="68">
        <v>134</v>
      </c>
      <c r="J30" s="68">
        <v>105</v>
      </c>
      <c r="K30" s="68">
        <v>93</v>
      </c>
      <c r="L30" s="68">
        <v>100</v>
      </c>
      <c r="M30" s="68">
        <v>104</v>
      </c>
      <c r="N30" s="68">
        <f t="shared" ref="N30:N35" si="42">AVERAGE(H30:I30)</f>
        <v>140.5</v>
      </c>
      <c r="O30" s="74">
        <f t="shared" ref="O30:O35" si="43">N30/$N30*100</f>
        <v>100</v>
      </c>
      <c r="P30" s="74">
        <f t="shared" ref="P30:P35" si="44">J30/$N30*100</f>
        <v>74.733096085409258</v>
      </c>
      <c r="Q30" s="74">
        <f t="shared" ref="Q30:Q35" si="45">K30/$N30*100</f>
        <v>66.192170818505332</v>
      </c>
      <c r="R30" s="74">
        <f t="shared" ref="R30:R35" si="46">L30/$N30*100</f>
        <v>71.17437722419929</v>
      </c>
      <c r="S30" s="74">
        <f t="shared" ref="S30:S35" si="47">M30/$N30*100</f>
        <v>74.021352313167256</v>
      </c>
      <c r="T30" s="190"/>
      <c r="U30" s="190"/>
      <c r="V30" s="190"/>
      <c r="W30" s="190"/>
    </row>
    <row r="31" spans="1:24" ht="15.75">
      <c r="A31" s="72" t="s">
        <v>301</v>
      </c>
      <c r="B31" s="68" t="s">
        <v>21</v>
      </c>
      <c r="C31" s="73" t="s">
        <v>28</v>
      </c>
      <c r="D31" s="71" t="s">
        <v>66</v>
      </c>
      <c r="E31" s="71" t="s">
        <v>182</v>
      </c>
      <c r="F31" s="68">
        <v>26.4</v>
      </c>
      <c r="G31" s="68">
        <f t="shared" si="38"/>
        <v>264</v>
      </c>
      <c r="H31" s="68">
        <v>148</v>
      </c>
      <c r="I31" s="68">
        <v>147</v>
      </c>
      <c r="J31" s="68">
        <v>99</v>
      </c>
      <c r="K31" s="68">
        <v>67</v>
      </c>
      <c r="L31" s="68">
        <v>51</v>
      </c>
      <c r="M31" s="68">
        <v>69</v>
      </c>
      <c r="N31" s="68">
        <f t="shared" si="42"/>
        <v>147.5</v>
      </c>
      <c r="O31" s="74">
        <f t="shared" si="43"/>
        <v>100</v>
      </c>
      <c r="P31" s="74">
        <f t="shared" si="44"/>
        <v>67.118644067796609</v>
      </c>
      <c r="Q31" s="74">
        <f t="shared" si="45"/>
        <v>45.423728813559322</v>
      </c>
      <c r="R31" s="74">
        <f t="shared" si="46"/>
        <v>34.576271186440678</v>
      </c>
      <c r="S31" s="74">
        <f t="shared" si="47"/>
        <v>46.779661016949156</v>
      </c>
      <c r="T31" s="190"/>
      <c r="U31" s="190"/>
      <c r="V31" s="190"/>
      <c r="W31" s="190"/>
    </row>
    <row r="32" spans="1:24" ht="15.75">
      <c r="A32" s="72" t="s">
        <v>302</v>
      </c>
      <c r="B32" s="68" t="s">
        <v>21</v>
      </c>
      <c r="C32" s="73" t="s">
        <v>29</v>
      </c>
      <c r="D32" s="71" t="s">
        <v>66</v>
      </c>
      <c r="E32" s="71" t="s">
        <v>182</v>
      </c>
      <c r="F32" s="68">
        <v>30.3</v>
      </c>
      <c r="G32" s="68">
        <f t="shared" si="38"/>
        <v>303</v>
      </c>
      <c r="H32" s="68">
        <v>149</v>
      </c>
      <c r="I32" s="68">
        <v>153</v>
      </c>
      <c r="J32" s="68">
        <v>123</v>
      </c>
      <c r="K32" s="68">
        <v>100</v>
      </c>
      <c r="L32" s="68">
        <v>114</v>
      </c>
      <c r="M32" s="68">
        <v>146</v>
      </c>
      <c r="N32" s="68">
        <f t="shared" si="42"/>
        <v>151</v>
      </c>
      <c r="O32" s="74">
        <f t="shared" si="43"/>
        <v>100</v>
      </c>
      <c r="P32" s="74">
        <f t="shared" si="44"/>
        <v>81.456953642384107</v>
      </c>
      <c r="Q32" s="74">
        <f t="shared" si="45"/>
        <v>66.225165562913915</v>
      </c>
      <c r="R32" s="74">
        <f t="shared" si="46"/>
        <v>75.496688741721854</v>
      </c>
      <c r="S32" s="74">
        <f t="shared" si="47"/>
        <v>96.688741721854313</v>
      </c>
      <c r="T32" s="190"/>
      <c r="U32" s="190"/>
      <c r="V32" s="190"/>
      <c r="W32" s="190"/>
      <c r="X32" s="7"/>
    </row>
    <row r="33" spans="1:52" ht="15.75">
      <c r="A33" s="72" t="s">
        <v>303</v>
      </c>
      <c r="B33" s="68" t="s">
        <v>21</v>
      </c>
      <c r="C33" s="73" t="s">
        <v>72</v>
      </c>
      <c r="D33" s="71" t="s">
        <v>66</v>
      </c>
      <c r="E33" s="71" t="s">
        <v>182</v>
      </c>
      <c r="F33" s="68">
        <v>24.4</v>
      </c>
      <c r="G33" s="68">
        <f t="shared" si="38"/>
        <v>244</v>
      </c>
      <c r="H33" s="68">
        <v>126</v>
      </c>
      <c r="I33" s="68">
        <v>120</v>
      </c>
      <c r="J33" s="68">
        <v>125</v>
      </c>
      <c r="K33" s="68">
        <v>93</v>
      </c>
      <c r="L33" s="68">
        <v>81</v>
      </c>
      <c r="M33" s="68">
        <v>106</v>
      </c>
      <c r="N33" s="68">
        <f t="shared" si="42"/>
        <v>123</v>
      </c>
      <c r="O33" s="74">
        <f t="shared" si="43"/>
        <v>100</v>
      </c>
      <c r="P33" s="74">
        <f t="shared" si="44"/>
        <v>101.62601626016261</v>
      </c>
      <c r="Q33" s="74">
        <f t="shared" si="45"/>
        <v>75.609756097560975</v>
      </c>
      <c r="R33" s="74">
        <f t="shared" si="46"/>
        <v>65.853658536585371</v>
      </c>
      <c r="S33" s="74">
        <f t="shared" si="47"/>
        <v>86.178861788617894</v>
      </c>
      <c r="T33" s="190"/>
      <c r="U33" s="190"/>
      <c r="V33" s="190"/>
      <c r="W33" s="190"/>
    </row>
    <row r="34" spans="1:52" ht="15.75">
      <c r="A34" s="72" t="s">
        <v>369</v>
      </c>
      <c r="B34" s="68" t="s">
        <v>21</v>
      </c>
      <c r="C34" s="73" t="s">
        <v>20</v>
      </c>
      <c r="D34" s="71" t="s">
        <v>66</v>
      </c>
      <c r="E34" s="71" t="s">
        <v>182</v>
      </c>
      <c r="F34" s="74">
        <v>25.713333333333299</v>
      </c>
      <c r="G34" s="74">
        <f t="shared" si="38"/>
        <v>257.13333333333298</v>
      </c>
      <c r="H34" s="74">
        <v>136.46666666666701</v>
      </c>
      <c r="I34" s="74">
        <v>128.4</v>
      </c>
      <c r="J34" s="74">
        <v>185.4</v>
      </c>
      <c r="K34" s="74">
        <v>106.133333333333</v>
      </c>
      <c r="L34" s="74">
        <v>94.6</v>
      </c>
      <c r="M34" s="74">
        <v>116.133333333333</v>
      </c>
      <c r="N34" s="74">
        <f t="shared" si="42"/>
        <v>132.43333333333351</v>
      </c>
      <c r="O34" s="74">
        <f t="shared" si="43"/>
        <v>100</v>
      </c>
      <c r="P34" s="74">
        <f t="shared" si="44"/>
        <v>139.99496602063914</v>
      </c>
      <c r="Q34" s="74">
        <f t="shared" si="45"/>
        <v>80.140951422098823</v>
      </c>
      <c r="R34" s="74">
        <f t="shared" si="46"/>
        <v>71.432167128114671</v>
      </c>
      <c r="S34" s="74">
        <f t="shared" si="47"/>
        <v>87.69192046312574</v>
      </c>
      <c r="T34" s="191"/>
      <c r="U34" s="191"/>
      <c r="V34" s="191"/>
      <c r="W34" s="191"/>
    </row>
    <row r="35" spans="1:52" ht="15.75">
      <c r="A35" s="72" t="s">
        <v>345</v>
      </c>
      <c r="B35" s="68" t="s">
        <v>21</v>
      </c>
      <c r="C35" s="73" t="s">
        <v>29</v>
      </c>
      <c r="D35" s="71" t="s">
        <v>66</v>
      </c>
      <c r="E35" s="68" t="s">
        <v>182</v>
      </c>
      <c r="F35" s="68">
        <v>23.5</v>
      </c>
      <c r="G35" s="68">
        <f t="shared" si="38"/>
        <v>235</v>
      </c>
      <c r="H35" s="68">
        <v>141</v>
      </c>
      <c r="I35" s="68">
        <v>124</v>
      </c>
      <c r="J35" s="68">
        <v>188</v>
      </c>
      <c r="K35" s="68">
        <v>100</v>
      </c>
      <c r="L35" s="68">
        <v>85</v>
      </c>
      <c r="M35" s="68">
        <v>78</v>
      </c>
      <c r="N35" s="68">
        <f t="shared" si="42"/>
        <v>132.5</v>
      </c>
      <c r="O35" s="74">
        <f t="shared" si="43"/>
        <v>100</v>
      </c>
      <c r="P35" s="74">
        <f t="shared" si="44"/>
        <v>141.88679245283018</v>
      </c>
      <c r="Q35" s="74">
        <f t="shared" si="45"/>
        <v>75.471698113207552</v>
      </c>
      <c r="R35" s="74">
        <f t="shared" si="46"/>
        <v>64.15094339622641</v>
      </c>
      <c r="S35" s="74">
        <f t="shared" si="47"/>
        <v>58.867924528301884</v>
      </c>
      <c r="T35" s="190"/>
      <c r="U35" s="190"/>
      <c r="V35" s="190"/>
      <c r="W35" s="190"/>
    </row>
    <row r="36" spans="1:52" ht="15.75">
      <c r="A36" s="72" t="s">
        <v>179</v>
      </c>
      <c r="B36" s="68" t="s">
        <v>21</v>
      </c>
      <c r="C36" s="73"/>
      <c r="D36" s="71" t="s">
        <v>66</v>
      </c>
      <c r="E36" s="71" t="s">
        <v>182</v>
      </c>
      <c r="F36" s="74">
        <f>AVERAGE(F29:F35)</f>
        <v>25.51619047619047</v>
      </c>
      <c r="G36" s="74">
        <f t="shared" ref="G36:M36" si="48">AVERAGE(G29:G35)</f>
        <v>255.16190476190471</v>
      </c>
      <c r="H36" s="74">
        <f t="shared" si="48"/>
        <v>140.92380952380958</v>
      </c>
      <c r="I36" s="74">
        <f t="shared" si="48"/>
        <v>133.62857142857143</v>
      </c>
      <c r="J36" s="74">
        <f t="shared" si="48"/>
        <v>128.05714285714285</v>
      </c>
      <c r="K36" s="74">
        <f t="shared" si="48"/>
        <v>89.590476190476139</v>
      </c>
      <c r="L36" s="74">
        <f t="shared" si="48"/>
        <v>83.8</v>
      </c>
      <c r="M36" s="74">
        <f t="shared" si="48"/>
        <v>94.87619047619043</v>
      </c>
      <c r="N36" s="74">
        <f t="shared" ref="N36:S36" si="49">AVERAGE(N29:N35)</f>
        <v>137.27619047619049</v>
      </c>
      <c r="O36" s="74">
        <f t="shared" ref="O36" si="50">AVERAGE(O29:O35)</f>
        <v>100</v>
      </c>
      <c r="P36" s="74">
        <f t="shared" si="49"/>
        <v>94.257363308012501</v>
      </c>
      <c r="Q36" s="74">
        <f t="shared" si="49"/>
        <v>65.687105640651751</v>
      </c>
      <c r="R36" s="74">
        <f t="shared" si="49"/>
        <v>61.17235632471283</v>
      </c>
      <c r="S36" s="74">
        <f t="shared" si="49"/>
        <v>69.115793054893572</v>
      </c>
      <c r="T36" s="191"/>
      <c r="U36" s="191"/>
      <c r="V36" s="191"/>
      <c r="W36" s="191"/>
    </row>
    <row r="37" spans="1:52" ht="15.75">
      <c r="A37" s="72" t="s">
        <v>180</v>
      </c>
      <c r="B37" s="68" t="s">
        <v>21</v>
      </c>
      <c r="C37" s="73"/>
      <c r="D37" s="71" t="s">
        <v>66</v>
      </c>
      <c r="E37" s="71" t="s">
        <v>182</v>
      </c>
      <c r="F37" s="74">
        <f>STDEV(F29:F35)/SQRT(7)</f>
        <v>0.88846679320635569</v>
      </c>
      <c r="G37" s="74">
        <f t="shared" ref="G37:M37" si="51">STDEV(G29:G35)/SQRT(7)</f>
        <v>8.8846679320635573</v>
      </c>
      <c r="H37" s="74">
        <f t="shared" si="51"/>
        <v>3.0803156771996174</v>
      </c>
      <c r="I37" s="74">
        <f t="shared" si="51"/>
        <v>4.5810018807344441</v>
      </c>
      <c r="J37" s="74">
        <f t="shared" si="51"/>
        <v>16.581499402918293</v>
      </c>
      <c r="K37" s="74">
        <f t="shared" si="51"/>
        <v>5.9564100649365885</v>
      </c>
      <c r="L37" s="74">
        <f t="shared" si="51"/>
        <v>8.3038717303608198</v>
      </c>
      <c r="M37" s="74">
        <f t="shared" si="51"/>
        <v>12.643943097473745</v>
      </c>
      <c r="N37" s="74">
        <f t="shared" ref="N37:S37" si="52">STDEV(N29:N35)/SQRT(7)</f>
        <v>3.6647304720956675</v>
      </c>
      <c r="O37" s="74">
        <f t="shared" ref="O37" si="53">STDEV(O29:O35)/SQRT(7)</f>
        <v>0</v>
      </c>
      <c r="P37" s="74">
        <f t="shared" si="52"/>
        <v>13.273449386665193</v>
      </c>
      <c r="Q37" s="74">
        <f t="shared" si="52"/>
        <v>4.9701215596635526</v>
      </c>
      <c r="R37" s="74">
        <f t="shared" si="52"/>
        <v>5.7601886165130924</v>
      </c>
      <c r="S37" s="74">
        <f t="shared" si="52"/>
        <v>8.8467353708199994</v>
      </c>
      <c r="T37" s="191"/>
      <c r="U37" s="191"/>
      <c r="V37" s="191"/>
      <c r="W37" s="191"/>
    </row>
    <row r="38" spans="1:52" ht="15.75">
      <c r="A38" s="77"/>
      <c r="B38" s="78"/>
      <c r="C38" s="78"/>
      <c r="D38" s="78"/>
      <c r="E38" s="78"/>
      <c r="F38" s="78"/>
      <c r="G38" s="78"/>
      <c r="H38" s="78"/>
      <c r="I38" s="78"/>
      <c r="J38" s="78"/>
      <c r="K38" s="68"/>
      <c r="L38" s="68"/>
      <c r="M38" s="68"/>
      <c r="N38" s="190"/>
      <c r="O38" s="190"/>
      <c r="P38" s="190"/>
      <c r="Q38" s="190"/>
      <c r="R38" s="190"/>
      <c r="S38" s="190"/>
      <c r="T38" s="190"/>
      <c r="U38" s="190"/>
      <c r="V38" s="190"/>
      <c r="W38" s="190"/>
    </row>
    <row r="39" spans="1:52" ht="63">
      <c r="A39" s="67" t="s">
        <v>352</v>
      </c>
      <c r="B39" s="68" t="s">
        <v>355</v>
      </c>
      <c r="C39" s="67" t="s">
        <v>9</v>
      </c>
      <c r="D39" s="67" t="s">
        <v>11</v>
      </c>
      <c r="E39" s="67" t="s">
        <v>248</v>
      </c>
      <c r="F39" s="67" t="s">
        <v>353</v>
      </c>
      <c r="G39" s="69" t="s">
        <v>354</v>
      </c>
      <c r="H39" s="70" t="s">
        <v>363</v>
      </c>
      <c r="I39" s="70" t="s">
        <v>363</v>
      </c>
      <c r="J39" s="70" t="s">
        <v>364</v>
      </c>
      <c r="K39" s="70" t="s">
        <v>365</v>
      </c>
      <c r="L39" s="70" t="s">
        <v>366</v>
      </c>
      <c r="M39" s="70" t="s">
        <v>367</v>
      </c>
      <c r="N39" s="69" t="s">
        <v>508</v>
      </c>
      <c r="O39" s="69" t="s">
        <v>514</v>
      </c>
      <c r="P39" s="69" t="s">
        <v>509</v>
      </c>
      <c r="Q39" s="69" t="s">
        <v>510</v>
      </c>
      <c r="R39" s="69" t="s">
        <v>511</v>
      </c>
      <c r="S39" s="69" t="s">
        <v>512</v>
      </c>
      <c r="T39" s="189"/>
      <c r="U39" s="189"/>
      <c r="V39" s="189"/>
      <c r="W39" s="189"/>
      <c r="AA39" s="7" t="s">
        <v>186</v>
      </c>
      <c r="AC39" s="75">
        <v>0</v>
      </c>
      <c r="AD39" s="75">
        <v>0</v>
      </c>
      <c r="AE39" s="75">
        <v>15</v>
      </c>
      <c r="AF39" s="75">
        <v>30</v>
      </c>
      <c r="AG39" s="75">
        <v>45</v>
      </c>
      <c r="AH39" s="76">
        <v>60</v>
      </c>
      <c r="AT39" s="7" t="s">
        <v>186</v>
      </c>
      <c r="AU39" s="159"/>
      <c r="AV39" s="75">
        <v>0</v>
      </c>
      <c r="AW39" s="75">
        <v>15</v>
      </c>
      <c r="AX39" s="75">
        <v>30</v>
      </c>
      <c r="AY39" s="75">
        <v>45</v>
      </c>
      <c r="AZ39" s="76">
        <v>60</v>
      </c>
    </row>
    <row r="40" spans="1:52" ht="15.75">
      <c r="A40" s="54" t="s">
        <v>370</v>
      </c>
      <c r="B40" s="53" t="s">
        <v>358</v>
      </c>
      <c r="C40" s="54" t="s">
        <v>28</v>
      </c>
      <c r="D40" s="6" t="s">
        <v>22</v>
      </c>
      <c r="E40" s="54" t="s">
        <v>371</v>
      </c>
      <c r="F40" s="80">
        <v>31.1</v>
      </c>
      <c r="G40" s="81">
        <v>187</v>
      </c>
      <c r="H40" s="80">
        <v>115</v>
      </c>
      <c r="I40" s="80">
        <v>77</v>
      </c>
      <c r="J40" s="80">
        <v>129</v>
      </c>
      <c r="K40" s="80">
        <v>101</v>
      </c>
      <c r="L40" s="80">
        <v>115</v>
      </c>
      <c r="M40" s="80">
        <v>96</v>
      </c>
      <c r="N40" s="68">
        <f>AVERAGE(H40:I40)</f>
        <v>96</v>
      </c>
      <c r="O40" s="74">
        <f>N40/$N40*100</f>
        <v>100</v>
      </c>
      <c r="P40" s="74">
        <f>J40/$N40*100</f>
        <v>134.375</v>
      </c>
      <c r="Q40" s="74">
        <f t="shared" ref="Q40" si="54">K40/$N40*100</f>
        <v>105.20833333333333</v>
      </c>
      <c r="R40" s="74">
        <f t="shared" ref="R40" si="55">L40/$N40*100</f>
        <v>119.79166666666667</v>
      </c>
      <c r="S40" s="74">
        <f t="shared" ref="S40" si="56">M40/$N40*100</f>
        <v>100</v>
      </c>
      <c r="T40" s="192"/>
      <c r="U40" s="192"/>
      <c r="V40" s="192"/>
      <c r="W40" s="192"/>
      <c r="AB40" s="48" t="s">
        <v>184</v>
      </c>
      <c r="AC40" s="32">
        <v>139.66666666666666</v>
      </c>
      <c r="AD40" s="32">
        <v>124</v>
      </c>
      <c r="AE40" s="32">
        <v>112</v>
      </c>
      <c r="AF40" s="32">
        <v>89</v>
      </c>
      <c r="AG40" s="32">
        <v>97.333333333333329</v>
      </c>
      <c r="AH40" s="32">
        <v>121.66666666666667</v>
      </c>
      <c r="AT40" s="159"/>
      <c r="AU40" s="48" t="s">
        <v>184</v>
      </c>
      <c r="AV40" s="164">
        <v>100</v>
      </c>
      <c r="AW40" s="164">
        <v>78.166296696351779</v>
      </c>
      <c r="AX40" s="164">
        <v>53.260248887317168</v>
      </c>
      <c r="AY40" s="164">
        <v>54.003066746114982</v>
      </c>
      <c r="AZ40" s="164">
        <v>61.391564709311041</v>
      </c>
    </row>
    <row r="41" spans="1:52" ht="15.75">
      <c r="A41" s="82" t="s">
        <v>372</v>
      </c>
      <c r="B41" s="53" t="s">
        <v>358</v>
      </c>
      <c r="C41" s="82" t="s">
        <v>359</v>
      </c>
      <c r="D41" s="6" t="s">
        <v>22</v>
      </c>
      <c r="E41" s="54" t="s">
        <v>371</v>
      </c>
      <c r="F41" s="81">
        <v>22.4</v>
      </c>
      <c r="G41" s="81">
        <v>135</v>
      </c>
      <c r="H41" s="81">
        <v>83</v>
      </c>
      <c r="I41" s="81">
        <v>79</v>
      </c>
      <c r="J41" s="81">
        <v>98</v>
      </c>
      <c r="K41" s="81">
        <v>77</v>
      </c>
      <c r="L41" s="81">
        <v>106</v>
      </c>
      <c r="M41" s="81">
        <v>118</v>
      </c>
      <c r="N41" s="68">
        <f t="shared" ref="N41:N58" si="57">AVERAGE(H41:I41)</f>
        <v>81</v>
      </c>
      <c r="O41" s="74">
        <f t="shared" ref="O41:O58" si="58">N41/$N41*100</f>
        <v>100</v>
      </c>
      <c r="P41" s="74">
        <f t="shared" ref="P41:P58" si="59">J41/$N41*100</f>
        <v>120.98765432098766</v>
      </c>
      <c r="Q41" s="74">
        <f t="shared" ref="Q41:Q58" si="60">K41/$N41*100</f>
        <v>95.061728395061735</v>
      </c>
      <c r="R41" s="74">
        <f t="shared" ref="R41:R58" si="61">L41/$N41*100</f>
        <v>130.8641975308642</v>
      </c>
      <c r="S41" s="74">
        <f t="shared" ref="S41:S58" si="62">M41/$N41*100</f>
        <v>145.67901234567901</v>
      </c>
      <c r="T41" s="193"/>
      <c r="U41" s="193"/>
      <c r="V41" s="193"/>
      <c r="W41" s="193"/>
      <c r="AB41" s="7" t="s">
        <v>183</v>
      </c>
      <c r="AC41" s="32">
        <v>118.52631578947368</v>
      </c>
      <c r="AD41" s="32">
        <v>111.94736842105263</v>
      </c>
      <c r="AE41" s="32">
        <v>99.473684210526315</v>
      </c>
      <c r="AF41" s="32">
        <v>95.05263157894737</v>
      </c>
      <c r="AG41" s="32">
        <v>101.84210526315789</v>
      </c>
      <c r="AH41" s="32">
        <v>106.21052631578948</v>
      </c>
      <c r="AT41" s="159"/>
      <c r="AU41" s="7" t="s">
        <v>183</v>
      </c>
      <c r="AV41" s="164">
        <v>100</v>
      </c>
      <c r="AW41" s="164">
        <v>86.777751849207576</v>
      </c>
      <c r="AX41" s="164">
        <v>81.888295156750985</v>
      </c>
      <c r="AY41" s="164">
        <v>89.085196616882499</v>
      </c>
      <c r="AZ41" s="164">
        <v>92.485208126294381</v>
      </c>
    </row>
    <row r="42" spans="1:52" ht="15.75">
      <c r="A42" s="54" t="s">
        <v>373</v>
      </c>
      <c r="B42" s="53" t="s">
        <v>358</v>
      </c>
      <c r="C42" s="54" t="s">
        <v>29</v>
      </c>
      <c r="D42" s="6" t="s">
        <v>22</v>
      </c>
      <c r="E42" s="54" t="s">
        <v>371</v>
      </c>
      <c r="F42" s="81">
        <v>26.9</v>
      </c>
      <c r="G42" s="81">
        <v>162</v>
      </c>
      <c r="H42" s="81">
        <v>161</v>
      </c>
      <c r="I42" s="81">
        <v>134</v>
      </c>
      <c r="J42" s="81">
        <v>136</v>
      </c>
      <c r="K42" s="81">
        <v>125</v>
      </c>
      <c r="L42" s="81">
        <v>119</v>
      </c>
      <c r="M42" s="81">
        <v>143</v>
      </c>
      <c r="N42" s="68">
        <f t="shared" si="57"/>
        <v>147.5</v>
      </c>
      <c r="O42" s="74">
        <f t="shared" si="58"/>
        <v>100</v>
      </c>
      <c r="P42" s="74">
        <f t="shared" si="59"/>
        <v>92.20338983050847</v>
      </c>
      <c r="Q42" s="74">
        <f t="shared" si="60"/>
        <v>84.745762711864401</v>
      </c>
      <c r="R42" s="74">
        <f t="shared" si="61"/>
        <v>80.677966101694921</v>
      </c>
      <c r="S42" s="74">
        <f t="shared" si="62"/>
        <v>96.949152542372886</v>
      </c>
      <c r="T42" s="194"/>
      <c r="U42" s="194"/>
      <c r="V42" s="194"/>
      <c r="W42" s="194"/>
      <c r="AT42" s="159"/>
      <c r="AU42" s="159"/>
    </row>
    <row r="43" spans="1:52" ht="15.75">
      <c r="A43" s="82" t="s">
        <v>374</v>
      </c>
      <c r="B43" s="53" t="s">
        <v>358</v>
      </c>
      <c r="C43" s="54" t="s">
        <v>29</v>
      </c>
      <c r="D43" s="6" t="s">
        <v>22</v>
      </c>
      <c r="E43" s="54" t="s">
        <v>371</v>
      </c>
      <c r="F43" s="81">
        <v>24.9</v>
      </c>
      <c r="G43" s="81">
        <v>150</v>
      </c>
      <c r="H43" s="81">
        <v>115</v>
      </c>
      <c r="I43" s="81">
        <v>132</v>
      </c>
      <c r="J43" s="81">
        <v>113</v>
      </c>
      <c r="K43" s="81">
        <v>114</v>
      </c>
      <c r="L43" s="81">
        <v>133</v>
      </c>
      <c r="M43" s="81">
        <v>113</v>
      </c>
      <c r="N43" s="68">
        <f t="shared" si="57"/>
        <v>123.5</v>
      </c>
      <c r="O43" s="74">
        <f t="shared" si="58"/>
        <v>100</v>
      </c>
      <c r="P43" s="74">
        <f t="shared" si="59"/>
        <v>91.497975708502025</v>
      </c>
      <c r="Q43" s="74">
        <f t="shared" si="60"/>
        <v>92.307692307692307</v>
      </c>
      <c r="R43" s="74">
        <f t="shared" si="61"/>
        <v>107.69230769230769</v>
      </c>
      <c r="S43" s="74">
        <f t="shared" si="62"/>
        <v>91.497975708502025</v>
      </c>
      <c r="T43" s="194"/>
      <c r="U43" s="194"/>
      <c r="V43" s="194"/>
      <c r="W43" s="194"/>
      <c r="AC43" s="75">
        <v>0</v>
      </c>
      <c r="AD43" s="75">
        <v>0</v>
      </c>
      <c r="AE43" s="75">
        <v>15</v>
      </c>
      <c r="AF43" s="75">
        <v>30</v>
      </c>
      <c r="AG43" s="75">
        <v>45</v>
      </c>
      <c r="AH43" s="76">
        <v>60</v>
      </c>
      <c r="AT43" s="159"/>
      <c r="AU43" s="159"/>
      <c r="AV43" s="75">
        <v>0</v>
      </c>
      <c r="AW43" s="75">
        <v>15</v>
      </c>
      <c r="AX43" s="75">
        <v>30</v>
      </c>
      <c r="AY43" s="75">
        <v>45</v>
      </c>
      <c r="AZ43" s="76">
        <v>60</v>
      </c>
    </row>
    <row r="44" spans="1:52" ht="15.75">
      <c r="A44" s="54" t="s">
        <v>42</v>
      </c>
      <c r="B44" s="53" t="s">
        <v>358</v>
      </c>
      <c r="C44" s="54" t="s">
        <v>20</v>
      </c>
      <c r="D44" s="6" t="s">
        <v>22</v>
      </c>
      <c r="E44" s="54" t="s">
        <v>13</v>
      </c>
      <c r="F44" s="80">
        <v>23.3</v>
      </c>
      <c r="G44" s="83">
        <v>139.80000000000001</v>
      </c>
      <c r="H44" s="83">
        <v>102</v>
      </c>
      <c r="I44" s="80">
        <v>102</v>
      </c>
      <c r="J44" s="80">
        <v>53</v>
      </c>
      <c r="K44" s="80">
        <v>43</v>
      </c>
      <c r="L44" s="80">
        <v>77</v>
      </c>
      <c r="M44" s="80">
        <v>90</v>
      </c>
      <c r="N44" s="68">
        <f t="shared" si="57"/>
        <v>102</v>
      </c>
      <c r="O44" s="74">
        <f t="shared" si="58"/>
        <v>100</v>
      </c>
      <c r="P44" s="74">
        <f t="shared" si="59"/>
        <v>51.960784313725497</v>
      </c>
      <c r="Q44" s="74">
        <f t="shared" si="60"/>
        <v>42.156862745098039</v>
      </c>
      <c r="R44" s="74">
        <f t="shared" si="61"/>
        <v>75.490196078431367</v>
      </c>
      <c r="S44" s="74">
        <f t="shared" si="62"/>
        <v>88.235294117647058</v>
      </c>
      <c r="T44" s="194"/>
      <c r="U44" s="194"/>
      <c r="V44" s="194"/>
      <c r="W44" s="194"/>
      <c r="AB44" s="48" t="s">
        <v>184</v>
      </c>
      <c r="AC44" s="32">
        <v>3.9299420408505323</v>
      </c>
      <c r="AD44" s="32">
        <v>3.5118845842842461</v>
      </c>
      <c r="AE44" s="32">
        <v>5.6862407030773268</v>
      </c>
      <c r="AF44" s="32">
        <v>5.5677643628300224</v>
      </c>
      <c r="AG44" s="32">
        <v>18.187297154271661</v>
      </c>
      <c r="AH44" s="32">
        <v>9.9387010105836957</v>
      </c>
      <c r="AT44" s="159"/>
      <c r="AU44" s="48" t="s">
        <v>184</v>
      </c>
      <c r="AV44" s="164">
        <v>0</v>
      </c>
      <c r="AW44" s="164">
        <v>3.2731561554798909</v>
      </c>
      <c r="AX44" s="164">
        <v>4.4875301454075878</v>
      </c>
      <c r="AY44" s="164">
        <v>8.0728380997525218</v>
      </c>
      <c r="AZ44" s="164">
        <v>9.7306147145473645</v>
      </c>
    </row>
    <row r="45" spans="1:52" ht="15.75">
      <c r="A45" s="54" t="s">
        <v>43</v>
      </c>
      <c r="B45" s="53" t="s">
        <v>358</v>
      </c>
      <c r="C45" s="54" t="s">
        <v>26</v>
      </c>
      <c r="D45" s="6" t="s">
        <v>22</v>
      </c>
      <c r="E45" s="54" t="s">
        <v>13</v>
      </c>
      <c r="F45" s="80">
        <v>25.8</v>
      </c>
      <c r="G45" s="83">
        <v>154.80000000000001</v>
      </c>
      <c r="H45" s="83">
        <v>101</v>
      </c>
      <c r="I45" s="80">
        <v>102</v>
      </c>
      <c r="J45" s="80">
        <v>52</v>
      </c>
      <c r="K45" s="80">
        <v>74</v>
      </c>
      <c r="L45" s="80">
        <v>121</v>
      </c>
      <c r="M45" s="80">
        <v>86</v>
      </c>
      <c r="N45" s="68">
        <f t="shared" si="57"/>
        <v>101.5</v>
      </c>
      <c r="O45" s="74">
        <f t="shared" si="58"/>
        <v>100</v>
      </c>
      <c r="P45" s="74">
        <f t="shared" si="59"/>
        <v>51.231527093596064</v>
      </c>
      <c r="Q45" s="74">
        <f t="shared" si="60"/>
        <v>72.906403940886705</v>
      </c>
      <c r="R45" s="74">
        <f t="shared" si="61"/>
        <v>119.21182266009853</v>
      </c>
      <c r="S45" s="74">
        <f t="shared" si="62"/>
        <v>84.729064039408868</v>
      </c>
      <c r="T45" s="193"/>
      <c r="U45" s="193"/>
      <c r="V45" s="193"/>
      <c r="W45" s="193"/>
      <c r="AB45" s="7" t="s">
        <v>183</v>
      </c>
      <c r="AC45" s="32">
        <v>5.3977198998242875</v>
      </c>
      <c r="AD45" s="32">
        <v>4.2684069915618394</v>
      </c>
      <c r="AE45" s="32">
        <v>5.8648521914938438</v>
      </c>
      <c r="AF45" s="32">
        <v>5.968190533621895</v>
      </c>
      <c r="AG45" s="32">
        <v>5.9625046740697876</v>
      </c>
      <c r="AH45" s="32">
        <v>5.6831030976671082</v>
      </c>
      <c r="AT45" s="159"/>
      <c r="AU45" s="7" t="s">
        <v>183</v>
      </c>
      <c r="AV45" s="164">
        <v>0</v>
      </c>
      <c r="AW45" s="164">
        <v>4.7707489157267444</v>
      </c>
      <c r="AX45" s="164">
        <v>3.5930411528061339</v>
      </c>
      <c r="AY45" s="164">
        <v>5.1204942444327948</v>
      </c>
      <c r="AZ45" s="164">
        <v>4.1513140114240379</v>
      </c>
    </row>
    <row r="46" spans="1:52" ht="15.75">
      <c r="A46" s="54" t="s">
        <v>44</v>
      </c>
      <c r="B46" s="53" t="s">
        <v>358</v>
      </c>
      <c r="C46" s="54" t="s">
        <v>28</v>
      </c>
      <c r="D46" s="6" t="s">
        <v>22</v>
      </c>
      <c r="E46" s="54" t="s">
        <v>13</v>
      </c>
      <c r="F46" s="80">
        <v>22.9</v>
      </c>
      <c r="G46" s="83">
        <v>137.39999999999998</v>
      </c>
      <c r="H46" s="83">
        <v>87</v>
      </c>
      <c r="I46" s="80">
        <v>128</v>
      </c>
      <c r="J46" s="80">
        <v>56</v>
      </c>
      <c r="K46" s="80">
        <v>70</v>
      </c>
      <c r="L46" s="80">
        <v>116</v>
      </c>
      <c r="M46" s="80">
        <v>95</v>
      </c>
      <c r="N46" s="68">
        <f t="shared" si="57"/>
        <v>107.5</v>
      </c>
      <c r="O46" s="74">
        <f t="shared" si="58"/>
        <v>100</v>
      </c>
      <c r="P46" s="74">
        <f t="shared" si="59"/>
        <v>52.093023255813954</v>
      </c>
      <c r="Q46" s="74">
        <f t="shared" si="60"/>
        <v>65.116279069767444</v>
      </c>
      <c r="R46" s="74">
        <f t="shared" si="61"/>
        <v>107.90697674418605</v>
      </c>
      <c r="S46" s="74">
        <f t="shared" si="62"/>
        <v>88.372093023255815</v>
      </c>
      <c r="T46" s="193"/>
      <c r="U46" s="193"/>
      <c r="V46" s="193"/>
      <c r="W46" s="193"/>
      <c r="AT46" s="159"/>
      <c r="AU46" s="159"/>
      <c r="AV46" s="159"/>
      <c r="AW46" s="159"/>
      <c r="AX46" s="159"/>
      <c r="AY46" s="159"/>
      <c r="AZ46" s="159"/>
    </row>
    <row r="47" spans="1:52" ht="15.75">
      <c r="A47" s="54" t="s">
        <v>37</v>
      </c>
      <c r="B47" s="53" t="s">
        <v>358</v>
      </c>
      <c r="C47" s="54" t="s">
        <v>20</v>
      </c>
      <c r="D47" s="6" t="s">
        <v>22</v>
      </c>
      <c r="E47" s="54" t="s">
        <v>13</v>
      </c>
      <c r="F47" s="80">
        <v>23.3</v>
      </c>
      <c r="G47" s="83">
        <v>139.80000000000001</v>
      </c>
      <c r="H47" s="80">
        <v>83</v>
      </c>
      <c r="I47" s="80">
        <v>100</v>
      </c>
      <c r="J47" s="80">
        <v>72</v>
      </c>
      <c r="K47" s="80">
        <v>63</v>
      </c>
      <c r="L47" s="80">
        <v>51</v>
      </c>
      <c r="M47" s="80">
        <v>58</v>
      </c>
      <c r="N47" s="68">
        <f t="shared" si="57"/>
        <v>91.5</v>
      </c>
      <c r="O47" s="74">
        <f t="shared" si="58"/>
        <v>100</v>
      </c>
      <c r="P47" s="74">
        <f t="shared" si="59"/>
        <v>78.688524590163937</v>
      </c>
      <c r="Q47" s="74">
        <f t="shared" si="60"/>
        <v>68.852459016393439</v>
      </c>
      <c r="R47" s="74">
        <f t="shared" si="61"/>
        <v>55.737704918032783</v>
      </c>
      <c r="S47" s="74">
        <f t="shared" si="62"/>
        <v>63.387978142076506</v>
      </c>
      <c r="T47" s="193"/>
      <c r="U47" s="193"/>
      <c r="V47" s="193"/>
      <c r="W47" s="193"/>
      <c r="AT47" s="159"/>
      <c r="AU47" s="159"/>
      <c r="AV47" s="159"/>
      <c r="AW47" s="159"/>
      <c r="AX47" s="159"/>
      <c r="AY47" s="159"/>
      <c r="AZ47" s="159"/>
    </row>
    <row r="48" spans="1:52" ht="15.75">
      <c r="A48" s="54" t="s">
        <v>39</v>
      </c>
      <c r="B48" s="53" t="s">
        <v>358</v>
      </c>
      <c r="C48" s="54" t="s">
        <v>26</v>
      </c>
      <c r="D48" s="6" t="s">
        <v>22</v>
      </c>
      <c r="E48" s="54" t="s">
        <v>13</v>
      </c>
      <c r="F48" s="80">
        <v>29.6</v>
      </c>
      <c r="G48" s="83">
        <v>177.60000000000002</v>
      </c>
      <c r="H48" s="80">
        <v>89</v>
      </c>
      <c r="I48" s="80">
        <v>96</v>
      </c>
      <c r="J48" s="80">
        <v>85</v>
      </c>
      <c r="K48" s="80">
        <v>56</v>
      </c>
      <c r="L48" s="80">
        <v>90</v>
      </c>
      <c r="M48" s="80">
        <v>110</v>
      </c>
      <c r="N48" s="68">
        <f t="shared" si="57"/>
        <v>92.5</v>
      </c>
      <c r="O48" s="74">
        <f t="shared" si="58"/>
        <v>100</v>
      </c>
      <c r="P48" s="74">
        <f t="shared" si="59"/>
        <v>91.891891891891902</v>
      </c>
      <c r="Q48" s="74">
        <f t="shared" si="60"/>
        <v>60.540540540540547</v>
      </c>
      <c r="R48" s="74">
        <f t="shared" si="61"/>
        <v>97.297297297297305</v>
      </c>
      <c r="S48" s="74">
        <f t="shared" si="62"/>
        <v>118.91891891891892</v>
      </c>
      <c r="T48" s="193"/>
      <c r="U48" s="193"/>
      <c r="V48" s="193"/>
      <c r="W48" s="193"/>
      <c r="AA48" t="s">
        <v>200</v>
      </c>
      <c r="AC48" s="75">
        <v>0</v>
      </c>
      <c r="AD48" s="75">
        <v>0</v>
      </c>
      <c r="AE48" s="75">
        <v>15</v>
      </c>
      <c r="AF48" s="75">
        <v>30</v>
      </c>
      <c r="AG48" s="75">
        <v>45</v>
      </c>
      <c r="AH48" s="76">
        <v>60</v>
      </c>
      <c r="AT48" s="159" t="s">
        <v>200</v>
      </c>
      <c r="AU48" s="159"/>
      <c r="AV48" s="75">
        <v>0</v>
      </c>
      <c r="AW48" s="75">
        <v>15</v>
      </c>
      <c r="AX48" s="75">
        <v>30</v>
      </c>
      <c r="AY48" s="75">
        <v>45</v>
      </c>
      <c r="AZ48" s="76">
        <v>60</v>
      </c>
    </row>
    <row r="49" spans="1:52" ht="15.75">
      <c r="A49" s="54" t="s">
        <v>40</v>
      </c>
      <c r="B49" s="53" t="s">
        <v>358</v>
      </c>
      <c r="C49" s="54" t="s">
        <v>41</v>
      </c>
      <c r="D49" s="6" t="s">
        <v>22</v>
      </c>
      <c r="E49" s="54" t="s">
        <v>13</v>
      </c>
      <c r="F49" s="80">
        <v>19</v>
      </c>
      <c r="G49" s="83">
        <v>114</v>
      </c>
      <c r="H49" s="80">
        <v>107</v>
      </c>
      <c r="I49" s="80">
        <v>87</v>
      </c>
      <c r="J49" s="80">
        <v>85</v>
      </c>
      <c r="K49" s="80">
        <v>93</v>
      </c>
      <c r="L49" s="80">
        <v>48</v>
      </c>
      <c r="M49" s="80">
        <v>75</v>
      </c>
      <c r="N49" s="68">
        <f t="shared" si="57"/>
        <v>97</v>
      </c>
      <c r="O49" s="74">
        <f t="shared" si="58"/>
        <v>100</v>
      </c>
      <c r="P49" s="74">
        <f t="shared" si="59"/>
        <v>87.628865979381445</v>
      </c>
      <c r="Q49" s="74">
        <f t="shared" si="60"/>
        <v>95.876288659793815</v>
      </c>
      <c r="R49" s="74">
        <f t="shared" si="61"/>
        <v>49.484536082474229</v>
      </c>
      <c r="S49" s="74">
        <f t="shared" si="62"/>
        <v>77.319587628865989</v>
      </c>
      <c r="T49" s="193"/>
      <c r="U49" s="193"/>
      <c r="V49" s="193"/>
      <c r="W49" s="193"/>
      <c r="AB49" s="48" t="s">
        <v>184</v>
      </c>
      <c r="AC49" s="164">
        <v>157.1764705882353</v>
      </c>
      <c r="AD49" s="164">
        <v>142.5</v>
      </c>
      <c r="AE49" s="164">
        <v>135.1875</v>
      </c>
      <c r="AF49" s="164">
        <v>120.35294117647059</v>
      </c>
      <c r="AG49" s="164">
        <v>122.11764705882354</v>
      </c>
      <c r="AH49" s="164">
        <v>140.23529411764707</v>
      </c>
      <c r="AT49" s="159"/>
      <c r="AU49" s="48" t="s">
        <v>184</v>
      </c>
      <c r="AV49" s="164">
        <v>100</v>
      </c>
      <c r="AW49" s="164">
        <v>91.400687583005677</v>
      </c>
      <c r="AX49" s="164">
        <v>80.736851968168736</v>
      </c>
      <c r="AY49" s="164">
        <v>81.960182301249944</v>
      </c>
      <c r="AZ49" s="164">
        <v>93.842911600705122</v>
      </c>
    </row>
    <row r="50" spans="1:52" ht="15.75">
      <c r="A50" s="54" t="s">
        <v>45</v>
      </c>
      <c r="B50" s="53" t="s">
        <v>358</v>
      </c>
      <c r="C50" s="54" t="s">
        <v>20</v>
      </c>
      <c r="D50" s="6" t="s">
        <v>22</v>
      </c>
      <c r="E50" s="54" t="s">
        <v>13</v>
      </c>
      <c r="F50" s="80">
        <v>23.1</v>
      </c>
      <c r="G50" s="83">
        <v>138.60000000000002</v>
      </c>
      <c r="H50" s="80">
        <v>123</v>
      </c>
      <c r="I50" s="80">
        <v>127</v>
      </c>
      <c r="J50" s="80">
        <v>99</v>
      </c>
      <c r="K50" s="80">
        <v>124</v>
      </c>
      <c r="L50" s="80">
        <v>118</v>
      </c>
      <c r="M50" s="80">
        <v>116</v>
      </c>
      <c r="N50" s="68">
        <f t="shared" si="57"/>
        <v>125</v>
      </c>
      <c r="O50" s="74">
        <f t="shared" si="58"/>
        <v>100</v>
      </c>
      <c r="P50" s="74">
        <f t="shared" si="59"/>
        <v>79.2</v>
      </c>
      <c r="Q50" s="74">
        <f t="shared" si="60"/>
        <v>99.2</v>
      </c>
      <c r="R50" s="74">
        <f t="shared" si="61"/>
        <v>94.399999999999991</v>
      </c>
      <c r="S50" s="74">
        <f t="shared" si="62"/>
        <v>92.800000000000011</v>
      </c>
      <c r="T50" s="193"/>
      <c r="U50" s="193"/>
      <c r="V50" s="193"/>
      <c r="W50" s="193"/>
      <c r="AB50" s="7" t="s">
        <v>183</v>
      </c>
      <c r="AC50" s="164">
        <v>168.5</v>
      </c>
      <c r="AD50" s="164">
        <v>133.25</v>
      </c>
      <c r="AE50" s="164">
        <v>182.5</v>
      </c>
      <c r="AF50" s="164">
        <v>129.5</v>
      </c>
      <c r="AG50" s="164">
        <v>126.25</v>
      </c>
      <c r="AH50" s="164">
        <v>135.25</v>
      </c>
      <c r="AT50" s="159"/>
      <c r="AU50" s="7" t="s">
        <v>183</v>
      </c>
      <c r="AV50" s="164">
        <v>100</v>
      </c>
      <c r="AW50" s="164">
        <v>120.71793158125126</v>
      </c>
      <c r="AX50" s="164">
        <v>86.159855722488174</v>
      </c>
      <c r="AY50" s="164">
        <v>83.711903704356843</v>
      </c>
      <c r="AZ50" s="164">
        <v>89.062004938144071</v>
      </c>
    </row>
    <row r="51" spans="1:52" ht="15.75">
      <c r="A51" s="54" t="s">
        <v>48</v>
      </c>
      <c r="B51" s="53" t="s">
        <v>358</v>
      </c>
      <c r="C51" s="54" t="s">
        <v>26</v>
      </c>
      <c r="D51" s="6" t="s">
        <v>22</v>
      </c>
      <c r="E51" s="54" t="s">
        <v>13</v>
      </c>
      <c r="F51" s="80">
        <v>28.5</v>
      </c>
      <c r="G51" s="83">
        <v>171</v>
      </c>
      <c r="H51" s="80">
        <v>138</v>
      </c>
      <c r="I51" s="80">
        <v>122</v>
      </c>
      <c r="J51" s="80">
        <v>131</v>
      </c>
      <c r="K51" s="80">
        <v>118</v>
      </c>
      <c r="L51" s="80">
        <v>132</v>
      </c>
      <c r="M51" s="80">
        <v>128</v>
      </c>
      <c r="N51" s="68">
        <f t="shared" si="57"/>
        <v>130</v>
      </c>
      <c r="O51" s="74">
        <f t="shared" si="58"/>
        <v>100</v>
      </c>
      <c r="P51" s="74">
        <f t="shared" si="59"/>
        <v>100.76923076923077</v>
      </c>
      <c r="Q51" s="74">
        <f t="shared" si="60"/>
        <v>90.769230769230774</v>
      </c>
      <c r="R51" s="74">
        <f t="shared" si="61"/>
        <v>101.53846153846153</v>
      </c>
      <c r="S51" s="74">
        <f t="shared" si="62"/>
        <v>98.461538461538467</v>
      </c>
      <c r="T51" s="193"/>
      <c r="U51" s="193"/>
      <c r="V51" s="193"/>
      <c r="W51" s="193"/>
      <c r="AT51" s="159"/>
      <c r="AU51" s="159"/>
    </row>
    <row r="52" spans="1:52" ht="15.75">
      <c r="A52" s="54" t="s">
        <v>49</v>
      </c>
      <c r="B52" s="53" t="s">
        <v>358</v>
      </c>
      <c r="C52" s="54" t="s">
        <v>28</v>
      </c>
      <c r="D52" s="6" t="s">
        <v>22</v>
      </c>
      <c r="E52" s="54" t="s">
        <v>13</v>
      </c>
      <c r="F52" s="80">
        <v>20.9</v>
      </c>
      <c r="G52" s="83">
        <v>125.39999999999998</v>
      </c>
      <c r="H52" s="80">
        <v>146</v>
      </c>
      <c r="I52" s="80">
        <v>133</v>
      </c>
      <c r="J52" s="80">
        <v>124</v>
      </c>
      <c r="K52" s="80">
        <v>114</v>
      </c>
      <c r="L52" s="80">
        <v>110</v>
      </c>
      <c r="M52" s="80">
        <v>149</v>
      </c>
      <c r="N52" s="68">
        <f t="shared" si="57"/>
        <v>139.5</v>
      </c>
      <c r="O52" s="74">
        <f t="shared" si="58"/>
        <v>100</v>
      </c>
      <c r="P52" s="74">
        <f t="shared" si="59"/>
        <v>88.888888888888886</v>
      </c>
      <c r="Q52" s="74">
        <f t="shared" si="60"/>
        <v>81.72043010752688</v>
      </c>
      <c r="R52" s="74">
        <f t="shared" si="61"/>
        <v>78.853046594982075</v>
      </c>
      <c r="S52" s="74">
        <f t="shared" si="62"/>
        <v>106.81003584229391</v>
      </c>
      <c r="T52" s="193"/>
      <c r="U52" s="193"/>
      <c r="V52" s="193"/>
      <c r="W52" s="193"/>
      <c r="AT52" s="159"/>
      <c r="AU52" s="159"/>
      <c r="AV52" s="159"/>
      <c r="AW52" s="159"/>
      <c r="AX52" s="159"/>
      <c r="AY52" s="159"/>
      <c r="AZ52" s="159"/>
    </row>
    <row r="53" spans="1:52" ht="15.75">
      <c r="A53" s="54" t="s">
        <v>51</v>
      </c>
      <c r="B53" s="53" t="s">
        <v>358</v>
      </c>
      <c r="C53" s="54" t="s">
        <v>29</v>
      </c>
      <c r="D53" s="6" t="s">
        <v>22</v>
      </c>
      <c r="E53" s="54" t="s">
        <v>13</v>
      </c>
      <c r="F53" s="80">
        <v>22.1</v>
      </c>
      <c r="G53" s="83">
        <v>132.60000000000002</v>
      </c>
      <c r="H53" s="80">
        <v>139</v>
      </c>
      <c r="I53" s="80">
        <v>133</v>
      </c>
      <c r="J53" s="80">
        <v>121</v>
      </c>
      <c r="K53" s="80">
        <v>126</v>
      </c>
      <c r="L53" s="80">
        <v>105</v>
      </c>
      <c r="M53" s="80">
        <v>128</v>
      </c>
      <c r="N53" s="68">
        <f t="shared" si="57"/>
        <v>136</v>
      </c>
      <c r="O53" s="74">
        <f t="shared" si="58"/>
        <v>100</v>
      </c>
      <c r="P53" s="74">
        <f t="shared" si="59"/>
        <v>88.970588235294116</v>
      </c>
      <c r="Q53" s="74">
        <f t="shared" si="60"/>
        <v>92.64705882352942</v>
      </c>
      <c r="R53" s="74">
        <f t="shared" si="61"/>
        <v>77.205882352941174</v>
      </c>
      <c r="S53" s="74">
        <f t="shared" si="62"/>
        <v>94.117647058823522</v>
      </c>
      <c r="T53" s="193"/>
      <c r="U53" s="193"/>
      <c r="V53" s="193"/>
      <c r="W53" s="193"/>
      <c r="AA53" s="7"/>
      <c r="AC53" s="75">
        <v>0</v>
      </c>
      <c r="AD53" s="75">
        <v>0</v>
      </c>
      <c r="AE53" s="75">
        <v>15</v>
      </c>
      <c r="AF53" s="75">
        <v>30</v>
      </c>
      <c r="AG53" s="75">
        <v>45</v>
      </c>
      <c r="AH53" s="76">
        <v>60</v>
      </c>
      <c r="AT53" s="7"/>
      <c r="AU53" s="159"/>
      <c r="AV53" s="75">
        <v>0</v>
      </c>
      <c r="AW53" s="75">
        <v>15</v>
      </c>
      <c r="AX53" s="75">
        <v>30</v>
      </c>
      <c r="AY53" s="75">
        <v>45</v>
      </c>
      <c r="AZ53" s="76">
        <v>60</v>
      </c>
    </row>
    <row r="54" spans="1:52" ht="15.75">
      <c r="A54" s="54" t="s">
        <v>52</v>
      </c>
      <c r="B54" s="53" t="s">
        <v>358</v>
      </c>
      <c r="C54" s="54" t="s">
        <v>41</v>
      </c>
      <c r="D54" s="6" t="s">
        <v>22</v>
      </c>
      <c r="E54" s="54" t="s">
        <v>13</v>
      </c>
      <c r="F54" s="80">
        <v>23.1</v>
      </c>
      <c r="G54" s="83">
        <v>138.60000000000002</v>
      </c>
      <c r="H54" s="80">
        <v>157</v>
      </c>
      <c r="I54" s="80">
        <v>134</v>
      </c>
      <c r="J54" s="80">
        <v>106</v>
      </c>
      <c r="K54" s="80">
        <v>137</v>
      </c>
      <c r="L54" s="80">
        <v>138</v>
      </c>
      <c r="M54" s="80">
        <v>148</v>
      </c>
      <c r="N54" s="68">
        <f t="shared" si="57"/>
        <v>145.5</v>
      </c>
      <c r="O54" s="74">
        <f t="shared" si="58"/>
        <v>100</v>
      </c>
      <c r="P54" s="74">
        <f t="shared" si="59"/>
        <v>72.852233676975942</v>
      </c>
      <c r="Q54" s="74">
        <f t="shared" si="60"/>
        <v>94.158075601374563</v>
      </c>
      <c r="R54" s="74">
        <f t="shared" si="61"/>
        <v>94.845360824742258</v>
      </c>
      <c r="S54" s="74">
        <f t="shared" si="62"/>
        <v>101.71821305841924</v>
      </c>
      <c r="T54" s="193"/>
      <c r="U54" s="193"/>
      <c r="V54" s="193"/>
      <c r="W54" s="193"/>
      <c r="AB54" s="48" t="s">
        <v>184</v>
      </c>
      <c r="AC54" s="164">
        <v>3.5336983772604706</v>
      </c>
      <c r="AD54" s="164">
        <v>3.4283635266097785</v>
      </c>
      <c r="AE54" s="164">
        <v>5.0991877476981085</v>
      </c>
      <c r="AF54" s="164">
        <v>4.192904700442118</v>
      </c>
      <c r="AG54" s="164">
        <v>5.1527279703407753</v>
      </c>
      <c r="AH54" s="164">
        <v>8.8023766057829267</v>
      </c>
      <c r="AT54" s="159"/>
      <c r="AU54" s="48" t="s">
        <v>184</v>
      </c>
      <c r="AV54" s="164">
        <v>0</v>
      </c>
      <c r="AW54" s="164">
        <v>3.6171545429570275</v>
      </c>
      <c r="AX54" s="164">
        <v>3.0001657895858149</v>
      </c>
      <c r="AY54" s="164">
        <v>3.657132344106905</v>
      </c>
      <c r="AZ54" s="164">
        <v>5.6608975744134904</v>
      </c>
    </row>
    <row r="55" spans="1:52" ht="15.75">
      <c r="A55" s="68" t="s">
        <v>74</v>
      </c>
      <c r="B55" s="53" t="s">
        <v>358</v>
      </c>
      <c r="C55" s="68" t="s">
        <v>20</v>
      </c>
      <c r="D55" s="68" t="s">
        <v>22</v>
      </c>
      <c r="E55" s="68" t="s">
        <v>13</v>
      </c>
      <c r="F55" s="68">
        <v>28</v>
      </c>
      <c r="G55" s="68">
        <f>F55*1.25/1000/0.125*1000</f>
        <v>280</v>
      </c>
      <c r="H55" s="68">
        <v>138</v>
      </c>
      <c r="I55" s="68">
        <v>119</v>
      </c>
      <c r="J55" s="68">
        <v>98</v>
      </c>
      <c r="K55" s="68">
        <v>82</v>
      </c>
      <c r="L55" s="68">
        <v>71</v>
      </c>
      <c r="M55" s="68">
        <v>93</v>
      </c>
      <c r="N55" s="68">
        <f t="shared" si="57"/>
        <v>128.5</v>
      </c>
      <c r="O55" s="74">
        <f t="shared" si="58"/>
        <v>100</v>
      </c>
      <c r="P55" s="74">
        <f t="shared" si="59"/>
        <v>76.264591439688715</v>
      </c>
      <c r="Q55" s="74">
        <f t="shared" si="60"/>
        <v>63.813229571984429</v>
      </c>
      <c r="R55" s="74">
        <f t="shared" si="61"/>
        <v>55.252918287937746</v>
      </c>
      <c r="S55" s="74">
        <f t="shared" si="62"/>
        <v>72.373540856031127</v>
      </c>
      <c r="T55" s="193"/>
      <c r="U55" s="193"/>
      <c r="V55" s="193"/>
      <c r="W55" s="193"/>
      <c r="AB55" s="7" t="s">
        <v>183</v>
      </c>
      <c r="AC55" s="164">
        <v>11.265729744080792</v>
      </c>
      <c r="AD55" s="164">
        <v>5.9773879468097659</v>
      </c>
      <c r="AE55" s="164">
        <v>15.047148124035553</v>
      </c>
      <c r="AF55" s="164">
        <v>12.223611032205936</v>
      </c>
      <c r="AG55" s="164">
        <v>12.331362455138525</v>
      </c>
      <c r="AH55" s="164">
        <v>13.098186897429736</v>
      </c>
      <c r="AT55" s="159"/>
      <c r="AU55" s="7" t="s">
        <v>183</v>
      </c>
      <c r="AV55" s="164">
        <v>0</v>
      </c>
      <c r="AW55" s="164">
        <v>5.9009276401210355</v>
      </c>
      <c r="AX55" s="164">
        <v>7.6813636538477779</v>
      </c>
      <c r="AY55" s="164">
        <v>6.526581001410678</v>
      </c>
      <c r="AZ55" s="164">
        <v>4.3690135953736391</v>
      </c>
    </row>
    <row r="56" spans="1:52" ht="15.75">
      <c r="A56" s="68" t="s">
        <v>76</v>
      </c>
      <c r="B56" s="53" t="s">
        <v>358</v>
      </c>
      <c r="C56" s="68" t="s">
        <v>26</v>
      </c>
      <c r="D56" s="68" t="s">
        <v>22</v>
      </c>
      <c r="E56" s="68" t="s">
        <v>13</v>
      </c>
      <c r="F56" s="68">
        <v>26.9</v>
      </c>
      <c r="G56" s="68">
        <f>F56*1.25/1000/0.125*1000</f>
        <v>269</v>
      </c>
      <c r="H56" s="68">
        <v>129</v>
      </c>
      <c r="I56" s="68">
        <v>114</v>
      </c>
      <c r="J56" s="68">
        <v>112</v>
      </c>
      <c r="K56" s="68">
        <v>106</v>
      </c>
      <c r="L56" s="68">
        <v>117</v>
      </c>
      <c r="M56" s="68">
        <v>106</v>
      </c>
      <c r="N56" s="68">
        <f t="shared" si="57"/>
        <v>121.5</v>
      </c>
      <c r="O56" s="74">
        <f t="shared" si="58"/>
        <v>100</v>
      </c>
      <c r="P56" s="74">
        <f t="shared" si="59"/>
        <v>92.181069958847743</v>
      </c>
      <c r="Q56" s="74">
        <f t="shared" si="60"/>
        <v>87.242798353909464</v>
      </c>
      <c r="R56" s="74">
        <f t="shared" si="61"/>
        <v>96.296296296296291</v>
      </c>
      <c r="S56" s="74">
        <f t="shared" si="62"/>
        <v>87.242798353909464</v>
      </c>
      <c r="T56" s="190"/>
      <c r="U56" s="190"/>
      <c r="V56" s="190"/>
      <c r="W56" s="190"/>
    </row>
    <row r="57" spans="1:52" ht="15.75">
      <c r="A57" s="68" t="s">
        <v>77</v>
      </c>
      <c r="B57" s="53" t="s">
        <v>358</v>
      </c>
      <c r="C57" s="68" t="s">
        <v>28</v>
      </c>
      <c r="D57" s="68" t="s">
        <v>22</v>
      </c>
      <c r="E57" s="68" t="s">
        <v>13</v>
      </c>
      <c r="F57" s="68">
        <v>22.7</v>
      </c>
      <c r="G57" s="68">
        <f>F57*1.25/1000/0.125*1000</f>
        <v>227</v>
      </c>
      <c r="H57" s="68">
        <v>122</v>
      </c>
      <c r="I57" s="68">
        <v>106</v>
      </c>
      <c r="J57" s="68">
        <v>106</v>
      </c>
      <c r="K57" s="68">
        <v>99</v>
      </c>
      <c r="L57" s="68">
        <v>93</v>
      </c>
      <c r="M57" s="68">
        <v>83</v>
      </c>
      <c r="N57" s="68">
        <f t="shared" si="57"/>
        <v>114</v>
      </c>
      <c r="O57" s="74">
        <f t="shared" si="58"/>
        <v>100</v>
      </c>
      <c r="P57" s="74">
        <f t="shared" si="59"/>
        <v>92.982456140350877</v>
      </c>
      <c r="Q57" s="74">
        <f t="shared" si="60"/>
        <v>86.842105263157904</v>
      </c>
      <c r="R57" s="74">
        <f t="shared" si="61"/>
        <v>81.578947368421055</v>
      </c>
      <c r="S57" s="74">
        <f t="shared" si="62"/>
        <v>72.807017543859658</v>
      </c>
      <c r="T57" s="190"/>
      <c r="U57" s="190"/>
      <c r="V57" s="190"/>
      <c r="W57" s="190"/>
    </row>
    <row r="58" spans="1:52" ht="15.75">
      <c r="A58" s="68" t="s">
        <v>78</v>
      </c>
      <c r="B58" s="53" t="s">
        <v>358</v>
      </c>
      <c r="C58" s="68" t="s">
        <v>29</v>
      </c>
      <c r="D58" s="68" t="s">
        <v>22</v>
      </c>
      <c r="E58" s="68" t="s">
        <v>13</v>
      </c>
      <c r="F58" s="68">
        <v>23.8</v>
      </c>
      <c r="G58" s="68">
        <f>F58*1.25/1000/0.125*1000</f>
        <v>238</v>
      </c>
      <c r="H58" s="68">
        <v>117</v>
      </c>
      <c r="I58" s="68">
        <v>102</v>
      </c>
      <c r="J58" s="68">
        <v>114</v>
      </c>
      <c r="K58" s="68">
        <v>84</v>
      </c>
      <c r="L58" s="68">
        <v>75</v>
      </c>
      <c r="M58" s="68">
        <v>83</v>
      </c>
      <c r="N58" s="68">
        <f t="shared" si="57"/>
        <v>109.5</v>
      </c>
      <c r="O58" s="74">
        <f t="shared" si="58"/>
        <v>100</v>
      </c>
      <c r="P58" s="74">
        <f t="shared" si="59"/>
        <v>104.10958904109589</v>
      </c>
      <c r="Q58" s="74">
        <f t="shared" si="60"/>
        <v>76.712328767123282</v>
      </c>
      <c r="R58" s="74">
        <f t="shared" si="61"/>
        <v>68.493150684931507</v>
      </c>
      <c r="S58" s="74">
        <f t="shared" si="62"/>
        <v>75.799086757990864</v>
      </c>
      <c r="T58" s="190"/>
      <c r="U58" s="190"/>
      <c r="V58" s="190"/>
      <c r="W58" s="190"/>
    </row>
    <row r="59" spans="1:52" ht="15.75">
      <c r="A59" s="72" t="s">
        <v>179</v>
      </c>
      <c r="B59" s="53" t="s">
        <v>358</v>
      </c>
      <c r="C59" s="73"/>
      <c r="D59" s="73" t="s">
        <v>22</v>
      </c>
      <c r="E59" s="73" t="s">
        <v>13</v>
      </c>
      <c r="F59" s="74">
        <f>AVERAGE(F40:F58)</f>
        <v>24.647368421052636</v>
      </c>
      <c r="G59" s="74">
        <f t="shared" ref="G59:M59" si="63">AVERAGE(G40:G58)</f>
        <v>169.34736842105264</v>
      </c>
      <c r="H59" s="74">
        <f t="shared" si="63"/>
        <v>118.52631578947368</v>
      </c>
      <c r="I59" s="74">
        <f t="shared" si="63"/>
        <v>111.94736842105263</v>
      </c>
      <c r="J59" s="74">
        <f t="shared" si="63"/>
        <v>99.473684210526315</v>
      </c>
      <c r="K59" s="74">
        <f t="shared" si="63"/>
        <v>95.05263157894737</v>
      </c>
      <c r="L59" s="74">
        <f t="shared" si="63"/>
        <v>101.84210526315789</v>
      </c>
      <c r="M59" s="74">
        <f t="shared" si="63"/>
        <v>106.21052631578948</v>
      </c>
      <c r="N59" s="74">
        <f t="shared" ref="N59:S59" si="64">AVERAGE(N40:N58)</f>
        <v>115.23684210526316</v>
      </c>
      <c r="O59" s="74">
        <f t="shared" ref="O59" si="65">AVERAGE(O40:O58)</f>
        <v>100</v>
      </c>
      <c r="P59" s="74">
        <f t="shared" si="64"/>
        <v>86.777751849207576</v>
      </c>
      <c r="Q59" s="74">
        <f t="shared" si="64"/>
        <v>81.888295156750985</v>
      </c>
      <c r="R59" s="74">
        <f t="shared" si="64"/>
        <v>89.085196616882499</v>
      </c>
      <c r="S59" s="74">
        <f t="shared" si="64"/>
        <v>92.485208126294381</v>
      </c>
      <c r="T59" s="190"/>
      <c r="U59" s="190"/>
      <c r="V59" s="190"/>
      <c r="W59" s="190"/>
    </row>
    <row r="60" spans="1:52" ht="15.75">
      <c r="A60" s="72" t="s">
        <v>180</v>
      </c>
      <c r="B60" s="53" t="s">
        <v>358</v>
      </c>
      <c r="C60" s="73"/>
      <c r="D60" s="73" t="s">
        <v>22</v>
      </c>
      <c r="E60" s="73" t="s">
        <v>13</v>
      </c>
      <c r="F60" s="74">
        <f>STDEV(F40:F58)/SQRT(20)</f>
        <v>0.70167927229581584</v>
      </c>
      <c r="G60" s="74">
        <f t="shared" ref="G60:M60" si="66">STDEV(G40:G58)/SQRT(20)</f>
        <v>10.981852121722996</v>
      </c>
      <c r="H60" s="74">
        <f t="shared" si="66"/>
        <v>5.3977198998242875</v>
      </c>
      <c r="I60" s="74">
        <f t="shared" si="66"/>
        <v>4.2684069915618394</v>
      </c>
      <c r="J60" s="74">
        <f t="shared" si="66"/>
        <v>5.8648521914938438</v>
      </c>
      <c r="K60" s="74">
        <f t="shared" si="66"/>
        <v>5.968190533621895</v>
      </c>
      <c r="L60" s="74">
        <f t="shared" si="66"/>
        <v>5.9625046740697876</v>
      </c>
      <c r="M60" s="74">
        <f t="shared" si="66"/>
        <v>5.6831030976671082</v>
      </c>
      <c r="N60" s="74">
        <f t="shared" ref="N60:S60" si="67">STDEV(N40:N58)/SQRT(20)</f>
        <v>4.4053894425295574</v>
      </c>
      <c r="O60" s="74">
        <f t="shared" ref="O60" si="68">STDEV(O40:O58)/SQRT(20)</f>
        <v>0</v>
      </c>
      <c r="P60" s="74">
        <f t="shared" si="67"/>
        <v>4.7707489157267444</v>
      </c>
      <c r="Q60" s="74">
        <f t="shared" si="67"/>
        <v>3.5930411528061339</v>
      </c>
      <c r="R60" s="74">
        <f t="shared" si="67"/>
        <v>5.1204942444327948</v>
      </c>
      <c r="S60" s="74">
        <f t="shared" si="67"/>
        <v>4.1513140114240379</v>
      </c>
      <c r="T60" s="191"/>
      <c r="U60" s="191"/>
      <c r="V60" s="191"/>
      <c r="W60" s="191"/>
    </row>
    <row r="61" spans="1:52" ht="15.75">
      <c r="A61" s="68"/>
      <c r="B61" s="68"/>
      <c r="C61" s="68"/>
      <c r="D61" s="68"/>
      <c r="E61" s="68"/>
      <c r="F61" s="68"/>
      <c r="G61" s="84"/>
      <c r="H61" s="68"/>
      <c r="I61" s="68"/>
      <c r="J61" s="68"/>
      <c r="K61" s="68"/>
      <c r="L61" s="68"/>
      <c r="M61" s="68"/>
      <c r="N61" s="191"/>
      <c r="O61" s="191"/>
      <c r="P61" s="191"/>
      <c r="Q61" s="191"/>
      <c r="R61" s="191"/>
      <c r="S61" s="191"/>
      <c r="T61" s="191"/>
      <c r="U61" s="191"/>
      <c r="V61" s="191"/>
      <c r="W61" s="191"/>
      <c r="Z61" t="s">
        <v>187</v>
      </c>
    </row>
    <row r="62" spans="1:52" ht="63.75" thickBot="1">
      <c r="A62" s="67" t="s">
        <v>352</v>
      </c>
      <c r="B62" s="68" t="s">
        <v>355</v>
      </c>
      <c r="C62" s="67" t="s">
        <v>9</v>
      </c>
      <c r="D62" s="67" t="s">
        <v>11</v>
      </c>
      <c r="E62" s="67" t="s">
        <v>248</v>
      </c>
      <c r="F62" s="67" t="s">
        <v>353</v>
      </c>
      <c r="G62" s="69" t="s">
        <v>354</v>
      </c>
      <c r="H62" s="70" t="s">
        <v>363</v>
      </c>
      <c r="I62" s="70" t="s">
        <v>363</v>
      </c>
      <c r="J62" s="70" t="s">
        <v>364</v>
      </c>
      <c r="K62" s="70" t="s">
        <v>365</v>
      </c>
      <c r="L62" s="70" t="s">
        <v>366</v>
      </c>
      <c r="M62" s="70" t="s">
        <v>367</v>
      </c>
      <c r="N62" s="69" t="s">
        <v>508</v>
      </c>
      <c r="O62" s="69" t="s">
        <v>514</v>
      </c>
      <c r="P62" s="69" t="s">
        <v>509</v>
      </c>
      <c r="Q62" s="69" t="s">
        <v>510</v>
      </c>
      <c r="R62" s="69" t="s">
        <v>511</v>
      </c>
      <c r="S62" s="69" t="s">
        <v>512</v>
      </c>
      <c r="T62" s="190"/>
      <c r="U62" s="190"/>
      <c r="V62" s="190"/>
      <c r="W62" s="190"/>
    </row>
    <row r="63" spans="1:52" ht="15.75">
      <c r="A63" s="68" t="s">
        <v>104</v>
      </c>
      <c r="B63" s="68" t="s">
        <v>102</v>
      </c>
      <c r="C63" s="68" t="s">
        <v>26</v>
      </c>
      <c r="D63" s="68" t="s">
        <v>66</v>
      </c>
      <c r="E63" s="73" t="s">
        <v>13</v>
      </c>
      <c r="F63" s="68">
        <v>42</v>
      </c>
      <c r="G63" s="68">
        <f>F63*1.25/1000/0.125*1000</f>
        <v>420</v>
      </c>
      <c r="H63" s="68">
        <v>176</v>
      </c>
      <c r="I63" s="68">
        <v>128</v>
      </c>
      <c r="J63" s="68">
        <v>169</v>
      </c>
      <c r="K63" s="68">
        <v>159</v>
      </c>
      <c r="L63" s="68">
        <v>140</v>
      </c>
      <c r="M63" s="68">
        <v>135</v>
      </c>
      <c r="N63" s="68">
        <f>AVERAGE(H63:I63)</f>
        <v>152</v>
      </c>
      <c r="O63" s="74">
        <f>N63/$N63*100</f>
        <v>100</v>
      </c>
      <c r="P63" s="74">
        <f>J63/$N63*100</f>
        <v>111.18421052631579</v>
      </c>
      <c r="Q63" s="74">
        <f t="shared" ref="Q63" si="69">K63/$N63*100</f>
        <v>104.60526315789474</v>
      </c>
      <c r="R63" s="74">
        <f t="shared" ref="R63" si="70">L63/$N63*100</f>
        <v>92.10526315789474</v>
      </c>
      <c r="S63" s="74">
        <f t="shared" ref="S63" si="71">M63/$N63*100</f>
        <v>88.81578947368422</v>
      </c>
      <c r="T63" s="189"/>
      <c r="U63" s="189"/>
      <c r="V63" s="189"/>
      <c r="W63" s="189"/>
      <c r="Z63" s="163"/>
      <c r="AA63" s="163" t="s">
        <v>188</v>
      </c>
      <c r="AB63" s="163" t="s">
        <v>189</v>
      </c>
    </row>
    <row r="64" spans="1:52" ht="15.75">
      <c r="A64" s="68" t="s">
        <v>105</v>
      </c>
      <c r="B64" s="68" t="s">
        <v>102</v>
      </c>
      <c r="C64" s="68" t="s">
        <v>28</v>
      </c>
      <c r="D64" s="68" t="s">
        <v>66</v>
      </c>
      <c r="E64" s="73" t="s">
        <v>13</v>
      </c>
      <c r="F64" s="68">
        <v>36.5</v>
      </c>
      <c r="G64" s="68">
        <f>F64*1.25/1000/0.125*1000</f>
        <v>365</v>
      </c>
      <c r="H64" s="68">
        <v>136</v>
      </c>
      <c r="I64" s="68">
        <v>119</v>
      </c>
      <c r="J64" s="68">
        <v>150</v>
      </c>
      <c r="K64" s="68">
        <v>112</v>
      </c>
      <c r="L64" s="68">
        <v>107</v>
      </c>
      <c r="M64" s="68">
        <v>102</v>
      </c>
      <c r="N64" s="68">
        <f t="shared" ref="N64:N66" si="72">AVERAGE(H64:I64)</f>
        <v>127.5</v>
      </c>
      <c r="O64" s="74">
        <f t="shared" ref="O64:O66" si="73">N64/$N64*100</f>
        <v>100</v>
      </c>
      <c r="P64" s="74">
        <f t="shared" ref="P64:P66" si="74">J64/$N64*100</f>
        <v>117.64705882352942</v>
      </c>
      <c r="Q64" s="74">
        <f t="shared" ref="Q64:Q66" si="75">K64/$N64*100</f>
        <v>87.843137254901961</v>
      </c>
      <c r="R64" s="74">
        <f t="shared" ref="R64:R66" si="76">L64/$N64*100</f>
        <v>83.921568627450981</v>
      </c>
      <c r="S64" s="74">
        <f t="shared" ref="S64:S66" si="77">M64/$N64*100</f>
        <v>80</v>
      </c>
      <c r="T64" s="190"/>
      <c r="U64" s="190"/>
      <c r="V64" s="190"/>
      <c r="W64" s="190"/>
      <c r="Z64" s="161" t="s">
        <v>190</v>
      </c>
      <c r="AA64" s="161">
        <v>165.375</v>
      </c>
      <c r="AB64" s="161">
        <v>111.94736842105263</v>
      </c>
    </row>
    <row r="65" spans="1:28" ht="15.75">
      <c r="A65" s="68" t="s">
        <v>106</v>
      </c>
      <c r="B65" s="68" t="s">
        <v>102</v>
      </c>
      <c r="C65" s="68" t="s">
        <v>29</v>
      </c>
      <c r="D65" s="68" t="s">
        <v>66</v>
      </c>
      <c r="E65" s="73" t="s">
        <v>13</v>
      </c>
      <c r="F65" s="68">
        <v>40.700000000000003</v>
      </c>
      <c r="G65" s="68">
        <f>F65*1.25/1000/0.125*1000</f>
        <v>407</v>
      </c>
      <c r="H65" s="68">
        <v>188</v>
      </c>
      <c r="I65" s="68">
        <v>141</v>
      </c>
      <c r="J65" s="68">
        <v>191</v>
      </c>
      <c r="K65" s="68">
        <v>140</v>
      </c>
      <c r="L65" s="68">
        <v>154</v>
      </c>
      <c r="M65" s="68">
        <v>166</v>
      </c>
      <c r="N65" s="68">
        <f t="shared" si="72"/>
        <v>164.5</v>
      </c>
      <c r="O65" s="74">
        <f t="shared" si="73"/>
        <v>100</v>
      </c>
      <c r="P65" s="74">
        <f t="shared" si="74"/>
        <v>116.10942249240122</v>
      </c>
      <c r="Q65" s="74">
        <f t="shared" si="75"/>
        <v>85.106382978723403</v>
      </c>
      <c r="R65" s="74">
        <f t="shared" si="76"/>
        <v>93.61702127659575</v>
      </c>
      <c r="S65" s="74">
        <f t="shared" si="77"/>
        <v>100.91185410334347</v>
      </c>
      <c r="T65" s="190"/>
      <c r="U65" s="190"/>
      <c r="V65" s="190"/>
      <c r="W65" s="190"/>
      <c r="Z65" s="161" t="s">
        <v>191</v>
      </c>
      <c r="AA65" s="161">
        <v>1503.6964285714287</v>
      </c>
      <c r="AB65" s="161">
        <v>364.38596491227992</v>
      </c>
    </row>
    <row r="66" spans="1:28" ht="15.75">
      <c r="A66" s="72" t="s">
        <v>513</v>
      </c>
      <c r="B66" s="200" t="s">
        <v>102</v>
      </c>
      <c r="C66" s="199" t="s">
        <v>29</v>
      </c>
      <c r="D66" s="199" t="s">
        <v>66</v>
      </c>
      <c r="E66" s="73" t="s">
        <v>13</v>
      </c>
      <c r="F66" s="200">
        <v>34.5</v>
      </c>
      <c r="G66" s="200">
        <f t="shared" ref="G66" si="78">F66*1.25/0.125</f>
        <v>345</v>
      </c>
      <c r="H66" s="200">
        <v>174</v>
      </c>
      <c r="I66" s="200">
        <v>145</v>
      </c>
      <c r="J66" s="200">
        <v>220</v>
      </c>
      <c r="K66" s="200">
        <v>107</v>
      </c>
      <c r="L66" s="200">
        <v>104</v>
      </c>
      <c r="M66" s="200">
        <v>138</v>
      </c>
      <c r="N66" s="68">
        <f t="shared" si="72"/>
        <v>159.5</v>
      </c>
      <c r="O66" s="74">
        <f t="shared" si="73"/>
        <v>100</v>
      </c>
      <c r="P66" s="74">
        <f t="shared" si="74"/>
        <v>137.93103448275863</v>
      </c>
      <c r="Q66" s="74">
        <f t="shared" si="75"/>
        <v>67.084639498432594</v>
      </c>
      <c r="R66" s="74">
        <f t="shared" si="76"/>
        <v>65.203761755485885</v>
      </c>
      <c r="S66" s="74">
        <f t="shared" si="77"/>
        <v>86.520376175548591</v>
      </c>
      <c r="T66" s="190"/>
      <c r="U66" s="190"/>
      <c r="V66" s="190"/>
      <c r="W66" s="190"/>
      <c r="Z66" s="161" t="s">
        <v>192</v>
      </c>
      <c r="AA66" s="161">
        <v>8</v>
      </c>
      <c r="AB66" s="161">
        <v>19</v>
      </c>
    </row>
    <row r="67" spans="1:28" ht="15.75">
      <c r="A67" s="72" t="s">
        <v>179</v>
      </c>
      <c r="B67" s="68" t="s">
        <v>102</v>
      </c>
      <c r="C67" s="73"/>
      <c r="D67" s="68" t="s">
        <v>66</v>
      </c>
      <c r="E67" s="73" t="s">
        <v>13</v>
      </c>
      <c r="F67" s="74">
        <f>AVERAGE(F63:F66)</f>
        <v>38.424999999999997</v>
      </c>
      <c r="G67" s="74">
        <f t="shared" ref="G67:M67" si="79">AVERAGE(G63:G66)</f>
        <v>384.25</v>
      </c>
      <c r="H67" s="74">
        <f t="shared" si="79"/>
        <v>168.5</v>
      </c>
      <c r="I67" s="74">
        <f t="shared" si="79"/>
        <v>133.25</v>
      </c>
      <c r="J67" s="74">
        <f t="shared" si="79"/>
        <v>182.5</v>
      </c>
      <c r="K67" s="74">
        <f t="shared" si="79"/>
        <v>129.5</v>
      </c>
      <c r="L67" s="74">
        <f t="shared" si="79"/>
        <v>126.25</v>
      </c>
      <c r="M67" s="74">
        <f t="shared" si="79"/>
        <v>135.25</v>
      </c>
      <c r="N67" s="74">
        <f t="shared" ref="N67" si="80">AVERAGE(N63:N66)</f>
        <v>150.875</v>
      </c>
      <c r="O67" s="74">
        <f t="shared" ref="O67" si="81">AVERAGE(O63:O66)</f>
        <v>100</v>
      </c>
      <c r="P67" s="74">
        <f t="shared" ref="P67" si="82">AVERAGE(P63:P66)</f>
        <v>120.71793158125126</v>
      </c>
      <c r="Q67" s="74">
        <f t="shared" ref="Q67" si="83">AVERAGE(Q63:Q66)</f>
        <v>86.159855722488174</v>
      </c>
      <c r="R67" s="74">
        <f t="shared" ref="R67" si="84">AVERAGE(R63:R66)</f>
        <v>83.711903704356843</v>
      </c>
      <c r="S67" s="74">
        <f t="shared" ref="S67" si="85">AVERAGE(S63:S66)</f>
        <v>89.062004938144071</v>
      </c>
      <c r="T67" s="191"/>
      <c r="U67" s="191"/>
      <c r="V67" s="191"/>
      <c r="W67" s="191"/>
      <c r="Z67" s="161" t="s">
        <v>193</v>
      </c>
      <c r="AA67" s="161">
        <v>0</v>
      </c>
      <c r="AB67" s="161"/>
    </row>
    <row r="68" spans="1:28" ht="15.75">
      <c r="A68" s="72" t="s">
        <v>180</v>
      </c>
      <c r="B68" s="68" t="s">
        <v>102</v>
      </c>
      <c r="C68" s="73"/>
      <c r="D68" s="68" t="s">
        <v>66</v>
      </c>
      <c r="E68" s="73" t="s">
        <v>13</v>
      </c>
      <c r="F68" s="74">
        <f>STDEV(F63:F66)/SQRT(4)</f>
        <v>1.7575432664185922</v>
      </c>
      <c r="G68" s="74">
        <f t="shared" ref="G68:M68" si="86">STDEV(G63:G66)/SQRT(4)</f>
        <v>17.575432664185918</v>
      </c>
      <c r="H68" s="74">
        <f t="shared" si="86"/>
        <v>11.265729744080792</v>
      </c>
      <c r="I68" s="74">
        <f t="shared" si="86"/>
        <v>5.9773879468097659</v>
      </c>
      <c r="J68" s="74">
        <f t="shared" si="86"/>
        <v>15.047148124035553</v>
      </c>
      <c r="K68" s="74">
        <f t="shared" si="86"/>
        <v>12.223611032205936</v>
      </c>
      <c r="L68" s="74">
        <f t="shared" si="86"/>
        <v>12.331362455138525</v>
      </c>
      <c r="M68" s="74">
        <f t="shared" si="86"/>
        <v>13.098186897429736</v>
      </c>
      <c r="N68" s="74">
        <f t="shared" ref="N68:S68" si="87">STDEV(N63:N66)/SQRT(4)</f>
        <v>8.2041021243440575</v>
      </c>
      <c r="O68" s="74">
        <f t="shared" ref="O68" si="88">STDEV(O63:O66)/SQRT(4)</f>
        <v>0</v>
      </c>
      <c r="P68" s="74">
        <f t="shared" si="87"/>
        <v>5.9009276401210355</v>
      </c>
      <c r="Q68" s="74">
        <f t="shared" si="87"/>
        <v>7.6813636538477779</v>
      </c>
      <c r="R68" s="74">
        <f t="shared" si="87"/>
        <v>6.526581001410678</v>
      </c>
      <c r="S68" s="74">
        <f t="shared" si="87"/>
        <v>4.3690135953736391</v>
      </c>
      <c r="T68" s="191"/>
      <c r="U68" s="191"/>
      <c r="V68" s="191"/>
      <c r="W68" s="191"/>
      <c r="Z68" s="161" t="s">
        <v>194</v>
      </c>
      <c r="AA68" s="161">
        <v>8</v>
      </c>
      <c r="AB68" s="161"/>
    </row>
    <row r="69" spans="1:28" ht="15.75">
      <c r="A69" s="72"/>
      <c r="B69" s="68"/>
      <c r="C69" s="73"/>
      <c r="D69" s="68"/>
      <c r="E69" s="73"/>
      <c r="F69" s="74"/>
      <c r="G69" s="74"/>
      <c r="H69" s="74"/>
      <c r="I69" s="74"/>
      <c r="J69" s="74"/>
      <c r="K69" s="74"/>
      <c r="L69" s="74"/>
      <c r="M69" s="74"/>
      <c r="N69" s="190"/>
      <c r="O69" s="190"/>
      <c r="P69" s="190"/>
      <c r="Q69" s="190"/>
      <c r="R69" s="190"/>
      <c r="S69" s="190"/>
      <c r="T69" s="190"/>
      <c r="U69" s="190"/>
      <c r="V69" s="190"/>
      <c r="W69" s="190"/>
      <c r="Z69" s="161" t="s">
        <v>195</v>
      </c>
      <c r="AA69" s="161">
        <v>3.7122196191954013</v>
      </c>
      <c r="AB69" s="161"/>
    </row>
    <row r="70" spans="1:28" ht="63">
      <c r="A70" s="67" t="s">
        <v>352</v>
      </c>
      <c r="B70" s="68" t="s">
        <v>355</v>
      </c>
      <c r="C70" s="67" t="s">
        <v>9</v>
      </c>
      <c r="D70" s="67" t="s">
        <v>11</v>
      </c>
      <c r="E70" s="67" t="s">
        <v>248</v>
      </c>
      <c r="F70" s="67" t="s">
        <v>353</v>
      </c>
      <c r="G70" s="69" t="s">
        <v>354</v>
      </c>
      <c r="H70" s="70" t="s">
        <v>363</v>
      </c>
      <c r="I70" s="70" t="s">
        <v>363</v>
      </c>
      <c r="J70" s="70" t="s">
        <v>364</v>
      </c>
      <c r="K70" s="70" t="s">
        <v>365</v>
      </c>
      <c r="L70" s="70" t="s">
        <v>366</v>
      </c>
      <c r="M70" s="70" t="s">
        <v>367</v>
      </c>
      <c r="N70" s="69" t="s">
        <v>508</v>
      </c>
      <c r="O70" s="69" t="s">
        <v>514</v>
      </c>
      <c r="P70" s="69" t="s">
        <v>509</v>
      </c>
      <c r="Q70" s="69" t="s">
        <v>510</v>
      </c>
      <c r="R70" s="69" t="s">
        <v>511</v>
      </c>
      <c r="S70" s="69" t="s">
        <v>512</v>
      </c>
      <c r="T70" s="189"/>
      <c r="U70" s="189"/>
      <c r="V70" s="189"/>
      <c r="W70" s="189"/>
      <c r="Z70" s="161" t="s">
        <v>196</v>
      </c>
      <c r="AA70" s="161">
        <v>2.9686897340857436E-3</v>
      </c>
      <c r="AB70" s="161"/>
    </row>
    <row r="71" spans="1:28" ht="15.75">
      <c r="A71" s="68" t="s">
        <v>116</v>
      </c>
      <c r="B71" s="68" t="s">
        <v>21</v>
      </c>
      <c r="C71" s="68" t="s">
        <v>29</v>
      </c>
      <c r="D71" s="68" t="s">
        <v>22</v>
      </c>
      <c r="E71" s="73" t="s">
        <v>13</v>
      </c>
      <c r="F71" s="68">
        <v>27.4</v>
      </c>
      <c r="G71" s="68">
        <f>F71*1.25/1000/0.125*1000</f>
        <v>274</v>
      </c>
      <c r="H71" s="68">
        <v>145</v>
      </c>
      <c r="I71" s="68">
        <v>128</v>
      </c>
      <c r="J71" s="68">
        <v>120</v>
      </c>
      <c r="K71" s="68">
        <v>100</v>
      </c>
      <c r="L71" s="68">
        <v>97</v>
      </c>
      <c r="M71" s="68">
        <v>108</v>
      </c>
      <c r="N71" s="68">
        <f>AVERAGE(H71:I71)</f>
        <v>136.5</v>
      </c>
      <c r="O71" s="74">
        <f>N71/$N71*100</f>
        <v>100</v>
      </c>
      <c r="P71" s="74">
        <f>J71/$N71*100</f>
        <v>87.912087912087912</v>
      </c>
      <c r="Q71" s="74">
        <f t="shared" ref="Q71" si="89">K71/$N71*100</f>
        <v>73.260073260073256</v>
      </c>
      <c r="R71" s="74">
        <f t="shared" ref="R71" si="90">L71/$N71*100</f>
        <v>71.062271062271066</v>
      </c>
      <c r="S71" s="74">
        <f t="shared" ref="S71" si="91">M71/$N71*100</f>
        <v>79.120879120879124</v>
      </c>
      <c r="T71" s="190"/>
      <c r="U71" s="190"/>
      <c r="V71" s="190"/>
      <c r="W71" s="190"/>
      <c r="Z71" s="161" t="s">
        <v>197</v>
      </c>
      <c r="AA71" s="161">
        <v>1.8595480375308981</v>
      </c>
      <c r="AB71" s="161"/>
    </row>
    <row r="72" spans="1:28" ht="15.75">
      <c r="A72" s="68" t="s">
        <v>114</v>
      </c>
      <c r="B72" s="68" t="s">
        <v>21</v>
      </c>
      <c r="C72" s="68" t="s">
        <v>26</v>
      </c>
      <c r="D72" s="68" t="s">
        <v>22</v>
      </c>
      <c r="E72" s="73" t="s">
        <v>13</v>
      </c>
      <c r="F72" s="68">
        <v>25.1</v>
      </c>
      <c r="G72" s="68">
        <f>F72*1.25/1000/0.125*1000</f>
        <v>251</v>
      </c>
      <c r="H72" s="68">
        <v>132</v>
      </c>
      <c r="I72" s="68">
        <v>117</v>
      </c>
      <c r="J72" s="68">
        <v>101</v>
      </c>
      <c r="K72" s="68">
        <v>82</v>
      </c>
      <c r="L72" s="68">
        <v>129</v>
      </c>
      <c r="M72" s="68">
        <v>116</v>
      </c>
      <c r="N72" s="68">
        <f t="shared" ref="N72:N78" si="92">AVERAGE(H72:I72)</f>
        <v>124.5</v>
      </c>
      <c r="O72" s="74">
        <f t="shared" ref="O72:O78" si="93">N72/$N72*100</f>
        <v>100</v>
      </c>
      <c r="P72" s="74">
        <f t="shared" ref="P72:P78" si="94">J72/$N72*100</f>
        <v>81.124497991967871</v>
      </c>
      <c r="Q72" s="74">
        <f t="shared" ref="Q72:Q78" si="95">K72/$N72*100</f>
        <v>65.863453815261039</v>
      </c>
      <c r="R72" s="74">
        <f t="shared" ref="R72:R78" si="96">L72/$N72*100</f>
        <v>103.6144578313253</v>
      </c>
      <c r="S72" s="74">
        <f t="shared" ref="S72:S78" si="97">M72/$N72*100</f>
        <v>93.172690763052216</v>
      </c>
      <c r="T72" s="190"/>
      <c r="U72" s="190"/>
      <c r="V72" s="190"/>
      <c r="W72" s="190"/>
      <c r="Z72" s="161" t="s">
        <v>198</v>
      </c>
      <c r="AA72" s="161">
        <v>5.9373794681714873E-3</v>
      </c>
      <c r="AB72" s="161"/>
    </row>
    <row r="73" spans="1:28" ht="16.5" thickBot="1">
      <c r="A73" s="68" t="s">
        <v>115</v>
      </c>
      <c r="B73" s="68" t="s">
        <v>21</v>
      </c>
      <c r="C73" s="68" t="s">
        <v>28</v>
      </c>
      <c r="D73" s="68" t="s">
        <v>22</v>
      </c>
      <c r="E73" s="73" t="s">
        <v>13</v>
      </c>
      <c r="F73" s="68">
        <v>25.8</v>
      </c>
      <c r="G73" s="68">
        <f>F73*1.25/1000/0.125*1000</f>
        <v>258</v>
      </c>
      <c r="H73" s="68">
        <v>142</v>
      </c>
      <c r="I73" s="68">
        <v>127</v>
      </c>
      <c r="J73" s="68">
        <v>115</v>
      </c>
      <c r="K73" s="68">
        <v>85</v>
      </c>
      <c r="L73" s="68">
        <v>66</v>
      </c>
      <c r="M73" s="68">
        <v>141</v>
      </c>
      <c r="N73" s="68">
        <f t="shared" si="92"/>
        <v>134.5</v>
      </c>
      <c r="O73" s="74">
        <f t="shared" si="93"/>
        <v>100</v>
      </c>
      <c r="P73" s="74">
        <f t="shared" si="94"/>
        <v>85.501858736059475</v>
      </c>
      <c r="Q73" s="74">
        <f t="shared" si="95"/>
        <v>63.19702602230484</v>
      </c>
      <c r="R73" s="74">
        <f t="shared" si="96"/>
        <v>49.070631970260223</v>
      </c>
      <c r="S73" s="74">
        <f t="shared" si="97"/>
        <v>104.83271375464685</v>
      </c>
      <c r="T73" s="190"/>
      <c r="U73" s="190"/>
      <c r="V73" s="190"/>
      <c r="W73" s="190"/>
      <c r="Z73" s="162" t="s">
        <v>199</v>
      </c>
      <c r="AA73" s="162">
        <v>2.3060041352041671</v>
      </c>
      <c r="AB73" s="162"/>
    </row>
    <row r="74" spans="1:28" ht="15.75">
      <c r="A74" s="136" t="s">
        <v>475</v>
      </c>
      <c r="B74" s="131" t="s">
        <v>21</v>
      </c>
      <c r="C74" s="134" t="s">
        <v>20</v>
      </c>
      <c r="D74" s="68" t="s">
        <v>22</v>
      </c>
      <c r="E74" s="134" t="s">
        <v>13</v>
      </c>
      <c r="F74" s="131">
        <v>19.8</v>
      </c>
      <c r="G74" s="169">
        <f t="shared" ref="G74:G78" si="98">F74*1.25/0.125</f>
        <v>198</v>
      </c>
      <c r="H74" s="170">
        <v>157</v>
      </c>
      <c r="I74" s="170">
        <v>164</v>
      </c>
      <c r="J74" s="170">
        <v>145</v>
      </c>
      <c r="K74" s="170">
        <v>70</v>
      </c>
      <c r="L74" s="170">
        <v>76</v>
      </c>
      <c r="M74" s="170">
        <v>74</v>
      </c>
      <c r="N74" s="68">
        <f t="shared" si="92"/>
        <v>160.5</v>
      </c>
      <c r="O74" s="74">
        <f t="shared" si="93"/>
        <v>100</v>
      </c>
      <c r="P74" s="74">
        <f t="shared" si="94"/>
        <v>90.342679127725859</v>
      </c>
      <c r="Q74" s="74">
        <f t="shared" si="95"/>
        <v>43.613707165109034</v>
      </c>
      <c r="R74" s="74">
        <f t="shared" si="96"/>
        <v>47.352024922118382</v>
      </c>
      <c r="S74" s="74">
        <f t="shared" si="97"/>
        <v>46.105919003115261</v>
      </c>
      <c r="T74" s="195"/>
      <c r="U74" s="195"/>
      <c r="V74" s="195"/>
      <c r="W74" s="195"/>
      <c r="X74" s="159"/>
    </row>
    <row r="75" spans="1:28" ht="15.75">
      <c r="A75" s="136" t="s">
        <v>476</v>
      </c>
      <c r="B75" s="131" t="s">
        <v>21</v>
      </c>
      <c r="C75" s="134" t="s">
        <v>26</v>
      </c>
      <c r="D75" s="68" t="s">
        <v>22</v>
      </c>
      <c r="E75" s="134" t="s">
        <v>13</v>
      </c>
      <c r="F75" s="131">
        <v>19.8</v>
      </c>
      <c r="G75" s="169">
        <f t="shared" si="98"/>
        <v>198</v>
      </c>
      <c r="H75" s="170">
        <v>173</v>
      </c>
      <c r="I75" s="170">
        <v>173</v>
      </c>
      <c r="J75" s="170">
        <v>126</v>
      </c>
      <c r="K75" s="170">
        <v>88</v>
      </c>
      <c r="L75" s="170">
        <v>81</v>
      </c>
      <c r="M75" s="170">
        <v>100</v>
      </c>
      <c r="N75" s="68">
        <f t="shared" si="92"/>
        <v>173</v>
      </c>
      <c r="O75" s="74">
        <f t="shared" si="93"/>
        <v>100</v>
      </c>
      <c r="P75" s="74">
        <f t="shared" si="94"/>
        <v>72.832369942196522</v>
      </c>
      <c r="Q75" s="74">
        <f t="shared" si="95"/>
        <v>50.867052023121381</v>
      </c>
      <c r="R75" s="74">
        <f t="shared" si="96"/>
        <v>46.820809248554909</v>
      </c>
      <c r="S75" s="74">
        <f t="shared" si="97"/>
        <v>57.80346820809249</v>
      </c>
      <c r="T75" s="195"/>
      <c r="U75" s="195"/>
      <c r="V75" s="195"/>
      <c r="W75" s="195"/>
      <c r="X75" s="159"/>
    </row>
    <row r="76" spans="1:28" ht="15.75">
      <c r="A76" s="136" t="s">
        <v>477</v>
      </c>
      <c r="B76" s="131" t="s">
        <v>21</v>
      </c>
      <c r="C76" s="134" t="s">
        <v>28</v>
      </c>
      <c r="D76" s="68" t="s">
        <v>22</v>
      </c>
      <c r="E76" s="134" t="s">
        <v>13</v>
      </c>
      <c r="F76" s="131">
        <v>19.3</v>
      </c>
      <c r="G76" s="169">
        <f t="shared" si="98"/>
        <v>193</v>
      </c>
      <c r="H76" s="170">
        <v>199</v>
      </c>
      <c r="I76" s="170">
        <v>225</v>
      </c>
      <c r="J76" s="170">
        <v>142</v>
      </c>
      <c r="K76" s="170">
        <v>104</v>
      </c>
      <c r="L76" s="170">
        <v>86</v>
      </c>
      <c r="M76" s="170">
        <v>84</v>
      </c>
      <c r="N76" s="68">
        <f t="shared" si="92"/>
        <v>212</v>
      </c>
      <c r="O76" s="74">
        <f t="shared" si="93"/>
        <v>100</v>
      </c>
      <c r="P76" s="74">
        <f t="shared" si="94"/>
        <v>66.981132075471692</v>
      </c>
      <c r="Q76" s="74">
        <f t="shared" si="95"/>
        <v>49.056603773584904</v>
      </c>
      <c r="R76" s="74">
        <f t="shared" si="96"/>
        <v>40.566037735849058</v>
      </c>
      <c r="S76" s="74">
        <f t="shared" si="97"/>
        <v>39.622641509433961</v>
      </c>
      <c r="T76" s="195"/>
      <c r="U76" s="195"/>
      <c r="V76" s="195"/>
      <c r="W76" s="195"/>
      <c r="X76" s="159"/>
    </row>
    <row r="77" spans="1:28" ht="15.75">
      <c r="A77" s="136" t="s">
        <v>478</v>
      </c>
      <c r="B77" s="131" t="s">
        <v>21</v>
      </c>
      <c r="C77" s="134" t="s">
        <v>29</v>
      </c>
      <c r="D77" s="68" t="s">
        <v>22</v>
      </c>
      <c r="E77" s="134" t="s">
        <v>13</v>
      </c>
      <c r="F77" s="131">
        <v>17.3</v>
      </c>
      <c r="G77" s="169">
        <f t="shared" si="98"/>
        <v>173</v>
      </c>
      <c r="H77" s="170">
        <v>208</v>
      </c>
      <c r="I77" s="170">
        <v>196</v>
      </c>
      <c r="J77" s="170">
        <v>148</v>
      </c>
      <c r="K77" s="170">
        <v>77</v>
      </c>
      <c r="L77" s="170">
        <v>72</v>
      </c>
      <c r="M77" s="170">
        <v>69</v>
      </c>
      <c r="N77" s="68">
        <f t="shared" si="92"/>
        <v>202</v>
      </c>
      <c r="O77" s="74">
        <f t="shared" si="93"/>
        <v>100</v>
      </c>
      <c r="P77" s="74">
        <f t="shared" si="94"/>
        <v>73.267326732673268</v>
      </c>
      <c r="Q77" s="74">
        <f t="shared" si="95"/>
        <v>38.118811881188122</v>
      </c>
      <c r="R77" s="74">
        <f t="shared" si="96"/>
        <v>35.64356435643564</v>
      </c>
      <c r="S77" s="74">
        <f t="shared" si="97"/>
        <v>34.158415841584159</v>
      </c>
      <c r="T77" s="195"/>
      <c r="U77" s="195"/>
      <c r="V77" s="195"/>
      <c r="W77" s="195"/>
      <c r="X77" s="159"/>
    </row>
    <row r="78" spans="1:28" ht="15.75">
      <c r="A78" s="136" t="s">
        <v>479</v>
      </c>
      <c r="B78" s="131" t="s">
        <v>21</v>
      </c>
      <c r="C78" s="134" t="s">
        <v>480</v>
      </c>
      <c r="D78" s="68" t="s">
        <v>22</v>
      </c>
      <c r="E78" s="134" t="s">
        <v>13</v>
      </c>
      <c r="F78" s="131">
        <v>20.399999999999999</v>
      </c>
      <c r="G78" s="169">
        <f t="shared" si="98"/>
        <v>204</v>
      </c>
      <c r="H78" s="170">
        <v>187</v>
      </c>
      <c r="I78" s="170">
        <v>193</v>
      </c>
      <c r="J78" s="170">
        <v>128</v>
      </c>
      <c r="K78" s="170">
        <v>80</v>
      </c>
      <c r="L78" s="170">
        <v>72</v>
      </c>
      <c r="M78" s="170">
        <v>69</v>
      </c>
      <c r="N78" s="68">
        <f t="shared" si="92"/>
        <v>190</v>
      </c>
      <c r="O78" s="74">
        <f t="shared" si="93"/>
        <v>100</v>
      </c>
      <c r="P78" s="74">
        <f t="shared" si="94"/>
        <v>67.368421052631575</v>
      </c>
      <c r="Q78" s="74">
        <f t="shared" si="95"/>
        <v>42.105263157894733</v>
      </c>
      <c r="R78" s="74">
        <f t="shared" si="96"/>
        <v>37.894736842105267</v>
      </c>
      <c r="S78" s="74">
        <f t="shared" si="97"/>
        <v>36.315789473684212</v>
      </c>
      <c r="T78" s="195"/>
      <c r="U78" s="195"/>
      <c r="V78" s="195"/>
      <c r="W78" s="195"/>
      <c r="X78" s="159"/>
    </row>
    <row r="79" spans="1:28" ht="15.75">
      <c r="A79" s="72" t="s">
        <v>179</v>
      </c>
      <c r="B79" s="68" t="s">
        <v>21</v>
      </c>
      <c r="C79" s="73"/>
      <c r="D79" s="68" t="s">
        <v>22</v>
      </c>
      <c r="E79" s="73" t="s">
        <v>13</v>
      </c>
      <c r="F79" s="74">
        <f t="shared" ref="F79:G79" si="99">AVERAGE(F71:F78)</f>
        <v>21.862500000000001</v>
      </c>
      <c r="G79" s="74">
        <f t="shared" si="99"/>
        <v>218.625</v>
      </c>
      <c r="H79" s="74">
        <f>AVERAGE(H71:H78)</f>
        <v>167.875</v>
      </c>
      <c r="I79" s="74">
        <f t="shared" ref="I79:M79" si="100">AVERAGE(I71:I78)</f>
        <v>165.375</v>
      </c>
      <c r="J79" s="74">
        <f t="shared" si="100"/>
        <v>128.125</v>
      </c>
      <c r="K79" s="74">
        <f t="shared" si="100"/>
        <v>85.75</v>
      </c>
      <c r="L79" s="74">
        <f t="shared" si="100"/>
        <v>84.875</v>
      </c>
      <c r="M79" s="74">
        <f t="shared" si="100"/>
        <v>95.125</v>
      </c>
      <c r="N79" s="74">
        <f t="shared" ref="N79:S79" si="101">AVERAGE(N71:N78)</f>
        <v>166.625</v>
      </c>
      <c r="O79" s="74">
        <f t="shared" ref="O79" si="102">AVERAGE(O71:O78)</f>
        <v>100</v>
      </c>
      <c r="P79" s="74">
        <f t="shared" si="101"/>
        <v>78.166296696351779</v>
      </c>
      <c r="Q79" s="74">
        <f t="shared" si="101"/>
        <v>53.260248887317168</v>
      </c>
      <c r="R79" s="74">
        <f t="shared" si="101"/>
        <v>54.003066746114982</v>
      </c>
      <c r="S79" s="74">
        <f t="shared" si="101"/>
        <v>61.391564709311041</v>
      </c>
      <c r="T79" s="191"/>
      <c r="U79" s="191"/>
      <c r="V79" s="191"/>
      <c r="W79" s="191"/>
      <c r="X79" s="159"/>
    </row>
    <row r="80" spans="1:28" ht="15.75">
      <c r="A80" s="72" t="s">
        <v>180</v>
      </c>
      <c r="B80" s="68" t="s">
        <v>21</v>
      </c>
      <c r="C80" s="73"/>
      <c r="D80" s="68" t="s">
        <v>22</v>
      </c>
      <c r="E80" s="73" t="s">
        <v>13</v>
      </c>
      <c r="F80" s="74">
        <f t="shared" ref="F80:G80" si="103">STDEV(F71:F78)/SQRT(8)</f>
        <v>1.3002661128729376</v>
      </c>
      <c r="G80" s="74">
        <f t="shared" si="103"/>
        <v>13.002661128729432</v>
      </c>
      <c r="H80" s="74">
        <f>STDEV(H71:H78)/SQRT(8)</f>
        <v>9.9721710990421446</v>
      </c>
      <c r="I80" s="74">
        <f t="shared" ref="I80:M80" si="104">STDEV(I71:I78)/SQRT(8)</f>
        <v>13.709925367099142</v>
      </c>
      <c r="J80" s="74">
        <f t="shared" si="104"/>
        <v>5.7490294211905262</v>
      </c>
      <c r="K80" s="74">
        <f t="shared" si="104"/>
        <v>4.0388736053508776</v>
      </c>
      <c r="L80" s="74">
        <f t="shared" si="104"/>
        <v>7.1674798818791841</v>
      </c>
      <c r="M80" s="74">
        <f t="shared" si="104"/>
        <v>9.1269567373640097</v>
      </c>
      <c r="N80" s="74">
        <f t="shared" ref="N80:S80" si="105">STDEV(N71:N78)/SQRT(8)</f>
        <v>11.687046400670638</v>
      </c>
      <c r="O80" s="74">
        <f t="shared" ref="O80" si="106">STDEV(O71:O78)/SQRT(8)</f>
        <v>0</v>
      </c>
      <c r="P80" s="74">
        <f t="shared" si="105"/>
        <v>3.2731561554798909</v>
      </c>
      <c r="Q80" s="74">
        <f t="shared" si="105"/>
        <v>4.4875301454075878</v>
      </c>
      <c r="R80" s="74">
        <f t="shared" si="105"/>
        <v>8.0728380997525218</v>
      </c>
      <c r="S80" s="74">
        <f t="shared" si="105"/>
        <v>9.7306147145473645</v>
      </c>
      <c r="T80" s="191"/>
      <c r="U80" s="191"/>
      <c r="V80" s="191"/>
      <c r="W80" s="191"/>
      <c r="X80" s="159"/>
    </row>
    <row r="81" spans="1:23" ht="15.75">
      <c r="A81" s="68"/>
      <c r="B81" s="68"/>
      <c r="C81" s="68"/>
      <c r="D81" s="68"/>
      <c r="E81" s="73"/>
      <c r="F81" s="68"/>
      <c r="G81" s="68"/>
      <c r="H81" s="68"/>
      <c r="I81" s="68"/>
      <c r="J81" s="68"/>
      <c r="K81" s="68"/>
      <c r="L81" s="68"/>
      <c r="M81" s="68"/>
      <c r="N81" s="190"/>
      <c r="O81" s="190"/>
      <c r="P81" s="190"/>
      <c r="Q81" s="190"/>
      <c r="R81" s="190"/>
      <c r="S81" s="190"/>
      <c r="T81" s="190"/>
      <c r="U81" s="190"/>
      <c r="V81" s="190"/>
      <c r="W81" s="190"/>
    </row>
    <row r="82" spans="1:23" ht="63">
      <c r="A82" s="67" t="s">
        <v>352</v>
      </c>
      <c r="B82" s="68" t="s">
        <v>355</v>
      </c>
      <c r="C82" s="67" t="s">
        <v>9</v>
      </c>
      <c r="D82" s="67" t="s">
        <v>11</v>
      </c>
      <c r="E82" s="67" t="s">
        <v>248</v>
      </c>
      <c r="F82" s="67" t="s">
        <v>353</v>
      </c>
      <c r="G82" s="69" t="s">
        <v>354</v>
      </c>
      <c r="H82" s="70" t="s">
        <v>363</v>
      </c>
      <c r="I82" s="70" t="s">
        <v>363</v>
      </c>
      <c r="J82" s="70" t="s">
        <v>364</v>
      </c>
      <c r="K82" s="70" t="s">
        <v>365</v>
      </c>
      <c r="L82" s="70" t="s">
        <v>366</v>
      </c>
      <c r="M82" s="70" t="s">
        <v>367</v>
      </c>
      <c r="N82" s="69" t="s">
        <v>508</v>
      </c>
      <c r="O82" s="69" t="s">
        <v>514</v>
      </c>
      <c r="P82" s="69" t="s">
        <v>509</v>
      </c>
      <c r="Q82" s="69" t="s">
        <v>510</v>
      </c>
      <c r="R82" s="69" t="s">
        <v>511</v>
      </c>
      <c r="S82" s="69" t="s">
        <v>512</v>
      </c>
      <c r="T82" s="189"/>
      <c r="U82" s="189"/>
      <c r="V82" s="189"/>
      <c r="W82" s="189"/>
    </row>
    <row r="83" spans="1:23" ht="15.75">
      <c r="A83" s="85" t="s">
        <v>289</v>
      </c>
      <c r="B83" s="85" t="s">
        <v>81</v>
      </c>
      <c r="C83" s="85" t="s">
        <v>20</v>
      </c>
      <c r="D83" s="68" t="s">
        <v>66</v>
      </c>
      <c r="E83" s="68" t="s">
        <v>13</v>
      </c>
      <c r="F83" s="68">
        <v>34.799999999999997</v>
      </c>
      <c r="G83" s="68">
        <f t="shared" ref="G83:G93" si="107">F83*1.25/0.125</f>
        <v>348</v>
      </c>
      <c r="H83" s="79">
        <v>175</v>
      </c>
      <c r="I83" s="79">
        <v>169</v>
      </c>
      <c r="J83" s="79">
        <v>130</v>
      </c>
      <c r="K83" s="79">
        <v>117</v>
      </c>
      <c r="L83" s="79">
        <v>141</v>
      </c>
      <c r="M83" s="79">
        <v>220</v>
      </c>
      <c r="N83" s="68">
        <f>AVERAGE(H83:I83)</f>
        <v>172</v>
      </c>
      <c r="O83" s="74">
        <f>N83/$N83*100</f>
        <v>100</v>
      </c>
      <c r="P83" s="74">
        <f t="shared" ref="P83:P98" si="108">J83/$N83*100</f>
        <v>75.581395348837205</v>
      </c>
      <c r="Q83" s="74">
        <f t="shared" ref="Q83" si="109">K83/$N83*100</f>
        <v>68.023255813953483</v>
      </c>
      <c r="R83" s="74">
        <f t="shared" ref="R83" si="110">L83/$N83*100</f>
        <v>81.976744186046517</v>
      </c>
      <c r="S83" s="74">
        <f t="shared" ref="S83" si="111">M83/$N83*100</f>
        <v>127.90697674418605</v>
      </c>
      <c r="T83" s="196"/>
      <c r="U83" s="196"/>
      <c r="V83" s="196"/>
      <c r="W83" s="196"/>
    </row>
    <row r="84" spans="1:23" ht="15.75">
      <c r="A84" s="85" t="s">
        <v>262</v>
      </c>
      <c r="B84" s="85" t="s">
        <v>81</v>
      </c>
      <c r="C84" s="85" t="s">
        <v>26</v>
      </c>
      <c r="D84" s="68" t="s">
        <v>66</v>
      </c>
      <c r="E84" s="68" t="s">
        <v>13</v>
      </c>
      <c r="F84" s="68">
        <v>30.1</v>
      </c>
      <c r="G84" s="68">
        <f t="shared" si="107"/>
        <v>301</v>
      </c>
      <c r="H84" s="79">
        <v>156</v>
      </c>
      <c r="I84" s="79">
        <v>151</v>
      </c>
      <c r="J84" s="79">
        <v>95</v>
      </c>
      <c r="K84" s="79">
        <v>85</v>
      </c>
      <c r="L84" s="79">
        <v>95</v>
      </c>
      <c r="M84" s="79">
        <v>114</v>
      </c>
      <c r="N84" s="68">
        <f t="shared" ref="N84:N100" si="112">AVERAGE(H84:I84)</f>
        <v>153.5</v>
      </c>
      <c r="O84" s="74">
        <f t="shared" ref="O84:O100" si="113">N84/$N84*100</f>
        <v>100</v>
      </c>
      <c r="P84" s="74">
        <f t="shared" si="108"/>
        <v>61.88925081433225</v>
      </c>
      <c r="Q84" s="74">
        <f t="shared" ref="Q84:Q100" si="114">K84/$N84*100</f>
        <v>55.374592833876221</v>
      </c>
      <c r="R84" s="74">
        <f t="shared" ref="R84:R100" si="115">L84/$N84*100</f>
        <v>61.88925081433225</v>
      </c>
      <c r="S84" s="74">
        <f t="shared" ref="S84:S100" si="116">M84/$N84*100</f>
        <v>74.267100977198695</v>
      </c>
      <c r="T84" s="196"/>
      <c r="U84" s="196"/>
      <c r="V84" s="196"/>
      <c r="W84" s="196"/>
    </row>
    <row r="85" spans="1:23" ht="15.75">
      <c r="A85" s="85" t="s">
        <v>263</v>
      </c>
      <c r="B85" s="85" t="s">
        <v>81</v>
      </c>
      <c r="C85" s="85" t="s">
        <v>29</v>
      </c>
      <c r="D85" s="68" t="s">
        <v>66</v>
      </c>
      <c r="E85" s="68" t="s">
        <v>13</v>
      </c>
      <c r="F85" s="68">
        <v>38.6</v>
      </c>
      <c r="G85" s="68">
        <f t="shared" si="107"/>
        <v>386</v>
      </c>
      <c r="H85" s="79">
        <v>152</v>
      </c>
      <c r="I85" s="79">
        <v>141</v>
      </c>
      <c r="J85" s="79">
        <v>108</v>
      </c>
      <c r="K85" s="79">
        <v>93</v>
      </c>
      <c r="L85" s="79">
        <v>93</v>
      </c>
      <c r="M85" s="79">
        <v>82</v>
      </c>
      <c r="N85" s="68">
        <f t="shared" si="112"/>
        <v>146.5</v>
      </c>
      <c r="O85" s="74">
        <f t="shared" si="113"/>
        <v>100</v>
      </c>
      <c r="P85" s="74">
        <f t="shared" si="108"/>
        <v>73.720136518771326</v>
      </c>
      <c r="Q85" s="74">
        <f t="shared" si="114"/>
        <v>63.481228668941981</v>
      </c>
      <c r="R85" s="74">
        <f t="shared" si="115"/>
        <v>63.481228668941981</v>
      </c>
      <c r="S85" s="74">
        <f t="shared" si="116"/>
        <v>55.972696245733786</v>
      </c>
      <c r="T85" s="196"/>
      <c r="U85" s="196"/>
      <c r="V85" s="196"/>
      <c r="W85" s="196"/>
    </row>
    <row r="86" spans="1:23" ht="15.75">
      <c r="A86" s="85" t="s">
        <v>264</v>
      </c>
      <c r="B86" s="85" t="s">
        <v>81</v>
      </c>
      <c r="C86" s="85" t="s">
        <v>108</v>
      </c>
      <c r="D86" s="68" t="s">
        <v>66</v>
      </c>
      <c r="E86" s="68" t="s">
        <v>13</v>
      </c>
      <c r="F86" s="68">
        <v>32.200000000000003</v>
      </c>
      <c r="G86" s="68">
        <f t="shared" si="107"/>
        <v>322</v>
      </c>
      <c r="H86" s="79">
        <v>157</v>
      </c>
      <c r="I86" s="79">
        <v>158</v>
      </c>
      <c r="J86" s="79">
        <v>137</v>
      </c>
      <c r="K86" s="79">
        <v>113</v>
      </c>
      <c r="L86" s="79">
        <v>77</v>
      </c>
      <c r="M86" s="79">
        <v>77</v>
      </c>
      <c r="N86" s="68">
        <f t="shared" si="112"/>
        <v>157.5</v>
      </c>
      <c r="O86" s="74">
        <f t="shared" si="113"/>
        <v>100</v>
      </c>
      <c r="P86" s="74">
        <f t="shared" si="108"/>
        <v>86.984126984126988</v>
      </c>
      <c r="Q86" s="74">
        <f t="shared" si="114"/>
        <v>71.746031746031747</v>
      </c>
      <c r="R86" s="74">
        <f t="shared" si="115"/>
        <v>48.888888888888886</v>
      </c>
      <c r="S86" s="74">
        <f t="shared" si="116"/>
        <v>48.888888888888886</v>
      </c>
      <c r="T86" s="196"/>
      <c r="U86" s="196"/>
      <c r="V86" s="196"/>
      <c r="W86" s="196"/>
    </row>
    <row r="87" spans="1:23" ht="15.75">
      <c r="A87" s="68" t="s">
        <v>325</v>
      </c>
      <c r="B87" s="68" t="s">
        <v>81</v>
      </c>
      <c r="C87" s="68" t="s">
        <v>20</v>
      </c>
      <c r="D87" s="68" t="s">
        <v>66</v>
      </c>
      <c r="E87" s="68" t="s">
        <v>13</v>
      </c>
      <c r="F87" s="74">
        <v>30.2</v>
      </c>
      <c r="G87" s="68">
        <f t="shared" si="107"/>
        <v>302</v>
      </c>
      <c r="H87" s="68">
        <v>146</v>
      </c>
      <c r="I87" s="68">
        <v>128</v>
      </c>
      <c r="J87" s="68">
        <v>135</v>
      </c>
      <c r="K87" s="68">
        <v>114</v>
      </c>
      <c r="L87" s="68">
        <v>125</v>
      </c>
      <c r="M87" s="68">
        <v>139</v>
      </c>
      <c r="N87" s="68">
        <f t="shared" si="112"/>
        <v>137</v>
      </c>
      <c r="O87" s="74">
        <f t="shared" si="113"/>
        <v>100</v>
      </c>
      <c r="P87" s="74">
        <f t="shared" si="108"/>
        <v>98.540145985401466</v>
      </c>
      <c r="Q87" s="74">
        <f t="shared" si="114"/>
        <v>83.211678832116789</v>
      </c>
      <c r="R87" s="74">
        <f t="shared" si="115"/>
        <v>91.240875912408754</v>
      </c>
      <c r="S87" s="74">
        <f t="shared" si="116"/>
        <v>101.45985401459853</v>
      </c>
      <c r="T87" s="190"/>
      <c r="U87" s="190"/>
      <c r="V87" s="190"/>
      <c r="W87" s="190"/>
    </row>
    <row r="88" spans="1:23" ht="15.75">
      <c r="A88" s="68" t="s">
        <v>327</v>
      </c>
      <c r="B88" s="68" t="s">
        <v>81</v>
      </c>
      <c r="C88" s="68" t="s">
        <v>26</v>
      </c>
      <c r="D88" s="68" t="s">
        <v>66</v>
      </c>
      <c r="E88" s="68" t="s">
        <v>13</v>
      </c>
      <c r="F88" s="74">
        <v>37.1</v>
      </c>
      <c r="G88" s="68">
        <f t="shared" si="107"/>
        <v>371</v>
      </c>
      <c r="H88" s="68">
        <v>158</v>
      </c>
      <c r="I88" s="68">
        <v>160</v>
      </c>
      <c r="J88" s="68">
        <v>141</v>
      </c>
      <c r="K88" s="68">
        <v>112</v>
      </c>
      <c r="L88" s="68">
        <v>128</v>
      </c>
      <c r="M88" s="68">
        <v>136</v>
      </c>
      <c r="N88" s="68">
        <f t="shared" si="112"/>
        <v>159</v>
      </c>
      <c r="O88" s="74">
        <f t="shared" si="113"/>
        <v>100</v>
      </c>
      <c r="P88" s="74">
        <f t="shared" si="108"/>
        <v>88.679245283018872</v>
      </c>
      <c r="Q88" s="74">
        <f t="shared" si="114"/>
        <v>70.440251572327043</v>
      </c>
      <c r="R88" s="74">
        <f t="shared" si="115"/>
        <v>80.503144654088061</v>
      </c>
      <c r="S88" s="74">
        <f t="shared" si="116"/>
        <v>85.534591194968556</v>
      </c>
      <c r="T88" s="190"/>
      <c r="U88" s="190"/>
      <c r="V88" s="190"/>
      <c r="W88" s="190"/>
    </row>
    <row r="89" spans="1:23" ht="15.75">
      <c r="A89" s="68" t="s">
        <v>328</v>
      </c>
      <c r="B89" s="68" t="s">
        <v>81</v>
      </c>
      <c r="C89" s="68" t="s">
        <v>28</v>
      </c>
      <c r="D89" s="68" t="s">
        <v>66</v>
      </c>
      <c r="E89" s="68" t="s">
        <v>13</v>
      </c>
      <c r="F89" s="74">
        <v>34.200000000000003</v>
      </c>
      <c r="G89" s="68">
        <f t="shared" si="107"/>
        <v>342</v>
      </c>
      <c r="H89" s="68">
        <v>163</v>
      </c>
      <c r="I89" s="68">
        <v>136</v>
      </c>
      <c r="J89" s="68">
        <v>128</v>
      </c>
      <c r="K89" s="68">
        <v>113</v>
      </c>
      <c r="L89" s="68">
        <v>90</v>
      </c>
      <c r="M89" s="68">
        <v>102</v>
      </c>
      <c r="N89" s="68">
        <f t="shared" si="112"/>
        <v>149.5</v>
      </c>
      <c r="O89" s="74">
        <f t="shared" si="113"/>
        <v>100</v>
      </c>
      <c r="P89" s="74">
        <f t="shared" si="108"/>
        <v>85.618729096989966</v>
      </c>
      <c r="Q89" s="74">
        <f t="shared" si="114"/>
        <v>75.585284280936463</v>
      </c>
      <c r="R89" s="74">
        <f t="shared" si="115"/>
        <v>60.200668896321076</v>
      </c>
      <c r="S89" s="74">
        <f t="shared" si="116"/>
        <v>68.227424749163873</v>
      </c>
      <c r="T89" s="190"/>
      <c r="U89" s="190"/>
      <c r="V89" s="190"/>
      <c r="W89" s="190"/>
    </row>
    <row r="90" spans="1:23" ht="15.75">
      <c r="A90" s="68" t="s">
        <v>266</v>
      </c>
      <c r="B90" s="68" t="s">
        <v>81</v>
      </c>
      <c r="C90" s="68" t="s">
        <v>26</v>
      </c>
      <c r="D90" s="68" t="s">
        <v>66</v>
      </c>
      <c r="E90" s="68" t="s">
        <v>13</v>
      </c>
      <c r="F90" s="74">
        <v>38.9</v>
      </c>
      <c r="G90" s="86">
        <f t="shared" si="107"/>
        <v>389</v>
      </c>
      <c r="H90" s="68">
        <v>169</v>
      </c>
      <c r="I90" s="68">
        <v>148</v>
      </c>
      <c r="J90" s="68">
        <v>150</v>
      </c>
      <c r="K90" s="68">
        <v>141</v>
      </c>
      <c r="L90" s="68">
        <v>120</v>
      </c>
      <c r="M90" s="68">
        <v>180</v>
      </c>
      <c r="N90" s="68">
        <f t="shared" si="112"/>
        <v>158.5</v>
      </c>
      <c r="O90" s="74">
        <f t="shared" si="113"/>
        <v>100</v>
      </c>
      <c r="P90" s="74">
        <f t="shared" si="108"/>
        <v>94.637223974763401</v>
      </c>
      <c r="Q90" s="74">
        <f t="shared" si="114"/>
        <v>88.958990536277611</v>
      </c>
      <c r="R90" s="74">
        <f t="shared" si="115"/>
        <v>75.709779179810724</v>
      </c>
      <c r="S90" s="74">
        <f t="shared" si="116"/>
        <v>113.56466876971609</v>
      </c>
      <c r="T90" s="190"/>
      <c r="U90" s="190"/>
      <c r="V90" s="190"/>
      <c r="W90" s="190"/>
    </row>
    <row r="91" spans="1:23" ht="15.75">
      <c r="A91" s="68" t="s">
        <v>267</v>
      </c>
      <c r="B91" s="68" t="s">
        <v>81</v>
      </c>
      <c r="C91" s="68" t="s">
        <v>28</v>
      </c>
      <c r="D91" s="68" t="s">
        <v>66</v>
      </c>
      <c r="E91" s="68" t="s">
        <v>13</v>
      </c>
      <c r="F91" s="74">
        <v>27.3</v>
      </c>
      <c r="G91" s="86">
        <f t="shared" si="107"/>
        <v>273</v>
      </c>
      <c r="H91" s="68">
        <v>141</v>
      </c>
      <c r="I91" s="68">
        <v>139</v>
      </c>
      <c r="J91" s="68">
        <v>129</v>
      </c>
      <c r="K91" s="68">
        <v>136</v>
      </c>
      <c r="L91" s="68">
        <v>140</v>
      </c>
      <c r="M91" s="68">
        <v>109</v>
      </c>
      <c r="N91" s="68">
        <f t="shared" si="112"/>
        <v>140</v>
      </c>
      <c r="O91" s="74">
        <f t="shared" si="113"/>
        <v>100</v>
      </c>
      <c r="P91" s="74">
        <f t="shared" si="108"/>
        <v>92.142857142857139</v>
      </c>
      <c r="Q91" s="74">
        <f t="shared" si="114"/>
        <v>97.142857142857139</v>
      </c>
      <c r="R91" s="74">
        <f t="shared" si="115"/>
        <v>100</v>
      </c>
      <c r="S91" s="74">
        <f t="shared" si="116"/>
        <v>77.857142857142861</v>
      </c>
      <c r="T91" s="190"/>
      <c r="U91" s="190"/>
      <c r="V91" s="190"/>
      <c r="W91" s="190"/>
    </row>
    <row r="92" spans="1:23" ht="15.75">
      <c r="A92" s="68" t="s">
        <v>268</v>
      </c>
      <c r="B92" s="68" t="s">
        <v>81</v>
      </c>
      <c r="C92" s="68" t="s">
        <v>29</v>
      </c>
      <c r="D92" s="68" t="s">
        <v>66</v>
      </c>
      <c r="E92" s="68" t="s">
        <v>13</v>
      </c>
      <c r="F92" s="74">
        <v>35.5</v>
      </c>
      <c r="G92" s="86">
        <f t="shared" si="107"/>
        <v>355</v>
      </c>
      <c r="H92" s="68">
        <v>164</v>
      </c>
      <c r="I92" s="68">
        <v>141</v>
      </c>
      <c r="J92" s="68">
        <v>153</v>
      </c>
      <c r="K92" s="68">
        <v>139</v>
      </c>
      <c r="L92" s="68">
        <v>149</v>
      </c>
      <c r="M92" s="68">
        <v>168</v>
      </c>
      <c r="N92" s="68">
        <f t="shared" si="112"/>
        <v>152.5</v>
      </c>
      <c r="O92" s="74">
        <f t="shared" si="113"/>
        <v>100</v>
      </c>
      <c r="P92" s="74">
        <f t="shared" si="108"/>
        <v>100.32786885245901</v>
      </c>
      <c r="Q92" s="74">
        <f t="shared" si="114"/>
        <v>91.147540983606561</v>
      </c>
      <c r="R92" s="74">
        <f t="shared" si="115"/>
        <v>97.704918032786878</v>
      </c>
      <c r="S92" s="74">
        <f t="shared" si="116"/>
        <v>110.16393442622952</v>
      </c>
      <c r="T92" s="190"/>
      <c r="U92" s="190"/>
      <c r="V92" s="190"/>
      <c r="W92" s="190"/>
    </row>
    <row r="93" spans="1:23" ht="15.75">
      <c r="A93" s="68" t="s">
        <v>269</v>
      </c>
      <c r="B93" s="68" t="s">
        <v>81</v>
      </c>
      <c r="C93" s="68" t="s">
        <v>108</v>
      </c>
      <c r="D93" s="68" t="s">
        <v>66</v>
      </c>
      <c r="E93" s="68" t="s">
        <v>13</v>
      </c>
      <c r="F93" s="74">
        <v>32.5</v>
      </c>
      <c r="G93" s="86">
        <f t="shared" si="107"/>
        <v>325</v>
      </c>
      <c r="H93" s="68">
        <v>167</v>
      </c>
      <c r="I93" s="68">
        <v>158</v>
      </c>
      <c r="J93" s="68">
        <v>146</v>
      </c>
      <c r="K93" s="68">
        <v>151</v>
      </c>
      <c r="L93" s="68">
        <v>147</v>
      </c>
      <c r="M93" s="68">
        <v>169</v>
      </c>
      <c r="N93" s="68">
        <f t="shared" si="112"/>
        <v>162.5</v>
      </c>
      <c r="O93" s="74">
        <f t="shared" si="113"/>
        <v>100</v>
      </c>
      <c r="P93" s="74">
        <f t="shared" si="108"/>
        <v>89.84615384615384</v>
      </c>
      <c r="Q93" s="74">
        <f t="shared" si="114"/>
        <v>92.92307692307692</v>
      </c>
      <c r="R93" s="74">
        <f t="shared" si="115"/>
        <v>90.461538461538453</v>
      </c>
      <c r="S93" s="74">
        <f t="shared" si="116"/>
        <v>104</v>
      </c>
      <c r="T93" s="190"/>
      <c r="U93" s="190"/>
      <c r="V93" s="190"/>
      <c r="W93" s="190"/>
    </row>
    <row r="94" spans="1:23" ht="15.75">
      <c r="A94" s="68" t="s">
        <v>109</v>
      </c>
      <c r="B94" s="68" t="s">
        <v>21</v>
      </c>
      <c r="C94" s="68" t="s">
        <v>20</v>
      </c>
      <c r="D94" s="68" t="s">
        <v>66</v>
      </c>
      <c r="E94" s="73" t="s">
        <v>13</v>
      </c>
      <c r="F94" s="68">
        <v>43.2</v>
      </c>
      <c r="G94" s="68">
        <f>F94*1.25/1000/0.125*1000</f>
        <v>432</v>
      </c>
      <c r="H94" s="68">
        <v>145</v>
      </c>
      <c r="I94" s="68">
        <v>141</v>
      </c>
      <c r="J94" s="68">
        <v>165</v>
      </c>
      <c r="K94" s="68">
        <v>134</v>
      </c>
      <c r="L94" s="68">
        <v>128</v>
      </c>
      <c r="M94" s="68">
        <v>137</v>
      </c>
      <c r="N94" s="68">
        <f t="shared" si="112"/>
        <v>143</v>
      </c>
      <c r="O94" s="74">
        <f t="shared" si="113"/>
        <v>100</v>
      </c>
      <c r="P94" s="74">
        <f t="shared" si="108"/>
        <v>115.38461538461537</v>
      </c>
      <c r="Q94" s="74">
        <f t="shared" si="114"/>
        <v>93.706293706293707</v>
      </c>
      <c r="R94" s="74">
        <f t="shared" si="115"/>
        <v>89.510489510489506</v>
      </c>
      <c r="S94" s="74">
        <f t="shared" si="116"/>
        <v>95.8041958041958</v>
      </c>
      <c r="T94" s="190"/>
      <c r="U94" s="190"/>
      <c r="V94" s="190"/>
      <c r="W94" s="190"/>
    </row>
    <row r="95" spans="1:23" ht="15.75">
      <c r="A95" s="68" t="s">
        <v>110</v>
      </c>
      <c r="B95" s="68" t="s">
        <v>21</v>
      </c>
      <c r="C95" s="68" t="s">
        <v>26</v>
      </c>
      <c r="D95" s="68" t="s">
        <v>66</v>
      </c>
      <c r="E95" s="73" t="s">
        <v>13</v>
      </c>
      <c r="F95" s="68">
        <v>40.299999999999997</v>
      </c>
      <c r="G95" s="68">
        <f>F95*1.25/1000/0.125*1000</f>
        <v>403</v>
      </c>
      <c r="H95" s="68">
        <v>154</v>
      </c>
      <c r="I95" s="68">
        <v>129</v>
      </c>
      <c r="J95" s="68">
        <v>122</v>
      </c>
      <c r="K95" s="68">
        <v>126</v>
      </c>
      <c r="L95" s="68">
        <v>127</v>
      </c>
      <c r="M95" s="68">
        <v>151</v>
      </c>
      <c r="N95" s="68">
        <f t="shared" si="112"/>
        <v>141.5</v>
      </c>
      <c r="O95" s="74">
        <f t="shared" si="113"/>
        <v>100</v>
      </c>
      <c r="P95" s="74">
        <f t="shared" si="108"/>
        <v>86.219081272084807</v>
      </c>
      <c r="Q95" s="74">
        <f t="shared" si="114"/>
        <v>89.045936395759711</v>
      </c>
      <c r="R95" s="74">
        <f t="shared" si="115"/>
        <v>89.752650176678443</v>
      </c>
      <c r="S95" s="74">
        <f t="shared" si="116"/>
        <v>106.71378091872792</v>
      </c>
      <c r="T95" s="190"/>
      <c r="U95" s="190"/>
      <c r="V95" s="190"/>
      <c r="W95" s="190"/>
    </row>
    <row r="96" spans="1:23" ht="15.75">
      <c r="A96" s="68" t="s">
        <v>111</v>
      </c>
      <c r="B96" s="68" t="s">
        <v>21</v>
      </c>
      <c r="C96" s="68" t="s">
        <v>28</v>
      </c>
      <c r="D96" s="68" t="s">
        <v>66</v>
      </c>
      <c r="E96" s="73" t="s">
        <v>13</v>
      </c>
      <c r="F96" s="68">
        <v>38</v>
      </c>
      <c r="G96" s="68">
        <f>F96*1.25/1000/0.125*1000</f>
        <v>380</v>
      </c>
      <c r="H96" s="68">
        <v>150</v>
      </c>
      <c r="I96" s="68">
        <v>140</v>
      </c>
      <c r="J96" s="68">
        <v>180</v>
      </c>
      <c r="K96" s="68">
        <v>133</v>
      </c>
      <c r="L96" s="68">
        <v>137</v>
      </c>
      <c r="M96" s="68">
        <v>154</v>
      </c>
      <c r="N96" s="68">
        <f t="shared" si="112"/>
        <v>145</v>
      </c>
      <c r="O96" s="74">
        <f t="shared" si="113"/>
        <v>100</v>
      </c>
      <c r="P96" s="74">
        <f t="shared" si="108"/>
        <v>124.13793103448276</v>
      </c>
      <c r="Q96" s="74">
        <f t="shared" si="114"/>
        <v>91.724137931034477</v>
      </c>
      <c r="R96" s="74">
        <f t="shared" si="115"/>
        <v>94.482758620689651</v>
      </c>
      <c r="S96" s="74">
        <f t="shared" si="116"/>
        <v>106.20689655172413</v>
      </c>
      <c r="T96" s="190"/>
      <c r="U96" s="190"/>
      <c r="V96" s="190"/>
      <c r="W96" s="190"/>
    </row>
    <row r="97" spans="1:23" ht="15.75">
      <c r="A97" s="68" t="s">
        <v>113</v>
      </c>
      <c r="B97" s="68" t="s">
        <v>21</v>
      </c>
      <c r="C97" s="68" t="s">
        <v>29</v>
      </c>
      <c r="D97" s="68" t="s">
        <v>66</v>
      </c>
      <c r="E97" s="73" t="s">
        <v>13</v>
      </c>
      <c r="F97" s="68">
        <v>35.700000000000003</v>
      </c>
      <c r="G97" s="68">
        <f>F97*1.25/1000/0.125*1000</f>
        <v>357</v>
      </c>
      <c r="H97" s="68">
        <v>138</v>
      </c>
      <c r="I97" s="68">
        <v>115</v>
      </c>
      <c r="J97" s="68">
        <v>117</v>
      </c>
      <c r="K97" s="68">
        <v>111</v>
      </c>
      <c r="L97" s="68">
        <v>120</v>
      </c>
      <c r="M97" s="68">
        <v>166</v>
      </c>
      <c r="N97" s="68">
        <f t="shared" si="112"/>
        <v>126.5</v>
      </c>
      <c r="O97" s="74">
        <f t="shared" si="113"/>
        <v>100</v>
      </c>
      <c r="P97" s="74">
        <f t="shared" si="108"/>
        <v>92.490118577075094</v>
      </c>
      <c r="Q97" s="74">
        <f t="shared" si="114"/>
        <v>87.747035573122531</v>
      </c>
      <c r="R97" s="74">
        <f t="shared" si="115"/>
        <v>94.861660079051376</v>
      </c>
      <c r="S97" s="74">
        <f t="shared" si="116"/>
        <v>131.22529644268775</v>
      </c>
      <c r="T97" s="190"/>
      <c r="U97" s="190"/>
      <c r="V97" s="190"/>
      <c r="W97" s="190"/>
    </row>
    <row r="98" spans="1:23" ht="15.75">
      <c r="A98" s="68" t="s">
        <v>112</v>
      </c>
      <c r="B98" s="68" t="s">
        <v>21</v>
      </c>
      <c r="C98" s="68" t="s">
        <v>108</v>
      </c>
      <c r="D98" s="68" t="s">
        <v>66</v>
      </c>
      <c r="E98" s="73" t="s">
        <v>13</v>
      </c>
      <c r="F98" s="68">
        <v>38.5</v>
      </c>
      <c r="G98" s="68">
        <f>F98*1.25/1000/0.125*1000</f>
        <v>385</v>
      </c>
      <c r="H98" s="68">
        <v>141</v>
      </c>
      <c r="I98" s="68">
        <v>123</v>
      </c>
      <c r="J98" s="68">
        <v>127</v>
      </c>
      <c r="K98" s="68">
        <v>109</v>
      </c>
      <c r="L98" s="68">
        <v>122</v>
      </c>
      <c r="M98" s="68">
        <v>137</v>
      </c>
      <c r="N98" s="68">
        <f t="shared" si="112"/>
        <v>132</v>
      </c>
      <c r="O98" s="74">
        <f t="shared" si="113"/>
        <v>100</v>
      </c>
      <c r="P98" s="74">
        <f t="shared" si="108"/>
        <v>96.212121212121218</v>
      </c>
      <c r="Q98" s="74">
        <f t="shared" si="114"/>
        <v>82.575757575757578</v>
      </c>
      <c r="R98" s="74">
        <f t="shared" si="115"/>
        <v>92.424242424242422</v>
      </c>
      <c r="S98" s="74">
        <f t="shared" si="116"/>
        <v>103.78787878787878</v>
      </c>
      <c r="T98" s="190"/>
      <c r="U98" s="190"/>
      <c r="V98" s="190"/>
      <c r="W98" s="190"/>
    </row>
    <row r="99" spans="1:23" ht="15.75">
      <c r="A99" s="68" t="s">
        <v>265</v>
      </c>
      <c r="B99" s="68" t="s">
        <v>81</v>
      </c>
      <c r="C99" s="68" t="s">
        <v>20</v>
      </c>
      <c r="D99" s="68" t="s">
        <v>66</v>
      </c>
      <c r="E99" s="68" t="s">
        <v>13</v>
      </c>
      <c r="F99" s="74">
        <v>34.6</v>
      </c>
      <c r="G99" s="86">
        <f>F99*1.25/0.125</f>
        <v>346</v>
      </c>
      <c r="H99" s="68">
        <v>196</v>
      </c>
      <c r="I99" s="68">
        <f>(151+140)/2</f>
        <v>145.5</v>
      </c>
      <c r="J99" s="68" t="s">
        <v>375</v>
      </c>
      <c r="K99" s="68">
        <v>119</v>
      </c>
      <c r="L99" s="68">
        <v>137</v>
      </c>
      <c r="M99" s="68">
        <v>143</v>
      </c>
      <c r="N99" s="68">
        <f t="shared" si="112"/>
        <v>170.75</v>
      </c>
      <c r="O99" s="74">
        <f t="shared" si="113"/>
        <v>100</v>
      </c>
      <c r="P99" s="74"/>
      <c r="Q99" s="74">
        <f t="shared" si="114"/>
        <v>69.692532942898978</v>
      </c>
      <c r="R99" s="74">
        <f t="shared" si="115"/>
        <v>80.234260614934115</v>
      </c>
      <c r="S99" s="74">
        <f t="shared" si="116"/>
        <v>83.748169838945827</v>
      </c>
      <c r="T99" s="190"/>
      <c r="U99" s="190"/>
      <c r="V99" s="190"/>
      <c r="W99" s="190"/>
    </row>
    <row r="100" spans="1:23" ht="15.75">
      <c r="A100" s="68" t="s">
        <v>329</v>
      </c>
      <c r="B100" s="68" t="s">
        <v>81</v>
      </c>
      <c r="C100" s="68" t="s">
        <v>29</v>
      </c>
      <c r="D100" s="68" t="s">
        <v>66</v>
      </c>
      <c r="E100" s="68" t="s">
        <v>13</v>
      </c>
      <c r="F100" s="74">
        <v>30.3</v>
      </c>
      <c r="G100" s="68">
        <f>F100*1.25/0.125</f>
        <v>303</v>
      </c>
      <c r="H100" s="68">
        <v>159</v>
      </c>
      <c r="I100" s="68" t="s">
        <v>376</v>
      </c>
      <c r="J100" s="68" t="s">
        <v>377</v>
      </c>
      <c r="K100" s="68">
        <v>160</v>
      </c>
      <c r="L100" s="68">
        <v>121</v>
      </c>
      <c r="M100" s="68">
        <v>176</v>
      </c>
      <c r="N100" s="68">
        <f t="shared" si="112"/>
        <v>159</v>
      </c>
      <c r="O100" s="74">
        <f t="shared" si="113"/>
        <v>100</v>
      </c>
      <c r="P100" s="74"/>
      <c r="Q100" s="74">
        <f t="shared" si="114"/>
        <v>100.62893081761007</v>
      </c>
      <c r="R100" s="74">
        <f t="shared" si="115"/>
        <v>76.100628930817621</v>
      </c>
      <c r="S100" s="74">
        <f t="shared" si="116"/>
        <v>110.69182389937107</v>
      </c>
      <c r="T100" s="190"/>
      <c r="U100" s="190"/>
      <c r="V100" s="190"/>
      <c r="W100" s="190"/>
    </row>
    <row r="101" spans="1:23" ht="15.75">
      <c r="A101" s="72" t="s">
        <v>179</v>
      </c>
      <c r="B101" s="68" t="s">
        <v>21</v>
      </c>
      <c r="C101" s="73"/>
      <c r="D101" s="68" t="s">
        <v>66</v>
      </c>
      <c r="E101" s="73" t="s">
        <v>13</v>
      </c>
      <c r="F101" s="74">
        <f>AVERAGE(F83:F99)</f>
        <v>35.394117647058827</v>
      </c>
      <c r="G101" s="74">
        <f t="shared" ref="G101:M101" si="117">AVERAGE(G83:G99)</f>
        <v>353.94117647058823</v>
      </c>
      <c r="H101" s="74">
        <f t="shared" si="117"/>
        <v>157.1764705882353</v>
      </c>
      <c r="I101" s="74">
        <f t="shared" si="117"/>
        <v>142.5</v>
      </c>
      <c r="J101" s="74">
        <f t="shared" si="117"/>
        <v>135.1875</v>
      </c>
      <c r="K101" s="74">
        <f t="shared" si="117"/>
        <v>120.35294117647059</v>
      </c>
      <c r="L101" s="74">
        <f t="shared" si="117"/>
        <v>122.11764705882354</v>
      </c>
      <c r="M101" s="74">
        <f t="shared" si="117"/>
        <v>140.23529411764707</v>
      </c>
      <c r="N101" s="74">
        <f t="shared" ref="N101:S101" si="118">AVERAGE(N83:N99)</f>
        <v>149.83823529411765</v>
      </c>
      <c r="O101" s="74">
        <f t="shared" ref="O101" si="119">AVERAGE(O83:O99)</f>
        <v>100</v>
      </c>
      <c r="P101" s="74">
        <f t="shared" si="118"/>
        <v>91.400687583005677</v>
      </c>
      <c r="Q101" s="74">
        <f t="shared" si="118"/>
        <v>80.736851968168736</v>
      </c>
      <c r="R101" s="74">
        <f t="shared" si="118"/>
        <v>81.960182301249944</v>
      </c>
      <c r="S101" s="74">
        <f t="shared" si="118"/>
        <v>93.842911600705122</v>
      </c>
      <c r="T101" s="191"/>
      <c r="U101" s="191"/>
      <c r="V101" s="191"/>
      <c r="W101" s="191"/>
    </row>
    <row r="102" spans="1:23" ht="15.75">
      <c r="A102" s="72" t="s">
        <v>180</v>
      </c>
      <c r="B102" s="68" t="s">
        <v>21</v>
      </c>
      <c r="C102" s="73"/>
      <c r="D102" s="68" t="s">
        <v>66</v>
      </c>
      <c r="E102" s="73" t="s">
        <v>13</v>
      </c>
      <c r="F102" s="74">
        <f>STDEV(F83:F99)/SQRT(17)</f>
        <v>0.9935997606828687</v>
      </c>
      <c r="G102" s="74">
        <f t="shared" ref="G102:M102" si="120">STDEV(G83:G99)/SQRT(17)</f>
        <v>9.9359976068287068</v>
      </c>
      <c r="H102" s="74">
        <f t="shared" si="120"/>
        <v>3.5336983772604706</v>
      </c>
      <c r="I102" s="74">
        <f t="shared" si="120"/>
        <v>3.4283635266097785</v>
      </c>
      <c r="J102" s="74">
        <f t="shared" si="120"/>
        <v>5.0991877476981085</v>
      </c>
      <c r="K102" s="74">
        <f t="shared" si="120"/>
        <v>4.192904700442118</v>
      </c>
      <c r="L102" s="74">
        <f t="shared" si="120"/>
        <v>5.1527279703407753</v>
      </c>
      <c r="M102" s="74">
        <f t="shared" si="120"/>
        <v>8.8023766057829267</v>
      </c>
      <c r="N102" s="74">
        <f t="shared" ref="N102:S102" si="121">STDEV(N83:N99)/SQRT(17)</f>
        <v>3.0931421102475798</v>
      </c>
      <c r="O102" s="74">
        <f t="shared" ref="O102" si="122">STDEV(O83:O99)/SQRT(17)</f>
        <v>0</v>
      </c>
      <c r="P102" s="74">
        <f t="shared" si="121"/>
        <v>3.6171545429570275</v>
      </c>
      <c r="Q102" s="74">
        <f t="shared" si="121"/>
        <v>3.0001657895858149</v>
      </c>
      <c r="R102" s="74">
        <f t="shared" si="121"/>
        <v>3.657132344106905</v>
      </c>
      <c r="S102" s="74">
        <f t="shared" si="121"/>
        <v>5.6608975744134904</v>
      </c>
      <c r="T102" s="191"/>
      <c r="U102" s="191"/>
      <c r="V102" s="191"/>
      <c r="W102" s="191"/>
    </row>
    <row r="103" spans="1:23" ht="15.75">
      <c r="A103" s="68"/>
      <c r="B103" s="68"/>
      <c r="C103" s="68"/>
      <c r="D103" s="68"/>
      <c r="E103" s="73"/>
      <c r="F103" s="68"/>
      <c r="G103" s="68"/>
      <c r="H103" s="68"/>
      <c r="I103" s="68"/>
      <c r="J103" s="68"/>
      <c r="K103" s="68"/>
      <c r="L103" s="68"/>
      <c r="M103" s="68"/>
      <c r="N103" s="190"/>
      <c r="O103" s="190"/>
      <c r="P103" s="190"/>
      <c r="Q103" s="190"/>
      <c r="R103" s="190"/>
      <c r="S103" s="190"/>
      <c r="T103" s="190"/>
      <c r="U103" s="190"/>
      <c r="V103" s="190"/>
      <c r="W103" s="190"/>
    </row>
  </sheetData>
  <mergeCells count="1">
    <mergeCell ref="A2:K2"/>
  </mergeCells>
  <pageMargins left="0.7" right="0.7" top="0.75" bottom="0.75" header="0.3" footer="0.3"/>
  <pageSetup orientation="portrait" horizontalDpi="1200" verticalDpi="120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138"/>
  <sheetViews>
    <sheetView topLeftCell="A19" workbookViewId="0">
      <selection activeCell="A39" sqref="A39:O97"/>
    </sheetView>
  </sheetViews>
  <sheetFormatPr defaultRowHeight="15"/>
  <cols>
    <col min="1" max="1" width="11.85546875" customWidth="1"/>
    <col min="2" max="2" width="12.42578125" customWidth="1"/>
    <col min="5" max="5" width="13" customWidth="1"/>
    <col min="7" max="7" width="9.5703125" customWidth="1"/>
  </cols>
  <sheetData>
    <row r="1" spans="1:35">
      <c r="A1" s="65" t="s">
        <v>378</v>
      </c>
      <c r="I1" t="s">
        <v>379</v>
      </c>
    </row>
    <row r="2" spans="1:35">
      <c r="A2" s="87" t="s">
        <v>380</v>
      </c>
      <c r="B2" s="87"/>
      <c r="C2" s="87"/>
      <c r="D2" s="87"/>
      <c r="E2" s="87"/>
      <c r="F2" s="87"/>
      <c r="G2" s="87"/>
      <c r="H2" s="87"/>
      <c r="I2" s="87"/>
      <c r="J2" s="87"/>
      <c r="K2" s="87"/>
      <c r="L2" s="87" t="s">
        <v>381</v>
      </c>
      <c r="M2" s="87"/>
      <c r="N2" s="87"/>
      <c r="O2" s="87"/>
      <c r="P2" s="87"/>
    </row>
    <row r="3" spans="1:35">
      <c r="A3" s="205" t="s">
        <v>382</v>
      </c>
      <c r="B3" s="205"/>
      <c r="C3" s="205"/>
      <c r="D3" s="205"/>
      <c r="E3" s="205"/>
      <c r="F3" s="205"/>
      <c r="G3" s="205"/>
      <c r="H3" s="205"/>
      <c r="I3" s="205"/>
      <c r="J3" s="205"/>
      <c r="K3" s="205"/>
      <c r="L3" s="87" t="s">
        <v>383</v>
      </c>
      <c r="M3" s="87"/>
      <c r="N3" s="87"/>
      <c r="O3" s="87"/>
      <c r="P3" s="87"/>
    </row>
    <row r="4" spans="1:35" ht="30">
      <c r="A4" s="64" t="s">
        <v>352</v>
      </c>
      <c r="B4" s="63" t="s">
        <v>355</v>
      </c>
      <c r="C4" s="64" t="s">
        <v>9</v>
      </c>
      <c r="D4" s="64" t="s">
        <v>11</v>
      </c>
      <c r="E4" s="64" t="s">
        <v>248</v>
      </c>
      <c r="F4" s="64" t="s">
        <v>353</v>
      </c>
      <c r="G4" s="56" t="s">
        <v>356</v>
      </c>
      <c r="H4" s="58">
        <v>0</v>
      </c>
      <c r="I4" s="58">
        <v>0</v>
      </c>
      <c r="J4" s="58">
        <v>10</v>
      </c>
      <c r="K4" s="58">
        <v>20</v>
      </c>
      <c r="L4" s="58">
        <v>30</v>
      </c>
      <c r="M4" s="59">
        <v>60</v>
      </c>
      <c r="N4" s="59">
        <v>90</v>
      </c>
      <c r="O4" s="59">
        <v>120</v>
      </c>
      <c r="P4" s="88"/>
      <c r="Q4" s="65"/>
      <c r="R4" s="7" t="s">
        <v>200</v>
      </c>
      <c r="T4" s="58">
        <v>0</v>
      </c>
      <c r="U4" s="58">
        <v>0</v>
      </c>
      <c r="V4" s="58">
        <v>10</v>
      </c>
      <c r="W4" s="58">
        <v>20</v>
      </c>
      <c r="X4" s="58">
        <v>30</v>
      </c>
      <c r="Y4" s="59">
        <v>60</v>
      </c>
      <c r="Z4" s="59">
        <v>90</v>
      </c>
      <c r="AA4" s="59">
        <v>120</v>
      </c>
      <c r="AB4" s="65"/>
      <c r="AC4" s="65"/>
      <c r="AD4" s="65"/>
      <c r="AE4" s="65"/>
      <c r="AF4" s="65"/>
      <c r="AG4" s="65"/>
      <c r="AH4" s="65"/>
      <c r="AI4" s="65"/>
    </row>
    <row r="5" spans="1:35">
      <c r="A5" s="89" t="s">
        <v>346</v>
      </c>
      <c r="B5" s="48" t="s">
        <v>21</v>
      </c>
      <c r="C5" s="90" t="s">
        <v>20</v>
      </c>
      <c r="D5" s="91" t="s">
        <v>22</v>
      </c>
      <c r="E5" s="48" t="s">
        <v>182</v>
      </c>
      <c r="F5" s="48">
        <v>17</v>
      </c>
      <c r="G5" s="92">
        <f t="shared" ref="G5:G7" si="0">F5/0.133</f>
        <v>127.81954887218045</v>
      </c>
      <c r="H5" s="48">
        <v>111</v>
      </c>
      <c r="I5" s="48">
        <v>79</v>
      </c>
      <c r="J5" s="48">
        <v>174</v>
      </c>
      <c r="K5" s="48">
        <v>170</v>
      </c>
      <c r="L5" s="48">
        <v>151</v>
      </c>
      <c r="M5" s="48">
        <v>124</v>
      </c>
      <c r="N5" s="48">
        <v>126</v>
      </c>
      <c r="O5" s="48">
        <v>116</v>
      </c>
      <c r="P5" s="87"/>
      <c r="S5" s="48" t="s">
        <v>184</v>
      </c>
      <c r="T5" s="32">
        <v>130.5</v>
      </c>
      <c r="U5" s="32">
        <v>109.83333333333333</v>
      </c>
      <c r="V5" s="32">
        <v>190.33333333333334</v>
      </c>
      <c r="W5" s="32">
        <v>184.66666666666666</v>
      </c>
      <c r="X5" s="32">
        <v>168</v>
      </c>
      <c r="Y5" s="32">
        <v>140.16666666666666</v>
      </c>
      <c r="Z5" s="32">
        <v>126</v>
      </c>
      <c r="AA5" s="32">
        <v>121.83333333333333</v>
      </c>
    </row>
    <row r="6" spans="1:35">
      <c r="A6" s="89" t="s">
        <v>347</v>
      </c>
      <c r="B6" s="48" t="s">
        <v>21</v>
      </c>
      <c r="C6" s="90" t="s">
        <v>26</v>
      </c>
      <c r="D6" s="91" t="s">
        <v>22</v>
      </c>
      <c r="E6" s="48" t="s">
        <v>182</v>
      </c>
      <c r="F6" s="48">
        <v>15.1</v>
      </c>
      <c r="G6" s="92">
        <f t="shared" si="0"/>
        <v>113.53383458646616</v>
      </c>
      <c r="H6" s="48">
        <v>120</v>
      </c>
      <c r="I6" s="48">
        <v>87</v>
      </c>
      <c r="J6" s="48">
        <v>129</v>
      </c>
      <c r="K6" s="48">
        <v>104</v>
      </c>
      <c r="L6" s="48">
        <v>129</v>
      </c>
      <c r="M6" s="48">
        <v>108</v>
      </c>
      <c r="N6" s="48">
        <v>109</v>
      </c>
      <c r="O6" s="48">
        <v>111</v>
      </c>
      <c r="P6" s="87"/>
      <c r="S6" s="7" t="s">
        <v>183</v>
      </c>
      <c r="T6" s="32">
        <v>144.33333333333334</v>
      </c>
      <c r="U6" s="32">
        <v>108</v>
      </c>
      <c r="V6" s="32">
        <v>299.66666666666669</v>
      </c>
      <c r="W6" s="32">
        <v>319</v>
      </c>
      <c r="X6" s="32">
        <v>290.33333333333331</v>
      </c>
      <c r="Y6" s="32">
        <v>227.66666666666666</v>
      </c>
      <c r="Z6" s="32">
        <v>163</v>
      </c>
      <c r="AA6" s="32">
        <v>154.66666666666666</v>
      </c>
    </row>
    <row r="7" spans="1:35">
      <c r="A7" s="89" t="s">
        <v>348</v>
      </c>
      <c r="B7" s="48" t="s">
        <v>21</v>
      </c>
      <c r="C7" s="90" t="s">
        <v>29</v>
      </c>
      <c r="D7" s="91" t="s">
        <v>22</v>
      </c>
      <c r="E7" s="48" t="s">
        <v>182</v>
      </c>
      <c r="F7" s="48">
        <v>23.6</v>
      </c>
      <c r="G7" s="92">
        <f t="shared" si="0"/>
        <v>177.44360902255639</v>
      </c>
      <c r="H7" s="48">
        <v>90</v>
      </c>
      <c r="I7" s="48">
        <v>69</v>
      </c>
      <c r="J7" s="48">
        <v>181</v>
      </c>
      <c r="K7" s="48">
        <v>127</v>
      </c>
      <c r="L7" s="48">
        <v>143</v>
      </c>
      <c r="M7" s="48">
        <v>120</v>
      </c>
      <c r="N7" s="48">
        <v>117</v>
      </c>
      <c r="O7" s="48">
        <v>122</v>
      </c>
      <c r="P7" s="87"/>
    </row>
    <row r="8" spans="1:35">
      <c r="A8" s="89" t="s">
        <v>384</v>
      </c>
      <c r="B8" s="48" t="s">
        <v>21</v>
      </c>
      <c r="C8" s="90"/>
      <c r="D8" s="91" t="s">
        <v>22</v>
      </c>
      <c r="E8" s="48" t="s">
        <v>182</v>
      </c>
      <c r="F8" s="49">
        <f>AVERAGE(F5:F7)</f>
        <v>18.566666666666666</v>
      </c>
      <c r="G8" s="49">
        <f t="shared" ref="G8:O8" si="1">AVERAGE(G5:G7)</f>
        <v>139.59899749373434</v>
      </c>
      <c r="H8" s="49">
        <f t="shared" si="1"/>
        <v>107</v>
      </c>
      <c r="I8" s="49">
        <f t="shared" si="1"/>
        <v>78.333333333333329</v>
      </c>
      <c r="J8" s="49">
        <f t="shared" si="1"/>
        <v>161.33333333333334</v>
      </c>
      <c r="K8" s="49">
        <f t="shared" si="1"/>
        <v>133.66666666666666</v>
      </c>
      <c r="L8" s="49">
        <f t="shared" si="1"/>
        <v>141</v>
      </c>
      <c r="M8" s="49">
        <f t="shared" si="1"/>
        <v>117.33333333333333</v>
      </c>
      <c r="N8" s="49">
        <f t="shared" si="1"/>
        <v>117.33333333333333</v>
      </c>
      <c r="O8" s="49">
        <f t="shared" si="1"/>
        <v>116.33333333333333</v>
      </c>
      <c r="P8" s="87"/>
    </row>
    <row r="9" spans="1:35">
      <c r="A9" s="89" t="s">
        <v>180</v>
      </c>
      <c r="B9" s="48" t="s">
        <v>21</v>
      </c>
      <c r="C9" s="90"/>
      <c r="D9" s="91" t="s">
        <v>22</v>
      </c>
      <c r="E9" s="48" t="s">
        <v>182</v>
      </c>
      <c r="F9" s="49">
        <f>STDEV(F5:F7)/SQRT(3)</f>
        <v>2.5757415329268651</v>
      </c>
      <c r="G9" s="49">
        <f t="shared" ref="G9:O9" si="2">STDEV(G5:G7)/SQRT(3)</f>
        <v>19.366477691179412</v>
      </c>
      <c r="H9" s="49">
        <f t="shared" si="2"/>
        <v>8.8881944173155887</v>
      </c>
      <c r="I9" s="49">
        <f t="shared" si="2"/>
        <v>5.2068331172711035</v>
      </c>
      <c r="J9" s="49">
        <f t="shared" si="2"/>
        <v>16.292465879799941</v>
      </c>
      <c r="K9" s="49">
        <f t="shared" si="2"/>
        <v>19.341952101872</v>
      </c>
      <c r="L9" s="49">
        <f t="shared" si="2"/>
        <v>6.4291005073286369</v>
      </c>
      <c r="M9" s="49">
        <f t="shared" si="2"/>
        <v>4.8074017006186534</v>
      </c>
      <c r="N9" s="49">
        <f t="shared" si="2"/>
        <v>4.9103066208854127</v>
      </c>
      <c r="O9" s="49">
        <f t="shared" si="2"/>
        <v>3.1797973380564857</v>
      </c>
      <c r="P9" s="87"/>
      <c r="S9" s="48" t="s">
        <v>184</v>
      </c>
      <c r="T9" s="32">
        <v>6.1900457725825158</v>
      </c>
      <c r="U9" s="32">
        <v>8.5417276420587758</v>
      </c>
      <c r="V9" s="32">
        <v>14.69164539608974</v>
      </c>
      <c r="W9" s="32">
        <v>18.414969755910853</v>
      </c>
      <c r="X9" s="32">
        <v>19.536291016123474</v>
      </c>
      <c r="Y9" s="32">
        <v>10.540134934830972</v>
      </c>
      <c r="Z9" s="32">
        <v>10.285912696499032</v>
      </c>
      <c r="AA9" s="32">
        <v>6.9350158214992046</v>
      </c>
    </row>
    <row r="10" spans="1:35">
      <c r="A10" s="89"/>
      <c r="B10" s="48"/>
      <c r="C10" s="90"/>
      <c r="D10" s="91"/>
      <c r="E10" s="48"/>
      <c r="F10" s="48"/>
      <c r="G10" s="92"/>
      <c r="H10" s="48"/>
      <c r="I10" s="48"/>
      <c r="J10" s="48"/>
      <c r="K10" s="48"/>
      <c r="L10" s="48"/>
      <c r="M10" s="48"/>
      <c r="N10" s="48"/>
      <c r="O10" s="48"/>
      <c r="P10" s="87"/>
      <c r="S10" s="7" t="s">
        <v>183</v>
      </c>
      <c r="T10" s="32">
        <v>4.9103066208854118</v>
      </c>
      <c r="U10" s="32">
        <v>10.115993936995679</v>
      </c>
      <c r="V10" s="32">
        <v>39.282452967083337</v>
      </c>
      <c r="W10" s="32">
        <v>47.148700936505136</v>
      </c>
      <c r="X10" s="32">
        <v>26.295331229030811</v>
      </c>
      <c r="Y10" s="32">
        <v>15.762120556715853</v>
      </c>
      <c r="Z10" s="32">
        <v>7.6376261582597333</v>
      </c>
      <c r="AA10" s="32">
        <v>8.0897740663410644</v>
      </c>
    </row>
    <row r="11" spans="1:35">
      <c r="A11" s="89" t="s">
        <v>345</v>
      </c>
      <c r="B11" s="48" t="s">
        <v>21</v>
      </c>
      <c r="C11" s="90" t="s">
        <v>66</v>
      </c>
      <c r="D11" s="91" t="s">
        <v>66</v>
      </c>
      <c r="E11" s="48" t="s">
        <v>182</v>
      </c>
      <c r="F11" s="48">
        <v>23.5</v>
      </c>
      <c r="G11" s="92">
        <f>F11/0.133</f>
        <v>176.69172932330827</v>
      </c>
      <c r="H11" s="48">
        <v>111</v>
      </c>
      <c r="I11" s="48">
        <v>91</v>
      </c>
      <c r="J11" s="48">
        <v>229</v>
      </c>
      <c r="K11" s="48">
        <v>216</v>
      </c>
      <c r="L11" s="48">
        <v>194</v>
      </c>
      <c r="M11" s="48">
        <v>133</v>
      </c>
      <c r="N11" s="48">
        <v>127</v>
      </c>
      <c r="O11" s="48">
        <v>134</v>
      </c>
      <c r="P11" s="87"/>
    </row>
    <row r="12" spans="1:35">
      <c r="A12" s="89" t="s">
        <v>299</v>
      </c>
      <c r="B12" s="48" t="s">
        <v>21</v>
      </c>
      <c r="C12" s="90" t="s">
        <v>20</v>
      </c>
      <c r="D12" s="91" t="s">
        <v>66</v>
      </c>
      <c r="E12" s="91" t="s">
        <v>182</v>
      </c>
      <c r="F12" s="48">
        <v>23.7</v>
      </c>
      <c r="G12" s="92">
        <f t="shared" ref="G12:G31" si="3">F12/0.133</f>
        <v>178.19548872180451</v>
      </c>
      <c r="H12" s="48">
        <v>112</v>
      </c>
      <c r="I12" s="48">
        <v>97</v>
      </c>
      <c r="J12" s="48">
        <v>134</v>
      </c>
      <c r="K12" s="48">
        <v>110</v>
      </c>
      <c r="L12" s="48">
        <v>90</v>
      </c>
      <c r="M12" s="48">
        <v>107</v>
      </c>
      <c r="N12" s="93">
        <v>99</v>
      </c>
      <c r="O12" s="93">
        <v>91</v>
      </c>
      <c r="P12" s="87"/>
    </row>
    <row r="13" spans="1:35">
      <c r="A13" s="89" t="s">
        <v>300</v>
      </c>
      <c r="B13" s="48" t="s">
        <v>21</v>
      </c>
      <c r="C13" s="90" t="s">
        <v>26</v>
      </c>
      <c r="D13" s="91" t="s">
        <v>66</v>
      </c>
      <c r="E13" s="91" t="s">
        <v>182</v>
      </c>
      <c r="F13" s="48">
        <v>24.6</v>
      </c>
      <c r="G13" s="92">
        <f t="shared" si="3"/>
        <v>184.9624060150376</v>
      </c>
      <c r="H13" s="48">
        <v>139</v>
      </c>
      <c r="I13" s="48">
        <v>105</v>
      </c>
      <c r="J13" s="48">
        <v>182</v>
      </c>
      <c r="K13" s="48">
        <v>173</v>
      </c>
      <c r="L13" s="48">
        <v>137</v>
      </c>
      <c r="M13" s="48">
        <v>125</v>
      </c>
      <c r="N13" s="48">
        <v>112</v>
      </c>
      <c r="O13" s="48">
        <v>113</v>
      </c>
      <c r="P13" s="87"/>
    </row>
    <row r="14" spans="1:35">
      <c r="A14" s="89" t="s">
        <v>301</v>
      </c>
      <c r="B14" s="48" t="s">
        <v>21</v>
      </c>
      <c r="C14" s="90" t="s">
        <v>28</v>
      </c>
      <c r="D14" s="91" t="s">
        <v>66</v>
      </c>
      <c r="E14" s="91" t="s">
        <v>182</v>
      </c>
      <c r="F14" s="48">
        <v>26.4</v>
      </c>
      <c r="G14" s="92">
        <f t="shared" si="3"/>
        <v>198.49624060150373</v>
      </c>
      <c r="H14" s="48">
        <v>134</v>
      </c>
      <c r="I14" s="48">
        <v>98</v>
      </c>
      <c r="J14" s="48">
        <v>169</v>
      </c>
      <c r="K14" s="48">
        <v>217</v>
      </c>
      <c r="L14" s="48">
        <v>166</v>
      </c>
      <c r="M14" s="48">
        <v>180</v>
      </c>
      <c r="N14" s="48">
        <v>108</v>
      </c>
      <c r="O14" s="48">
        <v>129</v>
      </c>
      <c r="P14" s="87"/>
    </row>
    <row r="15" spans="1:35">
      <c r="A15" s="89" t="s">
        <v>302</v>
      </c>
      <c r="B15" s="48" t="s">
        <v>21</v>
      </c>
      <c r="C15" s="90" t="s">
        <v>29</v>
      </c>
      <c r="D15" s="91" t="s">
        <v>66</v>
      </c>
      <c r="E15" s="91" t="s">
        <v>182</v>
      </c>
      <c r="F15" s="48">
        <v>30.3</v>
      </c>
      <c r="G15" s="92">
        <f t="shared" si="3"/>
        <v>227.81954887218043</v>
      </c>
      <c r="H15" s="48">
        <v>145</v>
      </c>
      <c r="I15" s="48">
        <v>147</v>
      </c>
      <c r="J15" s="48">
        <v>205</v>
      </c>
      <c r="K15" s="48">
        <v>229</v>
      </c>
      <c r="L15" s="48">
        <v>218</v>
      </c>
      <c r="M15" s="48">
        <v>159</v>
      </c>
      <c r="N15" s="48">
        <v>166</v>
      </c>
      <c r="O15" s="48">
        <v>130</v>
      </c>
      <c r="P15" s="87"/>
    </row>
    <row r="16" spans="1:35">
      <c r="A16" s="89" t="s">
        <v>303</v>
      </c>
      <c r="B16" s="48" t="s">
        <v>21</v>
      </c>
      <c r="C16" s="90" t="s">
        <v>72</v>
      </c>
      <c r="D16" s="91" t="s">
        <v>66</v>
      </c>
      <c r="E16" s="91" t="s">
        <v>182</v>
      </c>
      <c r="F16" s="48">
        <v>24.4</v>
      </c>
      <c r="G16" s="92">
        <f t="shared" si="3"/>
        <v>183.45864661654133</v>
      </c>
      <c r="H16" s="48">
        <v>142</v>
      </c>
      <c r="I16" s="48">
        <v>121</v>
      </c>
      <c r="J16" s="48">
        <v>223</v>
      </c>
      <c r="K16" s="48">
        <v>163</v>
      </c>
      <c r="L16" s="48">
        <v>203</v>
      </c>
      <c r="M16" s="48">
        <v>137</v>
      </c>
      <c r="N16" s="48">
        <v>144</v>
      </c>
      <c r="O16" s="48">
        <v>134</v>
      </c>
      <c r="P16" s="87"/>
    </row>
    <row r="17" spans="1:16">
      <c r="A17" s="89" t="s">
        <v>384</v>
      </c>
      <c r="B17" s="48" t="s">
        <v>21</v>
      </c>
      <c r="C17" s="90"/>
      <c r="D17" s="91" t="s">
        <v>66</v>
      </c>
      <c r="E17" s="48" t="s">
        <v>182</v>
      </c>
      <c r="F17" s="49">
        <f>AVERAGE(F11:F16)</f>
        <v>25.483333333333338</v>
      </c>
      <c r="G17" s="49">
        <f t="shared" ref="G17:O17" si="4">AVERAGE(G11:G16)</f>
        <v>191.60401002506265</v>
      </c>
      <c r="H17" s="49">
        <f t="shared" si="4"/>
        <v>130.5</v>
      </c>
      <c r="I17" s="49">
        <f t="shared" si="4"/>
        <v>109.83333333333333</v>
      </c>
      <c r="J17" s="49">
        <f t="shared" si="4"/>
        <v>190.33333333333334</v>
      </c>
      <c r="K17" s="49">
        <f t="shared" si="4"/>
        <v>184.66666666666666</v>
      </c>
      <c r="L17" s="49">
        <f t="shared" si="4"/>
        <v>168</v>
      </c>
      <c r="M17" s="49">
        <f t="shared" si="4"/>
        <v>140.16666666666666</v>
      </c>
      <c r="N17" s="49">
        <f t="shared" si="4"/>
        <v>126</v>
      </c>
      <c r="O17" s="49">
        <f t="shared" si="4"/>
        <v>121.83333333333333</v>
      </c>
      <c r="P17" s="87"/>
    </row>
    <row r="18" spans="1:16">
      <c r="A18" s="89" t="s">
        <v>180</v>
      </c>
      <c r="B18" s="48" t="s">
        <v>21</v>
      </c>
      <c r="C18" s="90"/>
      <c r="D18" s="91" t="s">
        <v>66</v>
      </c>
      <c r="E18" s="48" t="s">
        <v>182</v>
      </c>
      <c r="F18" s="49">
        <f>STDEV(F11:F16)/SQRT(6)</f>
        <v>1.0505289672879616</v>
      </c>
      <c r="G18" s="49">
        <f t="shared" ref="G18:O18" si="5">STDEV(G11:G16)/SQRT(6)</f>
        <v>7.898714039759108</v>
      </c>
      <c r="H18" s="49">
        <f t="shared" si="5"/>
        <v>6.1900457725825158</v>
      </c>
      <c r="I18" s="49">
        <f t="shared" si="5"/>
        <v>8.5417276420587758</v>
      </c>
      <c r="J18" s="49">
        <f t="shared" si="5"/>
        <v>14.69164539608974</v>
      </c>
      <c r="K18" s="49">
        <f t="shared" si="5"/>
        <v>18.414969755910853</v>
      </c>
      <c r="L18" s="49">
        <f t="shared" si="5"/>
        <v>19.536291016123474</v>
      </c>
      <c r="M18" s="49">
        <f t="shared" si="5"/>
        <v>10.540134934830972</v>
      </c>
      <c r="N18" s="49">
        <f t="shared" si="5"/>
        <v>10.285912696499032</v>
      </c>
      <c r="O18" s="49">
        <f t="shared" si="5"/>
        <v>6.9350158214992046</v>
      </c>
      <c r="P18" s="87"/>
    </row>
    <row r="19" spans="1:16">
      <c r="A19" s="89"/>
      <c r="B19" s="48"/>
      <c r="C19" s="90"/>
      <c r="D19" s="91"/>
      <c r="E19" s="91"/>
      <c r="F19" s="48"/>
      <c r="G19" s="92"/>
      <c r="H19" s="48"/>
      <c r="I19" s="48"/>
      <c r="J19" s="48"/>
      <c r="K19" s="48"/>
      <c r="L19" s="48"/>
      <c r="M19" s="48"/>
      <c r="N19" s="48"/>
      <c r="O19" s="48"/>
      <c r="P19" s="87"/>
    </row>
    <row r="20" spans="1:16">
      <c r="A20" s="89" t="s">
        <v>336</v>
      </c>
      <c r="B20" s="48" t="s">
        <v>337</v>
      </c>
      <c r="C20" s="90" t="s">
        <v>20</v>
      </c>
      <c r="D20" s="91" t="s">
        <v>66</v>
      </c>
      <c r="E20" s="91" t="s">
        <v>182</v>
      </c>
      <c r="F20" s="48">
        <v>30.3</v>
      </c>
      <c r="G20" s="92">
        <f t="shared" si="3"/>
        <v>227.81954887218043</v>
      </c>
      <c r="H20" s="48">
        <v>110</v>
      </c>
      <c r="I20" s="48">
        <v>99</v>
      </c>
      <c r="J20" s="48">
        <v>236</v>
      </c>
      <c r="K20" s="48">
        <v>233</v>
      </c>
      <c r="L20" s="48">
        <v>238</v>
      </c>
      <c r="M20" s="48">
        <v>162</v>
      </c>
      <c r="N20" s="48">
        <v>131</v>
      </c>
      <c r="O20" s="48">
        <v>107</v>
      </c>
      <c r="P20" s="87"/>
    </row>
    <row r="21" spans="1:16">
      <c r="A21" s="89" t="s">
        <v>338</v>
      </c>
      <c r="B21" s="48" t="s">
        <v>337</v>
      </c>
      <c r="C21" s="90" t="s">
        <v>26</v>
      </c>
      <c r="D21" s="91" t="s">
        <v>66</v>
      </c>
      <c r="E21" s="91" t="s">
        <v>182</v>
      </c>
      <c r="F21" s="48">
        <v>30.3</v>
      </c>
      <c r="G21" s="92">
        <f t="shared" si="3"/>
        <v>227.81954887218043</v>
      </c>
      <c r="H21" s="48">
        <v>101</v>
      </c>
      <c r="I21" s="48">
        <v>104</v>
      </c>
      <c r="J21" s="48">
        <v>227</v>
      </c>
      <c r="K21" s="48">
        <v>238</v>
      </c>
      <c r="L21" s="48">
        <v>240</v>
      </c>
      <c r="M21" s="48">
        <v>163</v>
      </c>
      <c r="N21" s="48">
        <v>135</v>
      </c>
      <c r="O21" s="48">
        <v>106</v>
      </c>
      <c r="P21" s="87"/>
    </row>
    <row r="22" spans="1:16">
      <c r="A22" s="89" t="s">
        <v>339</v>
      </c>
      <c r="B22" s="48" t="s">
        <v>337</v>
      </c>
      <c r="C22" s="90" t="s">
        <v>29</v>
      </c>
      <c r="D22" s="91" t="s">
        <v>66</v>
      </c>
      <c r="E22" s="91" t="s">
        <v>182</v>
      </c>
      <c r="F22" s="48">
        <v>36.5</v>
      </c>
      <c r="G22" s="92">
        <f t="shared" si="3"/>
        <v>274.43609022556387</v>
      </c>
      <c r="H22" s="48">
        <v>117</v>
      </c>
      <c r="I22" s="48">
        <v>146</v>
      </c>
      <c r="J22" s="48">
        <v>182</v>
      </c>
      <c r="K22" s="48">
        <v>176</v>
      </c>
      <c r="L22" s="48">
        <v>176</v>
      </c>
      <c r="M22" s="48">
        <v>132</v>
      </c>
      <c r="N22" s="48">
        <v>128</v>
      </c>
      <c r="O22" s="48">
        <v>132</v>
      </c>
      <c r="P22" s="87"/>
    </row>
    <row r="23" spans="1:16">
      <c r="A23" s="89" t="s">
        <v>349</v>
      </c>
      <c r="B23" s="48" t="s">
        <v>337</v>
      </c>
      <c r="C23" s="48" t="s">
        <v>66</v>
      </c>
      <c r="D23" s="91" t="s">
        <v>66</v>
      </c>
      <c r="E23" s="48" t="s">
        <v>182</v>
      </c>
      <c r="F23" s="48">
        <v>34</v>
      </c>
      <c r="G23" s="92">
        <f>F23/0.133</f>
        <v>255.6390977443609</v>
      </c>
      <c r="H23" s="48">
        <v>71</v>
      </c>
      <c r="I23" s="48">
        <v>67</v>
      </c>
      <c r="J23" s="48">
        <v>184</v>
      </c>
      <c r="K23" s="48">
        <v>157</v>
      </c>
      <c r="L23" s="48">
        <v>168</v>
      </c>
      <c r="M23" s="48">
        <v>131</v>
      </c>
      <c r="N23" s="48">
        <v>116</v>
      </c>
      <c r="O23" s="48">
        <v>119</v>
      </c>
      <c r="P23" s="87"/>
    </row>
    <row r="24" spans="1:16">
      <c r="A24" s="89" t="s">
        <v>350</v>
      </c>
      <c r="B24" s="48" t="s">
        <v>337</v>
      </c>
      <c r="C24" s="48" t="s">
        <v>26</v>
      </c>
      <c r="D24" s="91" t="s">
        <v>22</v>
      </c>
      <c r="E24" s="48" t="s">
        <v>182</v>
      </c>
      <c r="F24" s="48">
        <v>27.2</v>
      </c>
      <c r="G24" s="92">
        <f>F24/0.133</f>
        <v>204.5112781954887</v>
      </c>
      <c r="H24" s="48">
        <v>71</v>
      </c>
      <c r="I24" s="48">
        <v>70</v>
      </c>
      <c r="J24" s="48">
        <v>176</v>
      </c>
      <c r="K24" s="48">
        <v>104</v>
      </c>
      <c r="L24" s="48">
        <v>103</v>
      </c>
      <c r="M24" s="48">
        <v>119</v>
      </c>
      <c r="N24" s="48">
        <v>95</v>
      </c>
      <c r="O24" s="48">
        <v>88</v>
      </c>
      <c r="P24" s="87"/>
    </row>
    <row r="25" spans="1:16">
      <c r="A25" s="89" t="s">
        <v>351</v>
      </c>
      <c r="B25" s="48" t="s">
        <v>337</v>
      </c>
      <c r="C25" s="48" t="s">
        <v>29</v>
      </c>
      <c r="D25" s="91" t="s">
        <v>22</v>
      </c>
      <c r="E25" s="48" t="s">
        <v>182</v>
      </c>
      <c r="F25" s="48">
        <v>32.200000000000003</v>
      </c>
      <c r="G25" s="92">
        <f>F25/0.133</f>
        <v>242.10526315789474</v>
      </c>
      <c r="H25" s="48">
        <v>74</v>
      </c>
      <c r="I25" s="48">
        <v>69</v>
      </c>
      <c r="J25" s="48">
        <v>156</v>
      </c>
      <c r="K25" s="48">
        <v>102</v>
      </c>
      <c r="L25" s="48">
        <v>150</v>
      </c>
      <c r="M25" s="48">
        <v>114</v>
      </c>
      <c r="N25" s="48">
        <v>122</v>
      </c>
      <c r="O25" s="48">
        <v>113</v>
      </c>
      <c r="P25" s="87" t="s">
        <v>385</v>
      </c>
    </row>
    <row r="26" spans="1:16">
      <c r="A26" s="89" t="s">
        <v>384</v>
      </c>
      <c r="B26" s="48" t="s">
        <v>337</v>
      </c>
      <c r="C26" s="90"/>
      <c r="D26" s="91" t="s">
        <v>66</v>
      </c>
      <c r="E26" s="48" t="s">
        <v>182</v>
      </c>
      <c r="F26" s="49">
        <f>AVERAGE(F20:F23)</f>
        <v>32.774999999999999</v>
      </c>
      <c r="G26" s="49">
        <f t="shared" ref="G26:O26" si="6">AVERAGE(G20:G23)</f>
        <v>246.42857142857142</v>
      </c>
      <c r="H26" s="49">
        <f t="shared" si="6"/>
        <v>99.75</v>
      </c>
      <c r="I26" s="49">
        <f t="shared" si="6"/>
        <v>104</v>
      </c>
      <c r="J26" s="49">
        <f t="shared" si="6"/>
        <v>207.25</v>
      </c>
      <c r="K26" s="49">
        <f t="shared" si="6"/>
        <v>201</v>
      </c>
      <c r="L26" s="49">
        <f t="shared" si="6"/>
        <v>205.5</v>
      </c>
      <c r="M26" s="49">
        <f t="shared" si="6"/>
        <v>147</v>
      </c>
      <c r="N26" s="49">
        <f t="shared" si="6"/>
        <v>127.5</v>
      </c>
      <c r="O26" s="49">
        <f t="shared" si="6"/>
        <v>116</v>
      </c>
      <c r="P26" s="87"/>
    </row>
    <row r="27" spans="1:16">
      <c r="A27" s="89" t="s">
        <v>180</v>
      </c>
      <c r="B27" s="48" t="s">
        <v>337</v>
      </c>
      <c r="C27" s="90"/>
      <c r="D27" s="91" t="s">
        <v>66</v>
      </c>
      <c r="E27" s="48" t="s">
        <v>182</v>
      </c>
      <c r="F27" s="49">
        <f>STDEV(F20:F23)/SQRT(4)</f>
        <v>1.5173304408291115</v>
      </c>
      <c r="G27" s="49">
        <f t="shared" ref="G27:O27" si="7">STDEV(G20:G23)/SQRT(4)</f>
        <v>11.408499555106101</v>
      </c>
      <c r="H27" s="49">
        <f t="shared" si="7"/>
        <v>10.127314550264547</v>
      </c>
      <c r="I27" s="49">
        <f t="shared" si="7"/>
        <v>16.222412479858434</v>
      </c>
      <c r="J27" s="49">
        <f t="shared" si="7"/>
        <v>14.126659194586667</v>
      </c>
      <c r="K27" s="49">
        <f t="shared" si="7"/>
        <v>20.318300453860143</v>
      </c>
      <c r="L27" s="49">
        <f t="shared" si="7"/>
        <v>19.414341777836988</v>
      </c>
      <c r="M27" s="49">
        <f t="shared" si="7"/>
        <v>8.9535840123755293</v>
      </c>
      <c r="N27" s="49">
        <f t="shared" si="7"/>
        <v>4.0926763859362252</v>
      </c>
      <c r="O27" s="49">
        <f t="shared" si="7"/>
        <v>6.0964470527239607</v>
      </c>
      <c r="P27" s="87"/>
    </row>
    <row r="28" spans="1:16">
      <c r="A28" s="89"/>
      <c r="B28" s="48"/>
      <c r="C28" s="48"/>
      <c r="D28" s="91"/>
      <c r="E28" s="48"/>
      <c r="F28" s="48"/>
      <c r="G28" s="92"/>
      <c r="H28" s="48"/>
      <c r="I28" s="48"/>
      <c r="J28" s="48"/>
      <c r="K28" s="48"/>
      <c r="L28" s="48"/>
      <c r="M28" s="48"/>
      <c r="N28" s="48"/>
      <c r="O28" s="48"/>
      <c r="P28" s="87"/>
    </row>
    <row r="29" spans="1:16">
      <c r="A29" s="89" t="s">
        <v>340</v>
      </c>
      <c r="B29" s="48" t="s">
        <v>102</v>
      </c>
      <c r="C29" s="90" t="s">
        <v>20</v>
      </c>
      <c r="D29" s="91" t="s">
        <v>66</v>
      </c>
      <c r="E29" s="91" t="s">
        <v>182</v>
      </c>
      <c r="F29" s="48">
        <v>22.2</v>
      </c>
      <c r="G29" s="92">
        <f t="shared" si="3"/>
        <v>166.91729323308269</v>
      </c>
      <c r="H29" s="48">
        <v>141</v>
      </c>
      <c r="I29" s="48">
        <v>126</v>
      </c>
      <c r="J29" s="48">
        <v>233</v>
      </c>
      <c r="K29" s="48">
        <v>226</v>
      </c>
      <c r="L29" s="48">
        <v>238</v>
      </c>
      <c r="M29" s="48">
        <v>203</v>
      </c>
      <c r="N29" s="48">
        <v>153</v>
      </c>
      <c r="O29" s="48">
        <v>154</v>
      </c>
      <c r="P29" s="87"/>
    </row>
    <row r="30" spans="1:16">
      <c r="A30" s="89" t="s">
        <v>341</v>
      </c>
      <c r="B30" s="48" t="s">
        <v>102</v>
      </c>
      <c r="C30" s="90" t="s">
        <v>28</v>
      </c>
      <c r="D30" s="91" t="s">
        <v>66</v>
      </c>
      <c r="E30" s="91" t="s">
        <v>182</v>
      </c>
      <c r="F30" s="48">
        <v>21.3</v>
      </c>
      <c r="G30" s="92">
        <f t="shared" si="3"/>
        <v>160.15037593984962</v>
      </c>
      <c r="H30" s="48">
        <v>154</v>
      </c>
      <c r="I30" s="48">
        <v>107</v>
      </c>
      <c r="J30" s="48">
        <v>297</v>
      </c>
      <c r="K30" s="48">
        <v>379</v>
      </c>
      <c r="L30" s="48">
        <v>321</v>
      </c>
      <c r="M30" s="48">
        <v>257</v>
      </c>
      <c r="N30" s="48">
        <v>178</v>
      </c>
      <c r="O30" s="48">
        <v>141</v>
      </c>
      <c r="P30" s="87"/>
    </row>
    <row r="31" spans="1:16">
      <c r="A31" s="89" t="s">
        <v>342</v>
      </c>
      <c r="B31" s="48" t="s">
        <v>102</v>
      </c>
      <c r="C31" s="90" t="s">
        <v>29</v>
      </c>
      <c r="D31" s="91" t="s">
        <v>66</v>
      </c>
      <c r="E31" s="91" t="s">
        <v>182</v>
      </c>
      <c r="F31" s="48">
        <v>20.3</v>
      </c>
      <c r="G31" s="92">
        <f t="shared" si="3"/>
        <v>152.63157894736841</v>
      </c>
      <c r="H31" s="48">
        <v>138</v>
      </c>
      <c r="I31" s="48">
        <v>91</v>
      </c>
      <c r="J31" s="48">
        <v>369</v>
      </c>
      <c r="K31" s="48">
        <v>352</v>
      </c>
      <c r="L31" s="48">
        <v>312</v>
      </c>
      <c r="M31" s="48">
        <v>223</v>
      </c>
      <c r="N31" s="48">
        <v>158</v>
      </c>
      <c r="O31" s="48">
        <v>169</v>
      </c>
      <c r="P31" s="87"/>
    </row>
    <row r="32" spans="1:16">
      <c r="A32" s="89" t="s">
        <v>343</v>
      </c>
      <c r="B32" s="48" t="s">
        <v>102</v>
      </c>
      <c r="C32" s="48" t="s">
        <v>20</v>
      </c>
      <c r="D32" s="91" t="s">
        <v>22</v>
      </c>
      <c r="E32" s="48" t="s">
        <v>182</v>
      </c>
      <c r="F32" s="48">
        <v>20.5</v>
      </c>
      <c r="G32" s="92">
        <f>F32/0.133</f>
        <v>154.13533834586465</v>
      </c>
      <c r="H32" s="48">
        <v>113</v>
      </c>
      <c r="I32" s="48">
        <v>93</v>
      </c>
      <c r="J32" s="48">
        <v>296</v>
      </c>
      <c r="K32" s="48">
        <v>284</v>
      </c>
      <c r="L32" s="48">
        <v>239</v>
      </c>
      <c r="M32" s="48">
        <v>184</v>
      </c>
      <c r="N32" s="48">
        <v>106</v>
      </c>
      <c r="O32" s="48">
        <v>112</v>
      </c>
      <c r="P32" s="87"/>
    </row>
    <row r="33" spans="1:27">
      <c r="A33" s="89" t="s">
        <v>344</v>
      </c>
      <c r="B33" s="48" t="s">
        <v>102</v>
      </c>
      <c r="C33" s="48" t="s">
        <v>29</v>
      </c>
      <c r="D33" s="91" t="s">
        <v>22</v>
      </c>
      <c r="E33" s="48" t="s">
        <v>182</v>
      </c>
      <c r="F33" s="48">
        <v>18.8</v>
      </c>
      <c r="G33" s="92">
        <f>F33/0.133</f>
        <v>141.35338345864662</v>
      </c>
      <c r="H33" s="48">
        <v>107</v>
      </c>
      <c r="I33" s="48">
        <v>83</v>
      </c>
      <c r="J33" s="48">
        <v>282</v>
      </c>
      <c r="K33" s="48">
        <v>275</v>
      </c>
      <c r="L33" s="48">
        <v>278</v>
      </c>
      <c r="M33" s="48">
        <v>216</v>
      </c>
      <c r="N33" s="48">
        <v>160</v>
      </c>
      <c r="O33" s="48">
        <v>144</v>
      </c>
      <c r="P33" s="87"/>
    </row>
    <row r="34" spans="1:27">
      <c r="A34" s="89" t="s">
        <v>384</v>
      </c>
      <c r="B34" s="48" t="s">
        <v>102</v>
      </c>
      <c r="C34" s="90"/>
      <c r="D34" s="91" t="s">
        <v>66</v>
      </c>
      <c r="E34" s="48" t="s">
        <v>182</v>
      </c>
      <c r="F34" s="49">
        <f t="shared" ref="F34:O34" si="8">AVERAGE(F29:F31)</f>
        <v>21.266666666666666</v>
      </c>
      <c r="G34" s="49">
        <f t="shared" si="8"/>
        <v>159.89974937343356</v>
      </c>
      <c r="H34" s="49">
        <f t="shared" si="8"/>
        <v>144.33333333333334</v>
      </c>
      <c r="I34" s="49">
        <f t="shared" si="8"/>
        <v>108</v>
      </c>
      <c r="J34" s="49">
        <f t="shared" si="8"/>
        <v>299.66666666666669</v>
      </c>
      <c r="K34" s="49">
        <f t="shared" si="8"/>
        <v>319</v>
      </c>
      <c r="L34" s="49">
        <f t="shared" si="8"/>
        <v>290.33333333333331</v>
      </c>
      <c r="M34" s="49">
        <f t="shared" si="8"/>
        <v>227.66666666666666</v>
      </c>
      <c r="N34" s="49">
        <f t="shared" si="8"/>
        <v>163</v>
      </c>
      <c r="O34" s="49">
        <f t="shared" si="8"/>
        <v>154.66666666666666</v>
      </c>
      <c r="P34" s="87"/>
    </row>
    <row r="35" spans="1:27">
      <c r="A35" s="89" t="s">
        <v>180</v>
      </c>
      <c r="B35" s="48" t="s">
        <v>102</v>
      </c>
      <c r="C35" s="90"/>
      <c r="D35" s="91" t="s">
        <v>66</v>
      </c>
      <c r="E35" s="48" t="s">
        <v>182</v>
      </c>
      <c r="F35" s="49">
        <f t="shared" ref="F35:O35" si="9">STDEV(F29:F31)/SQRT(3)</f>
        <v>0.54873592110514391</v>
      </c>
      <c r="G35" s="49">
        <f t="shared" si="9"/>
        <v>4.1258339932717591</v>
      </c>
      <c r="H35" s="49">
        <f t="shared" si="9"/>
        <v>4.9103066208854118</v>
      </c>
      <c r="I35" s="49">
        <f t="shared" si="9"/>
        <v>10.115993936995679</v>
      </c>
      <c r="J35" s="49">
        <f t="shared" si="9"/>
        <v>39.282452967083337</v>
      </c>
      <c r="K35" s="49">
        <f t="shared" si="9"/>
        <v>47.148700936505136</v>
      </c>
      <c r="L35" s="49">
        <f t="shared" si="9"/>
        <v>26.295331229030811</v>
      </c>
      <c r="M35" s="49">
        <f t="shared" si="9"/>
        <v>15.762120556715853</v>
      </c>
      <c r="N35" s="49">
        <f t="shared" si="9"/>
        <v>7.6376261582597333</v>
      </c>
      <c r="O35" s="49">
        <f t="shared" si="9"/>
        <v>8.0897740663410644</v>
      </c>
      <c r="P35" s="87"/>
    </row>
    <row r="36" spans="1:27">
      <c r="A36" s="48"/>
      <c r="B36" s="48"/>
      <c r="C36" s="48"/>
      <c r="D36" s="48"/>
      <c r="E36" s="48"/>
      <c r="F36" s="48"/>
      <c r="G36" s="62"/>
      <c r="H36" s="48"/>
      <c r="I36" s="48"/>
      <c r="J36" s="48"/>
      <c r="K36" s="48"/>
      <c r="L36" s="48"/>
      <c r="M36" s="48"/>
      <c r="N36" s="48"/>
      <c r="O36" s="48"/>
      <c r="P36" s="87"/>
    </row>
    <row r="37" spans="1:27">
      <c r="A37" s="94" t="s">
        <v>386</v>
      </c>
      <c r="B37" s="95"/>
      <c r="C37" s="95"/>
      <c r="D37" s="95"/>
      <c r="E37" s="95"/>
      <c r="F37" s="95"/>
      <c r="G37" s="95"/>
      <c r="H37" s="95"/>
      <c r="I37" s="95"/>
      <c r="J37" s="95"/>
      <c r="K37" s="95"/>
      <c r="L37" s="87"/>
      <c r="M37" s="87"/>
      <c r="N37" s="87"/>
      <c r="O37" s="87"/>
      <c r="P37" s="87"/>
    </row>
    <row r="38" spans="1:27">
      <c r="A38" s="206"/>
      <c r="B38" s="207"/>
      <c r="C38" s="207"/>
      <c r="D38" s="207"/>
      <c r="E38" s="207"/>
      <c r="F38" s="207"/>
      <c r="G38" s="207"/>
      <c r="H38" s="207"/>
      <c r="I38" s="207"/>
      <c r="J38" s="207"/>
      <c r="K38" s="208"/>
      <c r="L38" s="87"/>
      <c r="M38" s="87"/>
      <c r="N38" s="87"/>
      <c r="O38" s="87"/>
      <c r="P38" s="87"/>
    </row>
    <row r="39" spans="1:27" ht="30">
      <c r="A39" s="96" t="s">
        <v>352</v>
      </c>
      <c r="B39" s="48" t="s">
        <v>355</v>
      </c>
      <c r="C39" s="96" t="s">
        <v>9</v>
      </c>
      <c r="D39" s="96" t="s">
        <v>11</v>
      </c>
      <c r="E39" s="96" t="s">
        <v>248</v>
      </c>
      <c r="F39" s="96" t="s">
        <v>353</v>
      </c>
      <c r="G39" s="97" t="s">
        <v>356</v>
      </c>
      <c r="H39" s="75">
        <v>0</v>
      </c>
      <c r="I39" s="75">
        <v>0</v>
      </c>
      <c r="J39" s="75">
        <v>10</v>
      </c>
      <c r="K39" s="75">
        <v>20</v>
      </c>
      <c r="L39" s="75">
        <v>30</v>
      </c>
      <c r="M39" s="76">
        <v>60</v>
      </c>
      <c r="N39" s="76">
        <v>90</v>
      </c>
      <c r="O39" s="76">
        <v>120</v>
      </c>
      <c r="P39" s="87"/>
      <c r="R39" s="7" t="s">
        <v>200</v>
      </c>
      <c r="T39" s="75">
        <v>0</v>
      </c>
      <c r="U39" s="75">
        <v>0</v>
      </c>
      <c r="V39" s="75">
        <v>10</v>
      </c>
      <c r="W39" s="75">
        <v>20</v>
      </c>
      <c r="X39" s="75">
        <v>30</v>
      </c>
      <c r="Y39" s="76">
        <v>60</v>
      </c>
      <c r="Z39" s="76">
        <v>90</v>
      </c>
      <c r="AA39" s="76">
        <v>120</v>
      </c>
    </row>
    <row r="40" spans="1:27">
      <c r="A40" s="48" t="s">
        <v>109</v>
      </c>
      <c r="B40" s="48" t="s">
        <v>21</v>
      </c>
      <c r="C40" s="48" t="s">
        <v>20</v>
      </c>
      <c r="D40" s="48" t="s">
        <v>66</v>
      </c>
      <c r="E40" s="90" t="s">
        <v>13</v>
      </c>
      <c r="F40" s="48">
        <v>43.2</v>
      </c>
      <c r="G40" s="62">
        <f t="shared" ref="G40:G57" si="10">F40/0.133</f>
        <v>324.81203007518798</v>
      </c>
      <c r="H40" s="62">
        <v>117</v>
      </c>
      <c r="I40" s="62">
        <v>112</v>
      </c>
      <c r="J40" s="62">
        <v>339</v>
      </c>
      <c r="K40" s="62">
        <v>341</v>
      </c>
      <c r="L40" s="62">
        <v>378</v>
      </c>
      <c r="M40" s="62">
        <v>224</v>
      </c>
      <c r="N40" s="62">
        <v>154</v>
      </c>
      <c r="O40" s="62">
        <v>142</v>
      </c>
      <c r="P40" s="87"/>
      <c r="S40" s="48" t="s">
        <v>184</v>
      </c>
      <c r="T40" s="32">
        <v>133.94444444444446</v>
      </c>
      <c r="U40" s="32">
        <v>120.94444444444444</v>
      </c>
      <c r="V40" s="32">
        <v>249.27777777777777</v>
      </c>
      <c r="W40" s="32">
        <v>293</v>
      </c>
      <c r="X40" s="32">
        <v>268.22222222222223</v>
      </c>
      <c r="Y40" s="32">
        <v>190.11111111111111</v>
      </c>
      <c r="Z40" s="32">
        <v>150.44444444444446</v>
      </c>
      <c r="AA40" s="32">
        <v>144.22222222222223</v>
      </c>
    </row>
    <row r="41" spans="1:27">
      <c r="A41" s="48" t="s">
        <v>110</v>
      </c>
      <c r="B41" s="48" t="s">
        <v>21</v>
      </c>
      <c r="C41" s="48" t="s">
        <v>26</v>
      </c>
      <c r="D41" s="48" t="s">
        <v>66</v>
      </c>
      <c r="E41" s="90" t="s">
        <v>13</v>
      </c>
      <c r="F41" s="48">
        <v>40.299999999999997</v>
      </c>
      <c r="G41" s="62">
        <f t="shared" si="10"/>
        <v>303.00751879699243</v>
      </c>
      <c r="H41" s="62">
        <v>106</v>
      </c>
      <c r="I41" s="62">
        <v>100</v>
      </c>
      <c r="J41" s="62">
        <v>234</v>
      </c>
      <c r="K41" s="62">
        <v>271</v>
      </c>
      <c r="L41" s="62">
        <v>317</v>
      </c>
      <c r="M41" s="62">
        <v>199</v>
      </c>
      <c r="N41" s="62">
        <v>165</v>
      </c>
      <c r="O41" s="62">
        <v>162</v>
      </c>
      <c r="P41" s="87"/>
      <c r="S41" s="7" t="s">
        <v>183</v>
      </c>
      <c r="T41" s="164">
        <v>167.25</v>
      </c>
      <c r="U41" s="164">
        <v>136.25</v>
      </c>
      <c r="V41" s="164">
        <v>341.5</v>
      </c>
      <c r="W41" s="164">
        <v>385</v>
      </c>
      <c r="X41" s="164">
        <v>398</v>
      </c>
      <c r="Y41" s="164">
        <v>270.25</v>
      </c>
      <c r="Z41" s="164">
        <v>203.25</v>
      </c>
      <c r="AA41" s="164">
        <v>160</v>
      </c>
    </row>
    <row r="42" spans="1:27">
      <c r="A42" s="48" t="s">
        <v>111</v>
      </c>
      <c r="B42" s="48" t="s">
        <v>21</v>
      </c>
      <c r="C42" s="48" t="s">
        <v>28</v>
      </c>
      <c r="D42" s="48" t="s">
        <v>66</v>
      </c>
      <c r="E42" s="90" t="s">
        <v>13</v>
      </c>
      <c r="F42" s="48">
        <v>38</v>
      </c>
      <c r="G42" s="62">
        <f t="shared" si="10"/>
        <v>285.71428571428572</v>
      </c>
      <c r="H42" s="62">
        <v>119</v>
      </c>
      <c r="I42" s="62">
        <v>124</v>
      </c>
      <c r="J42" s="62">
        <v>274</v>
      </c>
      <c r="K42" s="62">
        <v>290</v>
      </c>
      <c r="L42" s="62">
        <v>249</v>
      </c>
      <c r="M42" s="62">
        <v>168</v>
      </c>
      <c r="N42" s="62">
        <v>128</v>
      </c>
      <c r="O42" s="62">
        <v>118</v>
      </c>
      <c r="P42" s="87"/>
    </row>
    <row r="43" spans="1:27">
      <c r="A43" s="48" t="s">
        <v>112</v>
      </c>
      <c r="B43" s="48" t="s">
        <v>21</v>
      </c>
      <c r="C43" s="48" t="s">
        <v>108</v>
      </c>
      <c r="D43" s="48" t="s">
        <v>66</v>
      </c>
      <c r="E43" s="90" t="s">
        <v>13</v>
      </c>
      <c r="F43" s="48">
        <v>38.5</v>
      </c>
      <c r="G43" s="62">
        <f t="shared" si="10"/>
        <v>289.4736842105263</v>
      </c>
      <c r="H43" s="62">
        <v>123</v>
      </c>
      <c r="I43" s="62">
        <v>103</v>
      </c>
      <c r="J43" s="62">
        <v>279</v>
      </c>
      <c r="K43" s="62">
        <v>396</v>
      </c>
      <c r="L43" s="62">
        <v>333</v>
      </c>
      <c r="M43" s="62">
        <v>188</v>
      </c>
      <c r="N43" s="62">
        <v>173</v>
      </c>
      <c r="O43" s="62">
        <v>126</v>
      </c>
      <c r="P43" s="87"/>
      <c r="T43" s="75">
        <v>0</v>
      </c>
      <c r="U43" s="75">
        <v>0</v>
      </c>
      <c r="V43" s="75">
        <v>10</v>
      </c>
      <c r="W43" s="75">
        <v>20</v>
      </c>
      <c r="X43" s="75">
        <v>30</v>
      </c>
      <c r="Y43" s="76">
        <v>60</v>
      </c>
      <c r="Z43" s="76">
        <v>90</v>
      </c>
      <c r="AA43" s="76">
        <v>120</v>
      </c>
    </row>
    <row r="44" spans="1:27">
      <c r="A44" s="48" t="s">
        <v>113</v>
      </c>
      <c r="B44" s="48" t="s">
        <v>21</v>
      </c>
      <c r="C44" s="48" t="s">
        <v>29</v>
      </c>
      <c r="D44" s="48" t="s">
        <v>66</v>
      </c>
      <c r="E44" s="90" t="s">
        <v>13</v>
      </c>
      <c r="F44" s="48">
        <v>35.700000000000003</v>
      </c>
      <c r="G44" s="62">
        <f t="shared" si="10"/>
        <v>268.42105263157896</v>
      </c>
      <c r="H44" s="62">
        <v>147</v>
      </c>
      <c r="I44" s="62">
        <v>128</v>
      </c>
      <c r="J44" s="62">
        <v>202</v>
      </c>
      <c r="K44" s="62">
        <v>285</v>
      </c>
      <c r="L44" s="62">
        <v>313</v>
      </c>
      <c r="M44" s="62">
        <v>201</v>
      </c>
      <c r="N44" s="62">
        <v>147</v>
      </c>
      <c r="O44" s="62">
        <v>118</v>
      </c>
      <c r="P44" s="87"/>
      <c r="S44" s="48" t="s">
        <v>184</v>
      </c>
      <c r="T44" s="32">
        <v>4.3862018124875712</v>
      </c>
      <c r="U44" s="32">
        <v>4.3895532921443312</v>
      </c>
      <c r="V44" s="32">
        <v>12.872338547179462</v>
      </c>
      <c r="W44" s="32">
        <v>18.762054948281996</v>
      </c>
      <c r="X44" s="32">
        <v>16.680508957611782</v>
      </c>
      <c r="Y44" s="32">
        <v>10.503111894915911</v>
      </c>
      <c r="Z44" s="32">
        <v>6.2404174906424581</v>
      </c>
      <c r="AA44" s="32">
        <v>6.7658069578469151</v>
      </c>
    </row>
    <row r="45" spans="1:27">
      <c r="A45" s="61" t="s">
        <v>289</v>
      </c>
      <c r="B45" s="61" t="s">
        <v>81</v>
      </c>
      <c r="C45" s="61" t="s">
        <v>20</v>
      </c>
      <c r="D45" s="48" t="s">
        <v>66</v>
      </c>
      <c r="E45" s="48" t="s">
        <v>13</v>
      </c>
      <c r="F45" s="48">
        <v>34.799999999999997</v>
      </c>
      <c r="G45" s="92">
        <f t="shared" si="10"/>
        <v>261.65413533834584</v>
      </c>
      <c r="H45" s="62">
        <v>149</v>
      </c>
      <c r="I45" s="62">
        <v>133</v>
      </c>
      <c r="J45" s="62">
        <v>298</v>
      </c>
      <c r="K45" s="62">
        <v>294</v>
      </c>
      <c r="L45" s="62">
        <v>270</v>
      </c>
      <c r="M45" s="62">
        <v>202</v>
      </c>
      <c r="N45" s="48">
        <v>164</v>
      </c>
      <c r="O45" s="48">
        <v>162</v>
      </c>
      <c r="P45" s="87"/>
      <c r="S45" s="7" t="s">
        <v>183</v>
      </c>
      <c r="T45" s="164">
        <v>10.102598675588375</v>
      </c>
      <c r="U45" s="164">
        <v>8.4001488082057207</v>
      </c>
      <c r="V45" s="164">
        <v>8.1700673191840956</v>
      </c>
      <c r="W45" s="164">
        <v>11.818065267490557</v>
      </c>
      <c r="X45" s="164">
        <v>26.953663943887108</v>
      </c>
      <c r="Y45" s="164">
        <v>59.857295573165793</v>
      </c>
      <c r="Z45" s="164">
        <v>34.75719350005118</v>
      </c>
      <c r="AA45" s="164">
        <v>17.310882896798379</v>
      </c>
    </row>
    <row r="46" spans="1:27">
      <c r="A46" s="61" t="s">
        <v>262</v>
      </c>
      <c r="B46" s="61" t="s">
        <v>81</v>
      </c>
      <c r="C46" s="61" t="s">
        <v>26</v>
      </c>
      <c r="D46" s="48" t="s">
        <v>66</v>
      </c>
      <c r="E46" s="48" t="s">
        <v>13</v>
      </c>
      <c r="F46" s="48">
        <v>30.1</v>
      </c>
      <c r="G46" s="92">
        <f t="shared" si="10"/>
        <v>226.31578947368422</v>
      </c>
      <c r="H46" s="62">
        <v>99</v>
      </c>
      <c r="I46" s="62">
        <v>94</v>
      </c>
      <c r="J46" s="62">
        <v>348</v>
      </c>
      <c r="K46" s="62">
        <v>367</v>
      </c>
      <c r="L46" s="62">
        <v>296</v>
      </c>
      <c r="M46" s="62">
        <v>183</v>
      </c>
      <c r="N46" s="48">
        <v>157</v>
      </c>
      <c r="O46" s="48">
        <v>167</v>
      </c>
      <c r="P46" s="87"/>
    </row>
    <row r="47" spans="1:27">
      <c r="A47" s="61" t="s">
        <v>263</v>
      </c>
      <c r="B47" s="61" t="s">
        <v>81</v>
      </c>
      <c r="C47" s="61" t="s">
        <v>29</v>
      </c>
      <c r="D47" s="48" t="s">
        <v>66</v>
      </c>
      <c r="E47" s="48" t="s">
        <v>13</v>
      </c>
      <c r="F47" s="48">
        <v>38.6</v>
      </c>
      <c r="G47" s="92">
        <f t="shared" si="10"/>
        <v>290.22556390977445</v>
      </c>
      <c r="H47" s="62">
        <v>135</v>
      </c>
      <c r="I47" s="62">
        <v>110</v>
      </c>
      <c r="J47" s="62">
        <v>297</v>
      </c>
      <c r="K47" s="62">
        <v>445</v>
      </c>
      <c r="L47" s="62">
        <v>388</v>
      </c>
      <c r="M47" s="62">
        <v>313</v>
      </c>
      <c r="N47" s="48">
        <v>187</v>
      </c>
      <c r="O47" s="48">
        <v>208</v>
      </c>
      <c r="P47" s="87"/>
    </row>
    <row r="48" spans="1:27">
      <c r="A48" s="61" t="s">
        <v>264</v>
      </c>
      <c r="B48" s="61" t="s">
        <v>81</v>
      </c>
      <c r="C48" s="61" t="s">
        <v>108</v>
      </c>
      <c r="D48" s="48" t="s">
        <v>66</v>
      </c>
      <c r="E48" s="48" t="s">
        <v>13</v>
      </c>
      <c r="F48" s="48">
        <v>32.200000000000003</v>
      </c>
      <c r="G48" s="92">
        <f t="shared" si="10"/>
        <v>242.10526315789474</v>
      </c>
      <c r="H48" s="62">
        <v>121</v>
      </c>
      <c r="I48" s="62">
        <v>100</v>
      </c>
      <c r="J48" s="62">
        <v>257</v>
      </c>
      <c r="K48" s="62">
        <v>407</v>
      </c>
      <c r="L48" s="62">
        <v>312</v>
      </c>
      <c r="M48" s="62">
        <v>252</v>
      </c>
      <c r="N48" s="48">
        <v>177</v>
      </c>
      <c r="O48" s="48">
        <v>176</v>
      </c>
      <c r="P48" s="87"/>
      <c r="R48" s="7" t="s">
        <v>186</v>
      </c>
      <c r="T48" s="75">
        <v>0</v>
      </c>
      <c r="U48" s="75">
        <v>0</v>
      </c>
      <c r="V48" s="75">
        <v>10</v>
      </c>
      <c r="W48" s="75">
        <v>20</v>
      </c>
      <c r="X48" s="75">
        <v>30</v>
      </c>
      <c r="Y48" s="76">
        <v>60</v>
      </c>
      <c r="Z48" s="76">
        <v>90</v>
      </c>
      <c r="AA48" s="76">
        <v>120</v>
      </c>
    </row>
    <row r="49" spans="1:27">
      <c r="A49" s="48" t="s">
        <v>325</v>
      </c>
      <c r="B49" s="48" t="s">
        <v>81</v>
      </c>
      <c r="C49" s="48" t="s">
        <v>20</v>
      </c>
      <c r="D49" s="48" t="s">
        <v>66</v>
      </c>
      <c r="E49" s="48" t="s">
        <v>13</v>
      </c>
      <c r="F49" s="49">
        <v>30.2</v>
      </c>
      <c r="G49" s="92">
        <f t="shared" si="10"/>
        <v>227.06766917293231</v>
      </c>
      <c r="H49" s="48">
        <v>145</v>
      </c>
      <c r="I49" s="48">
        <v>112</v>
      </c>
      <c r="J49" s="48">
        <v>217</v>
      </c>
      <c r="K49" s="48">
        <v>193</v>
      </c>
      <c r="L49" s="48">
        <v>184</v>
      </c>
      <c r="M49" s="48">
        <v>161</v>
      </c>
      <c r="N49" s="48">
        <v>124</v>
      </c>
      <c r="O49" s="48">
        <v>113</v>
      </c>
      <c r="P49" s="87"/>
      <c r="S49" s="48" t="s">
        <v>184</v>
      </c>
      <c r="T49" s="32">
        <v>122.25</v>
      </c>
      <c r="U49" s="32">
        <v>108.375</v>
      </c>
      <c r="V49" s="32">
        <v>245.5</v>
      </c>
      <c r="W49" s="32">
        <v>210.25</v>
      </c>
      <c r="X49" s="32">
        <v>186.75</v>
      </c>
      <c r="Y49" s="32">
        <v>155.375</v>
      </c>
      <c r="Z49" s="32">
        <v>124.125</v>
      </c>
      <c r="AA49" s="32">
        <v>124.375</v>
      </c>
    </row>
    <row r="50" spans="1:27">
      <c r="A50" s="48" t="s">
        <v>327</v>
      </c>
      <c r="B50" s="48" t="s">
        <v>81</v>
      </c>
      <c r="C50" s="48" t="s">
        <v>26</v>
      </c>
      <c r="D50" s="48" t="s">
        <v>66</v>
      </c>
      <c r="E50" s="48" t="s">
        <v>13</v>
      </c>
      <c r="F50" s="49">
        <v>37.1</v>
      </c>
      <c r="G50" s="92">
        <f t="shared" si="10"/>
        <v>278.9473684210526</v>
      </c>
      <c r="H50" s="48">
        <v>157</v>
      </c>
      <c r="I50" s="48">
        <v>135</v>
      </c>
      <c r="J50" s="48">
        <v>247</v>
      </c>
      <c r="K50" s="48">
        <v>232</v>
      </c>
      <c r="L50" s="48">
        <v>211</v>
      </c>
      <c r="M50" s="48">
        <v>156</v>
      </c>
      <c r="N50" s="48">
        <v>136</v>
      </c>
      <c r="O50" s="48">
        <v>150</v>
      </c>
      <c r="P50" s="87"/>
      <c r="S50" s="7" t="s">
        <v>183</v>
      </c>
      <c r="T50" s="32">
        <v>103.875</v>
      </c>
      <c r="U50" s="32">
        <v>98.9375</v>
      </c>
      <c r="V50" s="32">
        <v>247.125</v>
      </c>
      <c r="W50" s="32">
        <v>200.875</v>
      </c>
      <c r="X50" s="32">
        <v>180.5</v>
      </c>
      <c r="Y50" s="32">
        <v>134.0625</v>
      </c>
      <c r="Z50" s="32">
        <v>120.6875</v>
      </c>
      <c r="AA50" s="32">
        <v>115.0625</v>
      </c>
    </row>
    <row r="51" spans="1:27">
      <c r="A51" s="48" t="s">
        <v>328</v>
      </c>
      <c r="B51" s="48" t="s">
        <v>81</v>
      </c>
      <c r="C51" s="48" t="s">
        <v>28</v>
      </c>
      <c r="D51" s="48" t="s">
        <v>66</v>
      </c>
      <c r="E51" s="48" t="s">
        <v>13</v>
      </c>
      <c r="F51" s="49">
        <v>34.200000000000003</v>
      </c>
      <c r="G51" s="92">
        <f t="shared" si="10"/>
        <v>257.14285714285717</v>
      </c>
      <c r="H51" s="48">
        <v>143</v>
      </c>
      <c r="I51" s="48">
        <v>118</v>
      </c>
      <c r="J51" s="48">
        <v>150</v>
      </c>
      <c r="K51" s="48">
        <v>186</v>
      </c>
      <c r="L51" s="48">
        <v>151</v>
      </c>
      <c r="M51" s="48">
        <v>130</v>
      </c>
      <c r="N51" s="48">
        <v>110</v>
      </c>
      <c r="O51" s="48">
        <v>116</v>
      </c>
      <c r="P51" s="87"/>
    </row>
    <row r="52" spans="1:27">
      <c r="A52" s="48" t="s">
        <v>329</v>
      </c>
      <c r="B52" s="48" t="s">
        <v>81</v>
      </c>
      <c r="C52" s="48" t="s">
        <v>29</v>
      </c>
      <c r="D52" s="48" t="s">
        <v>66</v>
      </c>
      <c r="E52" s="48" t="s">
        <v>13</v>
      </c>
      <c r="F52" s="49">
        <v>30.3</v>
      </c>
      <c r="G52" s="92">
        <f t="shared" si="10"/>
        <v>227.81954887218043</v>
      </c>
      <c r="H52" s="48">
        <v>150</v>
      </c>
      <c r="I52" s="48">
        <v>144</v>
      </c>
      <c r="J52" s="48">
        <v>217</v>
      </c>
      <c r="K52" s="48">
        <v>254</v>
      </c>
      <c r="L52" s="48">
        <v>225</v>
      </c>
      <c r="M52" s="48">
        <v>185</v>
      </c>
      <c r="N52" s="48">
        <v>116</v>
      </c>
      <c r="O52" s="48">
        <v>123</v>
      </c>
      <c r="P52" s="87"/>
      <c r="T52" s="75">
        <v>0</v>
      </c>
      <c r="U52" s="75">
        <v>0</v>
      </c>
      <c r="V52" s="75">
        <v>10</v>
      </c>
      <c r="W52" s="75">
        <v>20</v>
      </c>
      <c r="X52" s="75">
        <v>30</v>
      </c>
      <c r="Y52" s="76">
        <v>60</v>
      </c>
      <c r="Z52" s="76">
        <v>90</v>
      </c>
      <c r="AA52" s="76">
        <v>120</v>
      </c>
    </row>
    <row r="53" spans="1:27">
      <c r="A53" s="93" t="s">
        <v>265</v>
      </c>
      <c r="B53" s="48" t="s">
        <v>81</v>
      </c>
      <c r="C53" s="93" t="s">
        <v>20</v>
      </c>
      <c r="D53" s="48" t="s">
        <v>66</v>
      </c>
      <c r="E53" s="48" t="s">
        <v>13</v>
      </c>
      <c r="F53" s="49">
        <v>34.6</v>
      </c>
      <c r="G53" s="92">
        <f t="shared" si="10"/>
        <v>260.1503759398496</v>
      </c>
      <c r="H53" s="48">
        <v>118</v>
      </c>
      <c r="I53" s="48">
        <v>105</v>
      </c>
      <c r="J53" s="48">
        <v>253</v>
      </c>
      <c r="K53" s="48">
        <v>263</v>
      </c>
      <c r="L53" s="48">
        <v>263</v>
      </c>
      <c r="M53" s="48">
        <v>178</v>
      </c>
      <c r="N53" s="93">
        <v>156</v>
      </c>
      <c r="O53" s="93">
        <v>123</v>
      </c>
      <c r="P53" s="87"/>
      <c r="S53" s="48" t="s">
        <v>184</v>
      </c>
      <c r="T53" s="32">
        <v>5.1226039695228653</v>
      </c>
      <c r="U53" s="32">
        <v>3.0233466556119564</v>
      </c>
      <c r="V53" s="32">
        <v>16.874537030686206</v>
      </c>
      <c r="W53" s="32">
        <v>12.531032906918954</v>
      </c>
      <c r="X53" s="32">
        <v>7.301540933255116</v>
      </c>
      <c r="Y53" s="32">
        <v>5.375</v>
      </c>
      <c r="Z53" s="32">
        <v>5.3533617608804605</v>
      </c>
      <c r="AA53" s="32">
        <v>5.3816404163998701</v>
      </c>
    </row>
    <row r="54" spans="1:27">
      <c r="A54" s="93" t="s">
        <v>266</v>
      </c>
      <c r="B54" s="48" t="s">
        <v>81</v>
      </c>
      <c r="C54" s="93" t="s">
        <v>26</v>
      </c>
      <c r="D54" s="48" t="s">
        <v>66</v>
      </c>
      <c r="E54" s="48" t="s">
        <v>13</v>
      </c>
      <c r="F54" s="49">
        <v>38.9</v>
      </c>
      <c r="G54" s="92">
        <f t="shared" si="10"/>
        <v>292.48120300751879</v>
      </c>
      <c r="H54" s="48">
        <v>148</v>
      </c>
      <c r="I54" s="48">
        <v>147</v>
      </c>
      <c r="J54" s="48">
        <v>259</v>
      </c>
      <c r="K54" s="48">
        <v>291</v>
      </c>
      <c r="L54" s="48">
        <v>270</v>
      </c>
      <c r="M54" s="48">
        <v>193</v>
      </c>
      <c r="N54" s="93">
        <v>201</v>
      </c>
      <c r="O54" s="93">
        <v>175</v>
      </c>
      <c r="P54" s="87"/>
      <c r="S54" s="7" t="s">
        <v>183</v>
      </c>
      <c r="T54" s="32">
        <v>3.6427472933401868</v>
      </c>
      <c r="U54" s="32">
        <v>4.4505727765328915</v>
      </c>
      <c r="V54" s="32">
        <v>7.7073303534019209</v>
      </c>
      <c r="W54" s="32">
        <v>8.9398315551968945</v>
      </c>
      <c r="X54" s="32">
        <v>6.1733138525081186</v>
      </c>
      <c r="Y54" s="32">
        <v>4.1297284248174364</v>
      </c>
      <c r="Z54" s="32">
        <v>4.2303467154990182</v>
      </c>
      <c r="AA54" s="32">
        <v>4.3615690197136043</v>
      </c>
    </row>
    <row r="55" spans="1:27">
      <c r="A55" s="93" t="s">
        <v>267</v>
      </c>
      <c r="B55" s="48" t="s">
        <v>81</v>
      </c>
      <c r="C55" s="93" t="s">
        <v>28</v>
      </c>
      <c r="D55" s="48" t="s">
        <v>66</v>
      </c>
      <c r="E55" s="48" t="s">
        <v>13</v>
      </c>
      <c r="F55" s="49">
        <v>27.3</v>
      </c>
      <c r="G55" s="92">
        <f t="shared" si="10"/>
        <v>205.26315789473685</v>
      </c>
      <c r="H55" s="48">
        <v>133</v>
      </c>
      <c r="I55" s="48">
        <v>126</v>
      </c>
      <c r="J55" s="48">
        <v>183</v>
      </c>
      <c r="K55" s="48">
        <v>180</v>
      </c>
      <c r="L55" s="48">
        <v>171</v>
      </c>
      <c r="M55" s="48">
        <v>137</v>
      </c>
      <c r="N55" s="93">
        <v>127</v>
      </c>
      <c r="O55" s="93">
        <v>117</v>
      </c>
      <c r="P55" s="87"/>
    </row>
    <row r="56" spans="1:27">
      <c r="A56" s="93" t="s">
        <v>268</v>
      </c>
      <c r="B56" s="48" t="s">
        <v>81</v>
      </c>
      <c r="C56" s="93" t="s">
        <v>29</v>
      </c>
      <c r="D56" s="48" t="s">
        <v>66</v>
      </c>
      <c r="E56" s="48" t="s">
        <v>13</v>
      </c>
      <c r="F56" s="49">
        <v>35.5</v>
      </c>
      <c r="G56" s="92">
        <f t="shared" si="10"/>
        <v>266.91729323308272</v>
      </c>
      <c r="H56" s="48">
        <v>146</v>
      </c>
      <c r="I56" s="48">
        <v>134</v>
      </c>
      <c r="J56" s="48">
        <v>218</v>
      </c>
      <c r="K56" s="48">
        <v>302</v>
      </c>
      <c r="L56" s="48">
        <v>275</v>
      </c>
      <c r="M56" s="48">
        <v>173</v>
      </c>
      <c r="N56" s="93">
        <v>150</v>
      </c>
      <c r="O56" s="93">
        <v>155</v>
      </c>
      <c r="P56" s="87"/>
    </row>
    <row r="57" spans="1:27">
      <c r="A57" s="93" t="s">
        <v>269</v>
      </c>
      <c r="B57" s="48" t="s">
        <v>81</v>
      </c>
      <c r="C57" s="93" t="s">
        <v>108</v>
      </c>
      <c r="D57" s="48" t="s">
        <v>66</v>
      </c>
      <c r="E57" s="48" t="s">
        <v>13</v>
      </c>
      <c r="F57" s="49">
        <v>32.5</v>
      </c>
      <c r="G57" s="92">
        <f t="shared" si="10"/>
        <v>244.36090225563908</v>
      </c>
      <c r="H57" s="48">
        <v>155</v>
      </c>
      <c r="I57" s="48">
        <v>152</v>
      </c>
      <c r="J57" s="48">
        <v>215</v>
      </c>
      <c r="K57" s="48">
        <v>277</v>
      </c>
      <c r="L57" s="48">
        <v>222</v>
      </c>
      <c r="M57" s="48">
        <v>179</v>
      </c>
      <c r="N57" s="93">
        <v>136</v>
      </c>
      <c r="O57" s="93">
        <v>145</v>
      </c>
      <c r="P57" s="87"/>
    </row>
    <row r="58" spans="1:27">
      <c r="A58" s="89" t="s">
        <v>384</v>
      </c>
      <c r="B58" s="48" t="s">
        <v>81</v>
      </c>
      <c r="C58" s="90"/>
      <c r="D58" s="48" t="s">
        <v>66</v>
      </c>
      <c r="E58" s="48" t="s">
        <v>13</v>
      </c>
      <c r="F58" s="49">
        <f>AVERAGE(F40:F57)</f>
        <v>35.111111111111114</v>
      </c>
      <c r="G58" s="49">
        <f t="shared" ref="G58:O58" si="11">AVERAGE(G40:G57)</f>
        <v>263.99331662489556</v>
      </c>
      <c r="H58" s="49">
        <f t="shared" si="11"/>
        <v>133.94444444444446</v>
      </c>
      <c r="I58" s="49">
        <f t="shared" si="11"/>
        <v>120.94444444444444</v>
      </c>
      <c r="J58" s="49">
        <f t="shared" si="11"/>
        <v>249.27777777777777</v>
      </c>
      <c r="K58" s="49">
        <f t="shared" si="11"/>
        <v>293</v>
      </c>
      <c r="L58" s="49">
        <f t="shared" si="11"/>
        <v>268.22222222222223</v>
      </c>
      <c r="M58" s="49">
        <f t="shared" si="11"/>
        <v>190.11111111111111</v>
      </c>
      <c r="N58" s="49">
        <f t="shared" si="11"/>
        <v>150.44444444444446</v>
      </c>
      <c r="O58" s="49">
        <f t="shared" si="11"/>
        <v>144.22222222222223</v>
      </c>
      <c r="P58" s="87"/>
    </row>
    <row r="59" spans="1:27">
      <c r="A59" s="89" t="s">
        <v>180</v>
      </c>
      <c r="B59" s="48" t="s">
        <v>81</v>
      </c>
      <c r="C59" s="90"/>
      <c r="D59" s="48" t="s">
        <v>66</v>
      </c>
      <c r="E59" s="48" t="s">
        <v>13</v>
      </c>
      <c r="F59" s="49">
        <f>STDEV(F40:F57)/SQRT(16)</f>
        <v>1.0379522008463697</v>
      </c>
      <c r="G59" s="49">
        <f t="shared" ref="G59:O59" si="12">STDEV(G40:G57)/SQRT(16)</f>
        <v>7.8041518860629555</v>
      </c>
      <c r="H59" s="49">
        <f t="shared" si="12"/>
        <v>4.3862018124875712</v>
      </c>
      <c r="I59" s="49">
        <f t="shared" si="12"/>
        <v>4.3895532921443312</v>
      </c>
      <c r="J59" s="49">
        <f t="shared" si="12"/>
        <v>12.872338547179462</v>
      </c>
      <c r="K59" s="49">
        <f t="shared" si="12"/>
        <v>18.762054948281996</v>
      </c>
      <c r="L59" s="49">
        <f t="shared" si="12"/>
        <v>16.680508957611782</v>
      </c>
      <c r="M59" s="49">
        <f t="shared" si="12"/>
        <v>10.503111894915911</v>
      </c>
      <c r="N59" s="49">
        <f t="shared" si="12"/>
        <v>6.2404174906424581</v>
      </c>
      <c r="O59" s="49">
        <f t="shared" si="12"/>
        <v>6.7658069578469151</v>
      </c>
      <c r="P59" s="87"/>
    </row>
    <row r="60" spans="1:27">
      <c r="A60" s="61"/>
      <c r="B60" s="61"/>
      <c r="C60" s="61"/>
      <c r="D60" s="48"/>
      <c r="E60" s="48"/>
      <c r="F60" s="48"/>
      <c r="G60" s="92"/>
      <c r="H60" s="62"/>
      <c r="I60" s="62"/>
      <c r="J60" s="62"/>
      <c r="K60" s="62"/>
      <c r="L60" s="62"/>
      <c r="M60" s="62"/>
      <c r="N60" s="48"/>
      <c r="O60" s="48"/>
      <c r="P60" s="87"/>
    </row>
    <row r="61" spans="1:27">
      <c r="A61" s="48" t="s">
        <v>114</v>
      </c>
      <c r="B61" s="48" t="s">
        <v>21</v>
      </c>
      <c r="C61" s="48" t="s">
        <v>26</v>
      </c>
      <c r="D61" s="48" t="s">
        <v>22</v>
      </c>
      <c r="E61" s="90" t="s">
        <v>13</v>
      </c>
      <c r="F61" s="48">
        <v>25.1</v>
      </c>
      <c r="G61" s="62">
        <f>F61/0.133</f>
        <v>188.72180451127821</v>
      </c>
      <c r="H61" s="62">
        <v>120</v>
      </c>
      <c r="I61" s="62">
        <v>105</v>
      </c>
      <c r="J61" s="62">
        <v>295</v>
      </c>
      <c r="K61" s="62">
        <v>248</v>
      </c>
      <c r="L61" s="62">
        <v>172</v>
      </c>
      <c r="M61" s="62">
        <v>140</v>
      </c>
      <c r="N61" s="62">
        <v>114</v>
      </c>
      <c r="O61" s="62">
        <v>136</v>
      </c>
      <c r="P61" s="87"/>
    </row>
    <row r="62" spans="1:27">
      <c r="A62" s="48" t="s">
        <v>115</v>
      </c>
      <c r="B62" s="48" t="s">
        <v>21</v>
      </c>
      <c r="C62" s="48" t="s">
        <v>28</v>
      </c>
      <c r="D62" s="48" t="s">
        <v>22</v>
      </c>
      <c r="E62" s="90" t="s">
        <v>13</v>
      </c>
      <c r="F62" s="48">
        <v>25.8</v>
      </c>
      <c r="G62" s="62">
        <f>F62/0.133</f>
        <v>193.98496240601503</v>
      </c>
      <c r="H62" s="62">
        <v>136</v>
      </c>
      <c r="I62" s="62">
        <v>108</v>
      </c>
      <c r="J62" s="62">
        <v>268</v>
      </c>
      <c r="K62" s="62">
        <v>250</v>
      </c>
      <c r="L62" s="62">
        <v>204</v>
      </c>
      <c r="M62" s="62">
        <v>181</v>
      </c>
      <c r="N62" s="62">
        <v>147</v>
      </c>
      <c r="O62" s="62">
        <v>131</v>
      </c>
      <c r="P62" s="87"/>
    </row>
    <row r="63" spans="1:27">
      <c r="A63" s="48" t="s">
        <v>116</v>
      </c>
      <c r="B63" s="48" t="s">
        <v>81</v>
      </c>
      <c r="C63" s="48" t="s">
        <v>29</v>
      </c>
      <c r="D63" s="48" t="s">
        <v>22</v>
      </c>
      <c r="E63" s="90" t="s">
        <v>13</v>
      </c>
      <c r="F63" s="48">
        <v>27.4</v>
      </c>
      <c r="G63" s="62">
        <f>F63/0.133</f>
        <v>206.01503759398494</v>
      </c>
      <c r="H63" s="62">
        <v>108</v>
      </c>
      <c r="I63" s="62">
        <v>124</v>
      </c>
      <c r="J63" s="62">
        <v>315</v>
      </c>
      <c r="K63" s="62">
        <v>254</v>
      </c>
      <c r="L63" s="62">
        <v>202</v>
      </c>
      <c r="M63" s="62">
        <v>143</v>
      </c>
      <c r="N63" s="62">
        <v>123</v>
      </c>
      <c r="O63" s="62">
        <v>117</v>
      </c>
      <c r="P63" s="87"/>
    </row>
    <row r="64" spans="1:27">
      <c r="A64" s="136" t="s">
        <v>475</v>
      </c>
      <c r="B64" s="131" t="s">
        <v>21</v>
      </c>
      <c r="C64" s="134" t="s">
        <v>20</v>
      </c>
      <c r="D64" s="134" t="s">
        <v>22</v>
      </c>
      <c r="E64" s="134" t="s">
        <v>13</v>
      </c>
      <c r="F64" s="131">
        <v>19.8</v>
      </c>
      <c r="G64" s="171">
        <f t="shared" ref="G64:G68" si="13">F64/0.133</f>
        <v>148.8721804511278</v>
      </c>
      <c r="H64" s="170">
        <v>104</v>
      </c>
      <c r="I64" s="134">
        <v>95</v>
      </c>
      <c r="J64" s="134">
        <v>169</v>
      </c>
      <c r="K64" s="134">
        <v>182</v>
      </c>
      <c r="L64" s="134">
        <v>159</v>
      </c>
      <c r="M64" s="134">
        <v>137</v>
      </c>
      <c r="N64" s="131">
        <v>109</v>
      </c>
      <c r="O64" s="131">
        <v>92</v>
      </c>
      <c r="P64" s="159"/>
    </row>
    <row r="65" spans="1:16">
      <c r="A65" s="136" t="s">
        <v>476</v>
      </c>
      <c r="B65" s="131" t="s">
        <v>21</v>
      </c>
      <c r="C65" s="134" t="s">
        <v>26</v>
      </c>
      <c r="D65" s="134" t="s">
        <v>22</v>
      </c>
      <c r="E65" s="134" t="s">
        <v>13</v>
      </c>
      <c r="F65" s="131">
        <v>19.8</v>
      </c>
      <c r="G65" s="171">
        <f t="shared" si="13"/>
        <v>148.8721804511278</v>
      </c>
      <c r="H65" s="170">
        <v>121</v>
      </c>
      <c r="I65" s="134">
        <v>103</v>
      </c>
      <c r="J65" s="134">
        <v>238</v>
      </c>
      <c r="K65" s="134">
        <v>166</v>
      </c>
      <c r="L65" s="134">
        <v>166</v>
      </c>
      <c r="M65" s="134">
        <v>170</v>
      </c>
      <c r="N65" s="131">
        <v>128</v>
      </c>
      <c r="O65" s="131">
        <v>126</v>
      </c>
      <c r="P65" s="159"/>
    </row>
    <row r="66" spans="1:16">
      <c r="A66" s="136" t="s">
        <v>477</v>
      </c>
      <c r="B66" s="131" t="s">
        <v>21</v>
      </c>
      <c r="C66" s="134" t="s">
        <v>28</v>
      </c>
      <c r="D66" s="134" t="s">
        <v>22</v>
      </c>
      <c r="E66" s="134" t="s">
        <v>13</v>
      </c>
      <c r="F66" s="131">
        <v>19.3</v>
      </c>
      <c r="G66" s="171">
        <f t="shared" si="13"/>
        <v>145.11278195488723</v>
      </c>
      <c r="H66" s="170">
        <v>111</v>
      </c>
      <c r="I66" s="134">
        <v>113</v>
      </c>
      <c r="J66" s="134">
        <v>213</v>
      </c>
      <c r="K66" s="134">
        <v>191</v>
      </c>
      <c r="L66" s="134">
        <v>213</v>
      </c>
      <c r="M66" s="134">
        <v>158</v>
      </c>
      <c r="N66" s="131">
        <v>133</v>
      </c>
      <c r="O66" s="131">
        <v>122</v>
      </c>
      <c r="P66" s="159"/>
    </row>
    <row r="67" spans="1:16">
      <c r="A67" s="136" t="s">
        <v>478</v>
      </c>
      <c r="B67" s="131" t="s">
        <v>21</v>
      </c>
      <c r="C67" s="134" t="s">
        <v>29</v>
      </c>
      <c r="D67" s="134" t="s">
        <v>22</v>
      </c>
      <c r="E67" s="134" t="s">
        <v>13</v>
      </c>
      <c r="F67" s="131">
        <v>17.3</v>
      </c>
      <c r="G67" s="171">
        <f t="shared" si="13"/>
        <v>130.0751879699248</v>
      </c>
      <c r="H67" s="170">
        <v>144</v>
      </c>
      <c r="I67" s="134">
        <v>113</v>
      </c>
      <c r="J67" s="134">
        <v>212</v>
      </c>
      <c r="K67" s="134">
        <v>183</v>
      </c>
      <c r="L67" s="134">
        <v>176</v>
      </c>
      <c r="M67" s="134">
        <v>155</v>
      </c>
      <c r="N67" s="131">
        <v>102</v>
      </c>
      <c r="O67" s="131">
        <v>129</v>
      </c>
      <c r="P67" s="159"/>
    </row>
    <row r="68" spans="1:16">
      <c r="A68" s="136" t="s">
        <v>479</v>
      </c>
      <c r="B68" s="131" t="s">
        <v>21</v>
      </c>
      <c r="C68" s="134" t="s">
        <v>480</v>
      </c>
      <c r="D68" s="134" t="s">
        <v>22</v>
      </c>
      <c r="E68" s="134" t="s">
        <v>13</v>
      </c>
      <c r="F68" s="131">
        <v>20.399999999999999</v>
      </c>
      <c r="G68" s="171">
        <f t="shared" si="13"/>
        <v>153.38345864661653</v>
      </c>
      <c r="H68" s="170">
        <v>134</v>
      </c>
      <c r="I68" s="131">
        <v>106</v>
      </c>
      <c r="J68" s="131">
        <v>254</v>
      </c>
      <c r="K68" s="131">
        <v>208</v>
      </c>
      <c r="L68" s="131">
        <v>202</v>
      </c>
      <c r="M68" s="131">
        <v>159</v>
      </c>
      <c r="N68" s="131">
        <v>137</v>
      </c>
      <c r="O68" s="131">
        <v>142</v>
      </c>
      <c r="P68" s="159"/>
    </row>
    <row r="69" spans="1:16">
      <c r="A69" s="89" t="s">
        <v>384</v>
      </c>
      <c r="B69" s="48" t="s">
        <v>81</v>
      </c>
      <c r="C69" s="90"/>
      <c r="D69" s="48" t="s">
        <v>22</v>
      </c>
      <c r="E69" s="48" t="s">
        <v>13</v>
      </c>
      <c r="F69" s="165">
        <f>AVERAGE(F61:F68)</f>
        <v>21.862500000000004</v>
      </c>
      <c r="G69" s="165">
        <f t="shared" ref="G69:O69" si="14">AVERAGE(G61:G68)</f>
        <v>164.37969924812029</v>
      </c>
      <c r="H69" s="165">
        <f t="shared" si="14"/>
        <v>122.25</v>
      </c>
      <c r="I69" s="165">
        <f t="shared" si="14"/>
        <v>108.375</v>
      </c>
      <c r="J69" s="165">
        <f t="shared" si="14"/>
        <v>245.5</v>
      </c>
      <c r="K69" s="165">
        <f t="shared" si="14"/>
        <v>210.25</v>
      </c>
      <c r="L69" s="165">
        <f t="shared" si="14"/>
        <v>186.75</v>
      </c>
      <c r="M69" s="165">
        <f t="shared" si="14"/>
        <v>155.375</v>
      </c>
      <c r="N69" s="165">
        <f t="shared" si="14"/>
        <v>124.125</v>
      </c>
      <c r="O69" s="165">
        <f t="shared" si="14"/>
        <v>124.375</v>
      </c>
      <c r="P69" s="159"/>
    </row>
    <row r="70" spans="1:16">
      <c r="A70" s="89" t="s">
        <v>180</v>
      </c>
      <c r="B70" s="48" t="s">
        <v>81</v>
      </c>
      <c r="C70" s="90"/>
      <c r="D70" s="48" t="s">
        <v>22</v>
      </c>
      <c r="E70" s="48" t="s">
        <v>13</v>
      </c>
      <c r="F70" s="165">
        <f>STDEV(F61:F68)/SQRT(8)</f>
        <v>1.300266112872928</v>
      </c>
      <c r="G70" s="165">
        <f t="shared" ref="G70:O70" si="15">STDEV(G61:G68)/SQRT(8)</f>
        <v>9.7764369388943102</v>
      </c>
      <c r="H70" s="165">
        <f t="shared" si="15"/>
        <v>5.1226039695228653</v>
      </c>
      <c r="I70" s="165">
        <f t="shared" si="15"/>
        <v>3.0233466556119564</v>
      </c>
      <c r="J70" s="165">
        <f t="shared" si="15"/>
        <v>16.874537030686206</v>
      </c>
      <c r="K70" s="165">
        <f t="shared" si="15"/>
        <v>12.531032906918954</v>
      </c>
      <c r="L70" s="165">
        <f t="shared" si="15"/>
        <v>7.301540933255116</v>
      </c>
      <c r="M70" s="165">
        <f t="shared" si="15"/>
        <v>5.375</v>
      </c>
      <c r="N70" s="165">
        <f t="shared" si="15"/>
        <v>5.3533617608804605</v>
      </c>
      <c r="O70" s="165">
        <f t="shared" si="15"/>
        <v>5.3816404163998701</v>
      </c>
      <c r="P70" s="87"/>
    </row>
    <row r="71" spans="1:16">
      <c r="A71" s="61"/>
      <c r="B71" s="61"/>
      <c r="C71" s="61"/>
      <c r="D71" s="48"/>
      <c r="E71" s="48"/>
      <c r="F71" s="48"/>
      <c r="G71" s="92"/>
      <c r="H71" s="62"/>
      <c r="I71" s="62"/>
      <c r="J71" s="62"/>
      <c r="K71" s="62"/>
      <c r="L71" s="62"/>
      <c r="M71" s="62"/>
      <c r="N71" s="48"/>
      <c r="O71" s="48"/>
      <c r="P71" s="87"/>
    </row>
    <row r="72" spans="1:16">
      <c r="A72" s="48" t="s">
        <v>104</v>
      </c>
      <c r="B72" s="48" t="s">
        <v>102</v>
      </c>
      <c r="C72" s="48" t="s">
        <v>26</v>
      </c>
      <c r="D72" s="48" t="s">
        <v>66</v>
      </c>
      <c r="E72" s="90" t="s">
        <v>13</v>
      </c>
      <c r="F72" s="48">
        <v>42</v>
      </c>
      <c r="G72" s="62">
        <f>F72/0.133</f>
        <v>315.78947368421052</v>
      </c>
      <c r="H72" s="62">
        <v>169</v>
      </c>
      <c r="I72" s="62">
        <v>135</v>
      </c>
      <c r="J72" s="62">
        <v>319</v>
      </c>
      <c r="K72" s="62">
        <v>376</v>
      </c>
      <c r="L72" s="62">
        <v>363</v>
      </c>
      <c r="M72" s="62">
        <v>195</v>
      </c>
      <c r="N72" s="62">
        <v>177</v>
      </c>
      <c r="O72" s="62">
        <v>137</v>
      </c>
      <c r="P72" s="87"/>
    </row>
    <row r="73" spans="1:16">
      <c r="A73" s="48" t="s">
        <v>105</v>
      </c>
      <c r="B73" s="48" t="s">
        <v>102</v>
      </c>
      <c r="C73" s="48" t="s">
        <v>28</v>
      </c>
      <c r="D73" s="48" t="s">
        <v>66</v>
      </c>
      <c r="E73" s="90" t="s">
        <v>13</v>
      </c>
      <c r="F73" s="48">
        <v>36.5</v>
      </c>
      <c r="G73" s="62">
        <f t="shared" ref="G73:G75" si="16">F73/0.133</f>
        <v>274.43609022556387</v>
      </c>
      <c r="H73" s="62">
        <v>144</v>
      </c>
      <c r="I73" s="62">
        <v>113</v>
      </c>
      <c r="J73" s="62">
        <v>352</v>
      </c>
      <c r="K73" s="62">
        <v>416</v>
      </c>
      <c r="L73" s="62">
        <v>408</v>
      </c>
      <c r="M73" s="62">
        <v>215</v>
      </c>
      <c r="N73" s="62">
        <v>145</v>
      </c>
      <c r="O73" s="62">
        <v>129</v>
      </c>
      <c r="P73" s="87"/>
    </row>
    <row r="74" spans="1:16">
      <c r="A74" s="48" t="s">
        <v>106</v>
      </c>
      <c r="B74" s="48" t="s">
        <v>102</v>
      </c>
      <c r="C74" s="48" t="s">
        <v>29</v>
      </c>
      <c r="D74" s="48" t="s">
        <v>66</v>
      </c>
      <c r="E74" s="90" t="s">
        <v>13</v>
      </c>
      <c r="F74" s="48">
        <v>40.700000000000003</v>
      </c>
      <c r="G74" s="62">
        <f t="shared" si="16"/>
        <v>306.01503759398497</v>
      </c>
      <c r="H74" s="62">
        <v>193</v>
      </c>
      <c r="I74" s="62">
        <v>147</v>
      </c>
      <c r="J74" s="62">
        <v>340</v>
      </c>
      <c r="K74" s="62">
        <v>388</v>
      </c>
      <c r="L74" s="62">
        <v>470</v>
      </c>
      <c r="M74" s="62">
        <v>449</v>
      </c>
      <c r="N74" s="62">
        <v>304</v>
      </c>
      <c r="O74" s="62">
        <v>205</v>
      </c>
      <c r="P74" s="87"/>
    </row>
    <row r="75" spans="1:16">
      <c r="A75" s="93" t="s">
        <v>513</v>
      </c>
      <c r="B75" s="5" t="s">
        <v>102</v>
      </c>
      <c r="C75" s="201" t="s">
        <v>29</v>
      </c>
      <c r="D75" s="201" t="s">
        <v>66</v>
      </c>
      <c r="E75" s="90" t="s">
        <v>13</v>
      </c>
      <c r="F75" s="131">
        <v>34.5</v>
      </c>
      <c r="G75" s="62">
        <f t="shared" si="16"/>
        <v>259.3984962406015</v>
      </c>
      <c r="H75" s="131">
        <v>163</v>
      </c>
      <c r="I75" s="131">
        <v>150</v>
      </c>
      <c r="J75" s="131">
        <v>355</v>
      </c>
      <c r="K75" s="131">
        <v>360</v>
      </c>
      <c r="L75" s="131">
        <v>351</v>
      </c>
      <c r="M75" s="131">
        <v>222</v>
      </c>
      <c r="N75" s="131">
        <v>187</v>
      </c>
      <c r="O75" s="131">
        <v>169</v>
      </c>
      <c r="P75" s="87"/>
    </row>
    <row r="76" spans="1:16">
      <c r="A76" s="89" t="s">
        <v>384</v>
      </c>
      <c r="B76" s="48" t="s">
        <v>102</v>
      </c>
      <c r="C76" s="90"/>
      <c r="D76" s="48" t="s">
        <v>66</v>
      </c>
      <c r="E76" s="48" t="s">
        <v>13</v>
      </c>
      <c r="F76" s="49">
        <f>AVERAGE(F72:F75)</f>
        <v>38.424999999999997</v>
      </c>
      <c r="G76" s="165">
        <f t="shared" ref="G76:O76" si="17">AVERAGE(G72:G75)</f>
        <v>288.90977443609017</v>
      </c>
      <c r="H76" s="165">
        <f t="shared" si="17"/>
        <v>167.25</v>
      </c>
      <c r="I76" s="165">
        <f t="shared" si="17"/>
        <v>136.25</v>
      </c>
      <c r="J76" s="165">
        <f t="shared" si="17"/>
        <v>341.5</v>
      </c>
      <c r="K76" s="165">
        <f t="shared" si="17"/>
        <v>385</v>
      </c>
      <c r="L76" s="165">
        <f t="shared" si="17"/>
        <v>398</v>
      </c>
      <c r="M76" s="165">
        <f t="shared" si="17"/>
        <v>270.25</v>
      </c>
      <c r="N76" s="165">
        <f t="shared" si="17"/>
        <v>203.25</v>
      </c>
      <c r="O76" s="165">
        <f t="shared" si="17"/>
        <v>160</v>
      </c>
      <c r="P76" s="87"/>
    </row>
    <row r="77" spans="1:16">
      <c r="A77" s="89" t="s">
        <v>180</v>
      </c>
      <c r="B77" s="48" t="s">
        <v>102</v>
      </c>
      <c r="C77" s="90"/>
      <c r="D77" s="48" t="s">
        <v>66</v>
      </c>
      <c r="E77" s="48" t="s">
        <v>13</v>
      </c>
      <c r="F77" s="49">
        <f>STDEV(F72:F75)/SQRT(4)</f>
        <v>1.7575432664185922</v>
      </c>
      <c r="G77" s="165">
        <f t="shared" ref="G77:O77" si="18">STDEV(G72:G75)/SQRT(4)</f>
        <v>13.214611025703702</v>
      </c>
      <c r="H77" s="165">
        <f t="shared" si="18"/>
        <v>10.102598675588375</v>
      </c>
      <c r="I77" s="165">
        <f t="shared" si="18"/>
        <v>8.4001488082057207</v>
      </c>
      <c r="J77" s="165">
        <f t="shared" si="18"/>
        <v>8.1700673191840956</v>
      </c>
      <c r="K77" s="165">
        <f t="shared" si="18"/>
        <v>11.818065267490557</v>
      </c>
      <c r="L77" s="165">
        <f t="shared" si="18"/>
        <v>26.953663943887108</v>
      </c>
      <c r="M77" s="165">
        <f t="shared" si="18"/>
        <v>59.857295573165793</v>
      </c>
      <c r="N77" s="165">
        <f t="shared" si="18"/>
        <v>34.75719350005118</v>
      </c>
      <c r="O77" s="165">
        <f t="shared" si="18"/>
        <v>17.310882896798379</v>
      </c>
      <c r="P77" s="87"/>
    </row>
    <row r="78" spans="1:16">
      <c r="A78" s="48"/>
      <c r="B78" s="48"/>
      <c r="C78" s="48"/>
      <c r="D78" s="48"/>
      <c r="E78" s="90"/>
      <c r="F78" s="48"/>
      <c r="G78" s="62"/>
      <c r="H78" s="62"/>
      <c r="I78" s="62"/>
      <c r="J78" s="62"/>
      <c r="K78" s="62"/>
      <c r="L78" s="62"/>
      <c r="M78" s="62"/>
      <c r="N78" s="62"/>
      <c r="O78" s="62"/>
      <c r="P78" s="87"/>
    </row>
    <row r="79" spans="1:16" ht="39">
      <c r="A79" s="98" t="s">
        <v>357</v>
      </c>
      <c r="B79" s="98" t="s">
        <v>355</v>
      </c>
      <c r="C79" s="99" t="s">
        <v>9</v>
      </c>
      <c r="D79" s="6" t="s">
        <v>11</v>
      </c>
      <c r="E79" s="99" t="s">
        <v>248</v>
      </c>
      <c r="F79" s="100" t="s">
        <v>16</v>
      </c>
      <c r="G79" s="100" t="s">
        <v>387</v>
      </c>
      <c r="H79" s="101">
        <v>0</v>
      </c>
      <c r="I79" s="101">
        <v>0</v>
      </c>
      <c r="J79" s="101">
        <v>10</v>
      </c>
      <c r="K79" s="101">
        <v>20</v>
      </c>
      <c r="L79" s="101">
        <v>30</v>
      </c>
      <c r="M79" s="101">
        <v>60</v>
      </c>
      <c r="N79" s="101">
        <v>90</v>
      </c>
      <c r="O79" s="101">
        <v>120</v>
      </c>
      <c r="P79" s="87"/>
    </row>
    <row r="80" spans="1:16">
      <c r="A80" s="102" t="s">
        <v>370</v>
      </c>
      <c r="B80" s="51" t="s">
        <v>358</v>
      </c>
      <c r="C80" s="102" t="s">
        <v>28</v>
      </c>
      <c r="D80" s="6" t="s">
        <v>22</v>
      </c>
      <c r="E80" s="102" t="s">
        <v>371</v>
      </c>
      <c r="F80" s="103">
        <v>27.8</v>
      </c>
      <c r="G80" s="104">
        <v>209</v>
      </c>
      <c r="H80" s="103">
        <v>110</v>
      </c>
      <c r="I80" s="103">
        <v>99</v>
      </c>
      <c r="J80" s="103">
        <v>244</v>
      </c>
      <c r="K80" s="103">
        <v>256</v>
      </c>
      <c r="L80" s="103">
        <v>190</v>
      </c>
      <c r="M80" s="103">
        <v>139</v>
      </c>
      <c r="N80" s="103">
        <v>130</v>
      </c>
      <c r="O80" s="103">
        <v>121</v>
      </c>
      <c r="P80" s="87"/>
    </row>
    <row r="81" spans="1:16">
      <c r="A81" s="102" t="s">
        <v>372</v>
      </c>
      <c r="B81" s="51" t="s">
        <v>358</v>
      </c>
      <c r="C81" s="102" t="s">
        <v>359</v>
      </c>
      <c r="D81" s="6" t="s">
        <v>22</v>
      </c>
      <c r="E81" s="102" t="s">
        <v>371</v>
      </c>
      <c r="F81" s="103">
        <v>20.399999999999999</v>
      </c>
      <c r="G81" s="104">
        <v>153</v>
      </c>
      <c r="H81" s="103">
        <v>97</v>
      </c>
      <c r="I81" s="103">
        <v>89</v>
      </c>
      <c r="J81" s="103">
        <v>271</v>
      </c>
      <c r="K81" s="103">
        <v>235</v>
      </c>
      <c r="L81" s="103">
        <v>201</v>
      </c>
      <c r="M81" s="103">
        <v>138</v>
      </c>
      <c r="N81" s="103">
        <v>137</v>
      </c>
      <c r="O81" s="103">
        <v>135</v>
      </c>
      <c r="P81" s="87"/>
    </row>
    <row r="82" spans="1:16">
      <c r="A82" s="102" t="s">
        <v>373</v>
      </c>
      <c r="B82" s="51" t="s">
        <v>358</v>
      </c>
      <c r="C82" s="102" t="s">
        <v>29</v>
      </c>
      <c r="D82" s="6" t="s">
        <v>22</v>
      </c>
      <c r="E82" s="102" t="s">
        <v>371</v>
      </c>
      <c r="F82" s="103">
        <v>24.1</v>
      </c>
      <c r="G82" s="104">
        <v>181</v>
      </c>
      <c r="H82" s="103">
        <v>100</v>
      </c>
      <c r="I82" s="103">
        <v>88</v>
      </c>
      <c r="J82" s="103">
        <v>247</v>
      </c>
      <c r="K82" s="103">
        <v>231</v>
      </c>
      <c r="L82" s="103">
        <v>227</v>
      </c>
      <c r="M82" s="103">
        <v>146</v>
      </c>
      <c r="N82" s="103">
        <v>133</v>
      </c>
      <c r="O82" s="103">
        <v>136</v>
      </c>
      <c r="P82" s="87"/>
    </row>
    <row r="83" spans="1:16">
      <c r="A83" s="102" t="s">
        <v>388</v>
      </c>
      <c r="B83" s="51" t="s">
        <v>358</v>
      </c>
      <c r="C83" s="105" t="s">
        <v>29</v>
      </c>
      <c r="D83" s="6" t="s">
        <v>22</v>
      </c>
      <c r="E83" s="102" t="s">
        <v>371</v>
      </c>
      <c r="F83" s="103">
        <v>21.9</v>
      </c>
      <c r="G83" s="104">
        <v>164.3</v>
      </c>
      <c r="H83" s="103">
        <v>114</v>
      </c>
      <c r="I83" s="103">
        <v>125</v>
      </c>
      <c r="J83" s="103">
        <v>263</v>
      </c>
      <c r="K83" s="103">
        <v>189</v>
      </c>
      <c r="L83" s="103">
        <v>185</v>
      </c>
      <c r="M83" s="103">
        <v>143</v>
      </c>
      <c r="N83" s="103">
        <v>118</v>
      </c>
      <c r="O83" s="103">
        <v>116</v>
      </c>
      <c r="P83" s="87"/>
    </row>
    <row r="84" spans="1:16">
      <c r="A84" s="102" t="s">
        <v>45</v>
      </c>
      <c r="B84" s="51" t="s">
        <v>358</v>
      </c>
      <c r="C84" s="102" t="s">
        <v>20</v>
      </c>
      <c r="D84" s="6" t="s">
        <v>22</v>
      </c>
      <c r="E84" s="102" t="s">
        <v>13</v>
      </c>
      <c r="F84" s="103">
        <v>23.1</v>
      </c>
      <c r="G84" s="104">
        <v>174</v>
      </c>
      <c r="H84" s="103">
        <v>117</v>
      </c>
      <c r="I84" s="103">
        <v>135</v>
      </c>
      <c r="J84" s="103">
        <v>233</v>
      </c>
      <c r="K84" s="103">
        <v>153</v>
      </c>
      <c r="L84" s="103">
        <v>140</v>
      </c>
      <c r="M84" s="103">
        <v>105</v>
      </c>
      <c r="N84" s="103">
        <v>110</v>
      </c>
      <c r="O84" s="103">
        <v>97</v>
      </c>
      <c r="P84" s="87"/>
    </row>
    <row r="85" spans="1:16">
      <c r="A85" s="102" t="s">
        <v>48</v>
      </c>
      <c r="B85" s="51" t="s">
        <v>358</v>
      </c>
      <c r="C85" s="102" t="s">
        <v>26</v>
      </c>
      <c r="D85" s="6" t="s">
        <v>22</v>
      </c>
      <c r="E85" s="102" t="s">
        <v>13</v>
      </c>
      <c r="F85" s="103">
        <v>28.5</v>
      </c>
      <c r="G85" s="104">
        <v>213.75</v>
      </c>
      <c r="H85" s="103">
        <v>129</v>
      </c>
      <c r="I85" s="103">
        <v>104</v>
      </c>
      <c r="J85" s="103">
        <v>211</v>
      </c>
      <c r="K85" s="103">
        <v>240</v>
      </c>
      <c r="L85" s="103">
        <v>201</v>
      </c>
      <c r="M85" s="103">
        <v>139</v>
      </c>
      <c r="N85" s="103">
        <v>145</v>
      </c>
      <c r="O85" s="103">
        <v>130</v>
      </c>
      <c r="P85" s="87"/>
    </row>
    <row r="86" spans="1:16">
      <c r="A86" s="102" t="s">
        <v>49</v>
      </c>
      <c r="B86" s="51" t="s">
        <v>358</v>
      </c>
      <c r="C86" s="102" t="s">
        <v>28</v>
      </c>
      <c r="D86" s="6" t="s">
        <v>22</v>
      </c>
      <c r="E86" s="102" t="s">
        <v>13</v>
      </c>
      <c r="F86" s="103">
        <v>20.9</v>
      </c>
      <c r="G86" s="104">
        <v>156.75</v>
      </c>
      <c r="H86" s="103">
        <v>82</v>
      </c>
      <c r="I86" s="103">
        <v>94</v>
      </c>
      <c r="J86" s="103">
        <v>215</v>
      </c>
      <c r="K86" s="103">
        <v>132</v>
      </c>
      <c r="L86" s="103">
        <v>136</v>
      </c>
      <c r="M86" s="103">
        <v>101</v>
      </c>
      <c r="N86" s="103">
        <v>87</v>
      </c>
      <c r="O86" s="103">
        <v>87</v>
      </c>
      <c r="P86" s="87"/>
    </row>
    <row r="87" spans="1:16">
      <c r="A87" s="102" t="s">
        <v>51</v>
      </c>
      <c r="B87" s="51" t="s">
        <v>358</v>
      </c>
      <c r="C87" s="102" t="s">
        <v>29</v>
      </c>
      <c r="D87" s="6" t="s">
        <v>22</v>
      </c>
      <c r="E87" s="102" t="s">
        <v>13</v>
      </c>
      <c r="F87" s="103">
        <v>22.1</v>
      </c>
      <c r="G87" s="104">
        <v>165.75</v>
      </c>
      <c r="H87" s="103">
        <v>99</v>
      </c>
      <c r="I87" s="103">
        <v>131</v>
      </c>
      <c r="J87" s="103">
        <v>193</v>
      </c>
      <c r="K87" s="103">
        <v>167</v>
      </c>
      <c r="L87" s="103">
        <v>169</v>
      </c>
      <c r="M87" s="103">
        <v>125</v>
      </c>
      <c r="N87" s="103">
        <v>102</v>
      </c>
      <c r="O87" s="103">
        <v>98</v>
      </c>
      <c r="P87" s="87"/>
    </row>
    <row r="88" spans="1:16">
      <c r="A88" s="102" t="s">
        <v>52</v>
      </c>
      <c r="B88" s="51" t="s">
        <v>358</v>
      </c>
      <c r="C88" s="102" t="s">
        <v>41</v>
      </c>
      <c r="D88" s="6" t="s">
        <v>22</v>
      </c>
      <c r="E88" s="102" t="s">
        <v>13</v>
      </c>
      <c r="F88" s="103">
        <v>23.1</v>
      </c>
      <c r="G88" s="104">
        <v>174</v>
      </c>
      <c r="H88" s="103">
        <v>105</v>
      </c>
      <c r="I88" s="103">
        <v>109</v>
      </c>
      <c r="J88" s="103">
        <v>224</v>
      </c>
      <c r="K88" s="103">
        <v>194</v>
      </c>
      <c r="L88" s="103">
        <v>159</v>
      </c>
      <c r="M88" s="103">
        <v>118</v>
      </c>
      <c r="N88" s="103">
        <v>121</v>
      </c>
      <c r="O88" s="103">
        <v>97</v>
      </c>
      <c r="P88" s="87"/>
    </row>
    <row r="89" spans="1:16">
      <c r="A89" s="102" t="s">
        <v>42</v>
      </c>
      <c r="B89" s="51" t="s">
        <v>358</v>
      </c>
      <c r="C89" s="102" t="s">
        <v>20</v>
      </c>
      <c r="D89" s="6" t="s">
        <v>22</v>
      </c>
      <c r="E89" s="102" t="s">
        <v>13</v>
      </c>
      <c r="F89" s="103">
        <v>23.3</v>
      </c>
      <c r="G89" s="104">
        <v>174.75</v>
      </c>
      <c r="H89" s="103">
        <v>89</v>
      </c>
      <c r="I89" s="103">
        <v>92</v>
      </c>
      <c r="J89" s="103">
        <v>241</v>
      </c>
      <c r="K89" s="103">
        <v>236</v>
      </c>
      <c r="L89" s="103">
        <v>195</v>
      </c>
      <c r="M89" s="103">
        <v>151</v>
      </c>
      <c r="N89" s="103">
        <v>89</v>
      </c>
      <c r="O89" s="103">
        <v>94</v>
      </c>
      <c r="P89" s="87"/>
    </row>
    <row r="90" spans="1:16">
      <c r="A90" s="51" t="s">
        <v>43</v>
      </c>
      <c r="B90" s="51" t="s">
        <v>358</v>
      </c>
      <c r="C90" s="51" t="s">
        <v>26</v>
      </c>
      <c r="D90" s="6" t="s">
        <v>22</v>
      </c>
      <c r="E90" s="51" t="s">
        <v>13</v>
      </c>
      <c r="F90" s="106">
        <v>25.8</v>
      </c>
      <c r="G90" s="107">
        <v>193.5</v>
      </c>
      <c r="H90" s="106">
        <v>84</v>
      </c>
      <c r="I90" s="106">
        <v>80</v>
      </c>
      <c r="J90" s="106">
        <v>234</v>
      </c>
      <c r="K90" s="106">
        <v>176</v>
      </c>
      <c r="L90" s="106">
        <v>192</v>
      </c>
      <c r="M90" s="106">
        <v>124</v>
      </c>
      <c r="N90" s="106">
        <v>113</v>
      </c>
      <c r="O90" s="106">
        <v>109</v>
      </c>
      <c r="P90" s="87"/>
    </row>
    <row r="91" spans="1:16">
      <c r="A91" s="51" t="s">
        <v>44</v>
      </c>
      <c r="B91" s="51" t="s">
        <v>358</v>
      </c>
      <c r="C91" s="51" t="s">
        <v>28</v>
      </c>
      <c r="D91" s="6" t="s">
        <v>22</v>
      </c>
      <c r="E91" s="51" t="s">
        <v>13</v>
      </c>
      <c r="F91" s="106">
        <v>22.9</v>
      </c>
      <c r="G91" s="107">
        <v>171.75</v>
      </c>
      <c r="H91" s="106">
        <v>119</v>
      </c>
      <c r="I91" s="106">
        <v>86</v>
      </c>
      <c r="J91" s="106">
        <v>224</v>
      </c>
      <c r="K91" s="106">
        <v>163</v>
      </c>
      <c r="L91" s="106">
        <v>156</v>
      </c>
      <c r="M91" s="106">
        <v>158</v>
      </c>
      <c r="N91" s="106">
        <v>147</v>
      </c>
      <c r="O91" s="106">
        <v>143</v>
      </c>
      <c r="P91" s="87"/>
    </row>
    <row r="92" spans="1:16">
      <c r="A92" s="60" t="s">
        <v>74</v>
      </c>
      <c r="B92" s="55" t="s">
        <v>31</v>
      </c>
      <c r="C92" s="55" t="s">
        <v>20</v>
      </c>
      <c r="D92" s="55" t="s">
        <v>22</v>
      </c>
      <c r="E92" s="55" t="s">
        <v>13</v>
      </c>
      <c r="F92" s="55">
        <v>28</v>
      </c>
      <c r="G92" s="57">
        <v>210.52631578947367</v>
      </c>
      <c r="H92" s="60">
        <v>110</v>
      </c>
      <c r="I92" s="57">
        <v>95</v>
      </c>
      <c r="J92" s="55">
        <v>289</v>
      </c>
      <c r="K92" s="57">
        <v>201</v>
      </c>
      <c r="L92" s="57">
        <v>187</v>
      </c>
      <c r="M92" s="57">
        <v>140</v>
      </c>
      <c r="N92" s="57">
        <v>129</v>
      </c>
      <c r="O92" s="55">
        <v>131</v>
      </c>
      <c r="P92" s="87"/>
    </row>
    <row r="93" spans="1:16">
      <c r="A93" s="60" t="s">
        <v>76</v>
      </c>
      <c r="B93" s="55" t="s">
        <v>31</v>
      </c>
      <c r="C93" s="55" t="s">
        <v>26</v>
      </c>
      <c r="D93" s="55" t="s">
        <v>22</v>
      </c>
      <c r="E93" s="55" t="s">
        <v>13</v>
      </c>
      <c r="F93" s="55">
        <v>26.9</v>
      </c>
      <c r="G93" s="57">
        <v>202.25563909774434</v>
      </c>
      <c r="H93" s="55">
        <v>126</v>
      </c>
      <c r="I93" s="55">
        <v>103</v>
      </c>
      <c r="J93" s="55">
        <v>307</v>
      </c>
      <c r="K93" s="55">
        <v>236</v>
      </c>
      <c r="L93" s="55">
        <v>213</v>
      </c>
      <c r="M93" s="55">
        <v>143</v>
      </c>
      <c r="N93" s="55">
        <v>125</v>
      </c>
      <c r="O93" s="55">
        <v>134</v>
      </c>
      <c r="P93" s="87"/>
    </row>
    <row r="94" spans="1:16">
      <c r="A94" s="60" t="s">
        <v>77</v>
      </c>
      <c r="B94" s="55" t="s">
        <v>31</v>
      </c>
      <c r="C94" s="55" t="s">
        <v>28</v>
      </c>
      <c r="D94" s="55" t="s">
        <v>22</v>
      </c>
      <c r="E94" s="55" t="s">
        <v>13</v>
      </c>
      <c r="F94" s="55">
        <v>22.7</v>
      </c>
      <c r="G94" s="57">
        <v>170.6766917293233</v>
      </c>
      <c r="H94" s="55">
        <v>99</v>
      </c>
      <c r="I94" s="55">
        <v>82</v>
      </c>
      <c r="J94" s="55">
        <v>289</v>
      </c>
      <c r="K94" s="55">
        <v>182</v>
      </c>
      <c r="L94" s="55">
        <v>174</v>
      </c>
      <c r="M94" s="55">
        <v>156</v>
      </c>
      <c r="N94" s="55">
        <v>125</v>
      </c>
      <c r="O94" s="55">
        <v>105</v>
      </c>
      <c r="P94" s="87"/>
    </row>
    <row r="95" spans="1:16">
      <c r="A95" s="60" t="s">
        <v>78</v>
      </c>
      <c r="B95" s="55" t="s">
        <v>31</v>
      </c>
      <c r="C95" s="55" t="s">
        <v>29</v>
      </c>
      <c r="D95" s="55" t="s">
        <v>22</v>
      </c>
      <c r="E95" s="55" t="s">
        <v>13</v>
      </c>
      <c r="F95" s="55">
        <v>23.8</v>
      </c>
      <c r="G95" s="57">
        <v>178.94736842105263</v>
      </c>
      <c r="H95" s="55">
        <v>82</v>
      </c>
      <c r="I95" s="55">
        <v>71</v>
      </c>
      <c r="J95" s="55">
        <v>269</v>
      </c>
      <c r="K95" s="55">
        <v>223</v>
      </c>
      <c r="L95" s="55">
        <v>163</v>
      </c>
      <c r="M95" s="55">
        <v>119</v>
      </c>
      <c r="N95" s="55">
        <v>120</v>
      </c>
      <c r="O95" s="55">
        <v>108</v>
      </c>
      <c r="P95" s="87"/>
    </row>
    <row r="96" spans="1:16">
      <c r="A96" s="89" t="s">
        <v>384</v>
      </c>
      <c r="B96" s="48" t="s">
        <v>102</v>
      </c>
      <c r="C96" s="90"/>
      <c r="D96" s="55" t="s">
        <v>22</v>
      </c>
      <c r="E96" s="48" t="s">
        <v>13</v>
      </c>
      <c r="F96" s="49">
        <f>AVERAGE(F80:F95)</f>
        <v>24.081249999999997</v>
      </c>
      <c r="G96" s="49">
        <f t="shared" ref="G96:O96" si="19">AVERAGE(G80:G95)</f>
        <v>180.87225093984964</v>
      </c>
      <c r="H96" s="49">
        <f t="shared" si="19"/>
        <v>103.875</v>
      </c>
      <c r="I96" s="49">
        <f t="shared" si="19"/>
        <v>98.9375</v>
      </c>
      <c r="J96" s="49">
        <f t="shared" si="19"/>
        <v>247.125</v>
      </c>
      <c r="K96" s="49">
        <f t="shared" si="19"/>
        <v>200.875</v>
      </c>
      <c r="L96" s="49">
        <f t="shared" si="19"/>
        <v>180.5</v>
      </c>
      <c r="M96" s="49">
        <f t="shared" si="19"/>
        <v>134.0625</v>
      </c>
      <c r="N96" s="49">
        <f t="shared" si="19"/>
        <v>120.6875</v>
      </c>
      <c r="O96" s="49">
        <f t="shared" si="19"/>
        <v>115.0625</v>
      </c>
      <c r="P96" s="87"/>
    </row>
    <row r="97" spans="1:16">
      <c r="A97" s="89" t="s">
        <v>180</v>
      </c>
      <c r="B97" s="48" t="s">
        <v>102</v>
      </c>
      <c r="C97" s="90"/>
      <c r="D97" s="55" t="s">
        <v>22</v>
      </c>
      <c r="E97" s="48" t="s">
        <v>13</v>
      </c>
      <c r="F97" s="49">
        <f>STDEV(F80:F95)/SQRT(17)</f>
        <v>0.61956460043942141</v>
      </c>
      <c r="G97" s="49">
        <f t="shared" ref="G97:O97" si="20">STDEV(G80:G95)/SQRT(17)</f>
        <v>4.6665605970210109</v>
      </c>
      <c r="H97" s="49">
        <f t="shared" si="20"/>
        <v>3.6427472933401868</v>
      </c>
      <c r="I97" s="49">
        <f t="shared" si="20"/>
        <v>4.4505727765328915</v>
      </c>
      <c r="J97" s="49">
        <f t="shared" si="20"/>
        <v>7.7073303534019209</v>
      </c>
      <c r="K97" s="49">
        <f t="shared" si="20"/>
        <v>8.9398315551968945</v>
      </c>
      <c r="L97" s="49">
        <f t="shared" si="20"/>
        <v>6.1733138525081186</v>
      </c>
      <c r="M97" s="49">
        <f t="shared" si="20"/>
        <v>4.1297284248174364</v>
      </c>
      <c r="N97" s="49">
        <f t="shared" si="20"/>
        <v>4.2303467154990182</v>
      </c>
      <c r="O97" s="49">
        <f t="shared" si="20"/>
        <v>4.3615690197136043</v>
      </c>
      <c r="P97" s="87"/>
    </row>
    <row r="98" spans="1:16">
      <c r="A98" s="60"/>
      <c r="B98" s="55"/>
      <c r="C98" s="55"/>
      <c r="D98" s="55"/>
      <c r="E98" s="55"/>
      <c r="F98" s="55"/>
      <c r="G98" s="57"/>
      <c r="H98" s="55"/>
      <c r="I98" s="55"/>
      <c r="J98" s="55"/>
      <c r="K98" s="55"/>
      <c r="L98" s="55"/>
      <c r="M98" s="55"/>
      <c r="N98" s="55"/>
      <c r="O98" s="55"/>
    </row>
    <row r="102" spans="1:16">
      <c r="F102" s="32"/>
      <c r="G102" s="32"/>
      <c r="H102" s="32"/>
      <c r="I102" s="32"/>
      <c r="J102" s="32"/>
      <c r="K102" s="32"/>
      <c r="L102" s="32"/>
      <c r="M102" s="32"/>
      <c r="N102" s="32"/>
      <c r="O102" s="32"/>
    </row>
    <row r="103" spans="1:16">
      <c r="F103" s="32"/>
      <c r="G103" s="32"/>
      <c r="H103" s="32"/>
      <c r="I103" s="32"/>
      <c r="J103" s="32"/>
      <c r="K103" s="32"/>
      <c r="L103" s="32"/>
      <c r="M103" s="32"/>
      <c r="N103" s="32"/>
      <c r="O103" s="32"/>
    </row>
    <row r="104" spans="1:16">
      <c r="F104" s="32"/>
      <c r="G104" s="32"/>
      <c r="H104" s="32"/>
      <c r="I104" s="32"/>
      <c r="J104" s="32"/>
      <c r="K104" s="32"/>
      <c r="L104" s="32"/>
      <c r="M104" s="32"/>
      <c r="N104" s="32"/>
      <c r="O104" s="32"/>
    </row>
    <row r="105" spans="1:16">
      <c r="F105" s="32"/>
      <c r="G105" s="32"/>
      <c r="H105" s="32"/>
      <c r="I105" s="32"/>
      <c r="J105" s="32"/>
      <c r="K105" s="32"/>
      <c r="L105" s="32"/>
      <c r="M105" s="32"/>
      <c r="N105" s="32"/>
      <c r="O105" s="32"/>
    </row>
    <row r="106" spans="1:16">
      <c r="F106" s="32"/>
      <c r="G106" s="32"/>
      <c r="H106" s="32"/>
      <c r="I106" s="32"/>
      <c r="J106" s="32"/>
      <c r="K106" s="32"/>
      <c r="L106" s="32"/>
      <c r="M106" s="32"/>
      <c r="N106" s="32"/>
      <c r="O106" s="32"/>
    </row>
    <row r="107" spans="1:16">
      <c r="F107" s="32"/>
      <c r="G107" s="32"/>
      <c r="H107" s="32"/>
      <c r="I107" s="32"/>
      <c r="J107" s="32"/>
      <c r="K107" s="32"/>
      <c r="L107" s="32"/>
      <c r="M107" s="32"/>
      <c r="N107" s="32"/>
      <c r="O107" s="32"/>
    </row>
    <row r="108" spans="1:16">
      <c r="F108" s="32"/>
      <c r="G108" s="32"/>
      <c r="H108" s="32"/>
      <c r="I108" s="32"/>
      <c r="J108" s="32"/>
      <c r="K108" s="32"/>
      <c r="L108" s="32"/>
      <c r="M108" s="32"/>
      <c r="N108" s="32"/>
      <c r="O108" s="32"/>
    </row>
    <row r="109" spans="1:16">
      <c r="F109" s="32"/>
      <c r="G109" s="32"/>
      <c r="H109" s="32"/>
      <c r="I109" s="32"/>
      <c r="J109" s="32"/>
      <c r="K109" s="32"/>
      <c r="L109" s="32"/>
      <c r="M109" s="32"/>
      <c r="N109" s="32"/>
      <c r="O109" s="32"/>
    </row>
    <row r="110" spans="1:16">
      <c r="F110" s="32"/>
      <c r="G110" s="32"/>
      <c r="H110" s="32"/>
      <c r="I110" s="32"/>
      <c r="J110" s="32"/>
      <c r="K110" s="32"/>
      <c r="L110" s="32"/>
      <c r="M110" s="32"/>
      <c r="N110" s="32"/>
      <c r="O110" s="32"/>
    </row>
    <row r="111" spans="1:16">
      <c r="F111" s="32"/>
      <c r="G111" s="32"/>
      <c r="H111" s="32"/>
      <c r="I111" s="32"/>
      <c r="J111" s="32"/>
      <c r="K111" s="32"/>
      <c r="L111" s="32"/>
      <c r="M111" s="32"/>
      <c r="N111" s="32"/>
      <c r="O111" s="32"/>
    </row>
    <row r="112" spans="1:16">
      <c r="F112" s="32"/>
      <c r="G112" s="32"/>
      <c r="H112" s="32"/>
      <c r="I112" s="32"/>
      <c r="J112" s="32"/>
      <c r="K112" s="32"/>
      <c r="L112" s="32"/>
      <c r="M112" s="32"/>
      <c r="N112" s="32"/>
      <c r="O112" s="32"/>
    </row>
    <row r="113" spans="6:15">
      <c r="F113" s="32"/>
      <c r="G113" s="32"/>
      <c r="H113" s="32"/>
      <c r="I113" s="32"/>
      <c r="J113" s="32"/>
      <c r="K113" s="32"/>
      <c r="L113" s="32"/>
      <c r="M113" s="32"/>
      <c r="N113" s="32"/>
      <c r="O113" s="32"/>
    </row>
    <row r="114" spans="6:15">
      <c r="F114" s="32"/>
      <c r="G114" s="32"/>
      <c r="H114" s="32"/>
      <c r="I114" s="32"/>
      <c r="J114" s="32"/>
      <c r="K114" s="32"/>
      <c r="L114" s="32"/>
      <c r="M114" s="32"/>
      <c r="N114" s="32"/>
      <c r="O114" s="32"/>
    </row>
    <row r="115" spans="6:15">
      <c r="F115" s="32"/>
      <c r="G115" s="32"/>
      <c r="H115" s="32"/>
      <c r="I115" s="32"/>
      <c r="J115" s="32"/>
      <c r="K115" s="32"/>
      <c r="L115" s="32"/>
      <c r="M115" s="32"/>
      <c r="N115" s="32"/>
      <c r="O115" s="32"/>
    </row>
    <row r="116" spans="6:15">
      <c r="F116" s="32"/>
      <c r="G116" s="32"/>
      <c r="H116" s="32"/>
      <c r="I116" s="32"/>
      <c r="J116" s="32"/>
      <c r="K116" s="32"/>
      <c r="L116" s="32"/>
      <c r="M116" s="32"/>
      <c r="N116" s="32"/>
      <c r="O116" s="32"/>
    </row>
    <row r="117" spans="6:15">
      <c r="F117" s="32"/>
      <c r="G117" s="32"/>
      <c r="H117" s="32"/>
      <c r="I117" s="32"/>
      <c r="J117" s="32"/>
      <c r="K117" s="32"/>
      <c r="L117" s="32"/>
      <c r="M117" s="32"/>
      <c r="N117" s="32"/>
      <c r="O117" s="32"/>
    </row>
    <row r="118" spans="6:15">
      <c r="F118" s="32"/>
      <c r="G118" s="32"/>
      <c r="H118" s="32"/>
      <c r="I118" s="32"/>
      <c r="J118" s="32"/>
      <c r="K118" s="32"/>
      <c r="L118" s="32"/>
      <c r="M118" s="32"/>
      <c r="N118" s="32"/>
      <c r="O118" s="32"/>
    </row>
    <row r="119" spans="6:15">
      <c r="F119" s="32"/>
      <c r="G119" s="32"/>
      <c r="H119" s="32"/>
      <c r="I119" s="32"/>
      <c r="J119" s="32"/>
      <c r="K119" s="32"/>
      <c r="L119" s="32"/>
      <c r="M119" s="32"/>
      <c r="N119" s="32"/>
      <c r="O119" s="32"/>
    </row>
    <row r="120" spans="6:15">
      <c r="F120" s="32"/>
      <c r="G120" s="32"/>
      <c r="H120" s="32"/>
      <c r="I120" s="32"/>
      <c r="J120" s="32"/>
      <c r="K120" s="32"/>
      <c r="L120" s="32"/>
      <c r="M120" s="32"/>
      <c r="N120" s="32"/>
      <c r="O120" s="32"/>
    </row>
    <row r="121" spans="6:15">
      <c r="F121" s="32"/>
      <c r="G121" s="32"/>
      <c r="H121" s="32"/>
      <c r="I121" s="32"/>
      <c r="J121" s="32"/>
      <c r="K121" s="32"/>
      <c r="L121" s="32"/>
      <c r="M121" s="32"/>
      <c r="N121" s="32"/>
      <c r="O121" s="32"/>
    </row>
    <row r="122" spans="6:15">
      <c r="F122" s="32"/>
      <c r="G122" s="32"/>
      <c r="H122" s="32"/>
      <c r="I122" s="32"/>
      <c r="J122" s="32"/>
      <c r="K122" s="32"/>
      <c r="L122" s="32"/>
      <c r="M122" s="32"/>
      <c r="N122" s="32"/>
      <c r="O122" s="32"/>
    </row>
    <row r="123" spans="6:15">
      <c r="F123" s="32"/>
      <c r="G123" s="32"/>
      <c r="H123" s="32"/>
      <c r="I123" s="32"/>
      <c r="J123" s="32"/>
      <c r="K123" s="32"/>
      <c r="L123" s="32"/>
      <c r="M123" s="32"/>
      <c r="N123" s="32"/>
      <c r="O123" s="32"/>
    </row>
    <row r="124" spans="6:15">
      <c r="F124" s="32"/>
      <c r="G124" s="32"/>
      <c r="H124" s="32"/>
      <c r="I124" s="32"/>
      <c r="J124" s="32"/>
      <c r="K124" s="32"/>
      <c r="L124" s="32"/>
      <c r="M124" s="32"/>
      <c r="N124" s="32"/>
      <c r="O124" s="32"/>
    </row>
    <row r="125" spans="6:15">
      <c r="F125" s="32"/>
      <c r="G125" s="32"/>
      <c r="H125" s="32"/>
      <c r="I125" s="32"/>
      <c r="J125" s="32"/>
      <c r="K125" s="32"/>
      <c r="L125" s="32"/>
      <c r="M125" s="32"/>
      <c r="N125" s="32"/>
      <c r="O125" s="32"/>
    </row>
    <row r="126" spans="6:15">
      <c r="F126" s="32"/>
      <c r="G126" s="32"/>
      <c r="H126" s="32"/>
      <c r="I126" s="32"/>
      <c r="J126" s="32"/>
      <c r="K126" s="32"/>
      <c r="L126" s="32"/>
      <c r="M126" s="32"/>
      <c r="N126" s="32"/>
      <c r="O126" s="32"/>
    </row>
    <row r="127" spans="6:15">
      <c r="F127" s="32"/>
      <c r="G127" s="32"/>
      <c r="H127" s="32"/>
      <c r="I127" s="32"/>
      <c r="J127" s="32"/>
      <c r="K127" s="32"/>
      <c r="L127" s="32"/>
      <c r="M127" s="32"/>
      <c r="N127" s="32"/>
      <c r="O127" s="32"/>
    </row>
    <row r="128" spans="6:15">
      <c r="F128" s="32"/>
      <c r="G128" s="32"/>
      <c r="H128" s="32"/>
      <c r="I128" s="32"/>
      <c r="J128" s="32"/>
      <c r="K128" s="32"/>
      <c r="L128" s="32"/>
      <c r="M128" s="32"/>
      <c r="N128" s="32"/>
      <c r="O128" s="32"/>
    </row>
    <row r="129" spans="6:15">
      <c r="F129" s="32"/>
      <c r="G129" s="32"/>
      <c r="H129" s="32"/>
      <c r="I129" s="32"/>
      <c r="J129" s="32"/>
      <c r="K129" s="32"/>
      <c r="L129" s="32"/>
      <c r="M129" s="32"/>
      <c r="N129" s="32"/>
      <c r="O129" s="32"/>
    </row>
    <row r="130" spans="6:15">
      <c r="F130" s="32"/>
      <c r="G130" s="32"/>
      <c r="H130" s="32"/>
      <c r="I130" s="32"/>
      <c r="J130" s="32"/>
      <c r="K130" s="32"/>
      <c r="L130" s="32"/>
      <c r="M130" s="32"/>
      <c r="N130" s="32"/>
      <c r="O130" s="32"/>
    </row>
    <row r="131" spans="6:15">
      <c r="F131" s="32"/>
      <c r="G131" s="32"/>
      <c r="H131" s="32"/>
      <c r="I131" s="32"/>
      <c r="J131" s="32"/>
      <c r="K131" s="32"/>
      <c r="L131" s="32"/>
      <c r="M131" s="32"/>
      <c r="N131" s="32"/>
      <c r="O131" s="32"/>
    </row>
    <row r="132" spans="6:15">
      <c r="F132" s="32"/>
      <c r="G132" s="32"/>
      <c r="H132" s="32"/>
      <c r="I132" s="32"/>
      <c r="J132" s="32"/>
      <c r="K132" s="32"/>
      <c r="L132" s="32"/>
      <c r="M132" s="32"/>
      <c r="N132" s="32"/>
      <c r="O132" s="32"/>
    </row>
    <row r="133" spans="6:15">
      <c r="F133" s="32"/>
      <c r="G133" s="32"/>
      <c r="H133" s="32"/>
      <c r="I133" s="32"/>
      <c r="J133" s="32"/>
      <c r="K133" s="32"/>
      <c r="L133" s="32"/>
      <c r="M133" s="32"/>
      <c r="N133" s="32"/>
      <c r="O133" s="32"/>
    </row>
    <row r="134" spans="6:15">
      <c r="F134" s="32"/>
      <c r="G134" s="32"/>
      <c r="H134" s="32"/>
      <c r="I134" s="32"/>
      <c r="J134" s="32"/>
      <c r="K134" s="32"/>
      <c r="L134" s="32"/>
      <c r="M134" s="32"/>
      <c r="N134" s="32"/>
      <c r="O134" s="32"/>
    </row>
    <row r="135" spans="6:15">
      <c r="F135" s="32"/>
      <c r="G135" s="32"/>
      <c r="H135" s="32"/>
      <c r="I135" s="32"/>
      <c r="J135" s="32"/>
      <c r="K135" s="32"/>
      <c r="L135" s="32"/>
      <c r="M135" s="32"/>
      <c r="N135" s="32"/>
      <c r="O135" s="32"/>
    </row>
    <row r="136" spans="6:15">
      <c r="F136" s="32"/>
      <c r="G136" s="32"/>
      <c r="H136" s="32"/>
      <c r="I136" s="32"/>
      <c r="J136" s="32"/>
      <c r="K136" s="32"/>
      <c r="L136" s="32"/>
      <c r="M136" s="32"/>
      <c r="N136" s="32"/>
      <c r="O136" s="32"/>
    </row>
    <row r="137" spans="6:15">
      <c r="F137" s="32"/>
      <c r="G137" s="32"/>
      <c r="H137" s="32"/>
      <c r="I137" s="32"/>
      <c r="J137" s="32"/>
      <c r="K137" s="32"/>
      <c r="L137" s="32"/>
      <c r="M137" s="32"/>
      <c r="N137" s="32"/>
      <c r="O137" s="32"/>
    </row>
    <row r="138" spans="6:15">
      <c r="F138" s="32"/>
      <c r="G138" s="32"/>
      <c r="H138" s="32"/>
      <c r="I138" s="32"/>
      <c r="J138" s="32"/>
      <c r="K138" s="32"/>
      <c r="L138" s="32"/>
      <c r="M138" s="32"/>
      <c r="N138" s="32"/>
      <c r="O138" s="32"/>
    </row>
  </sheetData>
  <mergeCells count="2">
    <mergeCell ref="A3:K3"/>
    <mergeCell ref="A38:K38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165"/>
  <sheetViews>
    <sheetView topLeftCell="A148" workbookViewId="0">
      <selection activeCell="O154" sqref="O154"/>
    </sheetView>
  </sheetViews>
  <sheetFormatPr defaultRowHeight="15"/>
  <cols>
    <col min="4" max="4" width="12.7109375" customWidth="1"/>
    <col min="6" max="6" width="12.5703125" customWidth="1"/>
    <col min="7" max="7" width="12.85546875" customWidth="1"/>
    <col min="8" max="8" width="14.7109375" customWidth="1"/>
  </cols>
  <sheetData>
    <row r="1" spans="1:46" ht="18">
      <c r="A1" s="108" t="s">
        <v>5</v>
      </c>
      <c r="B1" s="1"/>
      <c r="C1" s="1"/>
      <c r="D1" s="1"/>
      <c r="E1" s="1"/>
      <c r="F1" s="1" t="s">
        <v>397</v>
      </c>
      <c r="G1" s="1"/>
      <c r="H1" s="1"/>
      <c r="I1" s="1"/>
      <c r="J1" s="1"/>
      <c r="K1" s="1"/>
      <c r="L1" s="1"/>
    </row>
    <row r="2" spans="1:46" ht="15.75">
      <c r="A2" s="109" t="s">
        <v>6</v>
      </c>
      <c r="B2" s="110"/>
      <c r="C2" s="110"/>
      <c r="D2" s="110"/>
      <c r="E2" s="110"/>
      <c r="F2" s="110"/>
      <c r="G2" s="110"/>
      <c r="H2" s="110"/>
      <c r="I2" s="110"/>
      <c r="J2" s="110"/>
      <c r="K2" s="110"/>
      <c r="L2" s="1"/>
    </row>
    <row r="3" spans="1:46">
      <c r="A3" s="2" t="s">
        <v>7</v>
      </c>
      <c r="B3" s="2" t="s">
        <v>8</v>
      </c>
      <c r="C3" s="2" t="s">
        <v>9</v>
      </c>
      <c r="D3" s="2" t="s">
        <v>10</v>
      </c>
      <c r="E3" s="2" t="s">
        <v>11</v>
      </c>
      <c r="F3" s="2" t="s">
        <v>12</v>
      </c>
      <c r="G3" s="2" t="s">
        <v>13</v>
      </c>
      <c r="H3" s="111" t="s">
        <v>14</v>
      </c>
      <c r="I3" s="111" t="s">
        <v>15</v>
      </c>
      <c r="J3" s="2" t="s">
        <v>16</v>
      </c>
      <c r="K3" s="2" t="s">
        <v>17</v>
      </c>
      <c r="L3" s="3" t="s">
        <v>18</v>
      </c>
    </row>
    <row r="4" spans="1:46">
      <c r="A4" s="1">
        <v>4943</v>
      </c>
      <c r="B4" s="1" t="s">
        <v>30</v>
      </c>
      <c r="C4" s="1" t="s">
        <v>20</v>
      </c>
      <c r="D4" s="1" t="s">
        <v>31</v>
      </c>
      <c r="E4" s="1" t="s">
        <v>22</v>
      </c>
      <c r="F4" s="4">
        <v>40367</v>
      </c>
      <c r="G4" s="4">
        <f t="shared" ref="G4:G5" si="0">F4+42</f>
        <v>40409</v>
      </c>
      <c r="H4" s="4">
        <v>40498</v>
      </c>
      <c r="I4" s="1">
        <v>4743</v>
      </c>
      <c r="J4" s="1">
        <v>22.8</v>
      </c>
      <c r="K4" s="1" t="s">
        <v>23</v>
      </c>
      <c r="L4" s="1" t="s">
        <v>24</v>
      </c>
      <c r="M4" s="7" t="s">
        <v>75</v>
      </c>
      <c r="N4">
        <v>104</v>
      </c>
      <c r="Q4" t="s">
        <v>305</v>
      </c>
      <c r="V4" t="s">
        <v>305</v>
      </c>
      <c r="AB4" t="s">
        <v>305</v>
      </c>
      <c r="AG4" t="s">
        <v>305</v>
      </c>
      <c r="AM4" t="s">
        <v>187</v>
      </c>
      <c r="AR4" t="s">
        <v>187</v>
      </c>
    </row>
    <row r="5" spans="1:46" ht="15.75" thickBot="1">
      <c r="A5" s="1"/>
      <c r="B5" s="1" t="s">
        <v>32</v>
      </c>
      <c r="C5" s="1" t="s">
        <v>26</v>
      </c>
      <c r="D5" s="1" t="s">
        <v>31</v>
      </c>
      <c r="E5" s="1" t="s">
        <v>22</v>
      </c>
      <c r="F5" s="4">
        <v>40367</v>
      </c>
      <c r="G5" s="4">
        <f t="shared" si="0"/>
        <v>40409</v>
      </c>
      <c r="H5" s="4">
        <v>40498</v>
      </c>
      <c r="I5" s="1">
        <v>4743</v>
      </c>
      <c r="J5" s="1">
        <v>19.899999999999999</v>
      </c>
      <c r="K5" s="1" t="s">
        <v>23</v>
      </c>
      <c r="L5" s="1" t="s">
        <v>24</v>
      </c>
      <c r="M5" s="7">
        <v>69</v>
      </c>
      <c r="N5" s="112">
        <v>149</v>
      </c>
      <c r="Q5" s="23" t="s">
        <v>400</v>
      </c>
      <c r="V5" s="23" t="s">
        <v>401</v>
      </c>
      <c r="AB5" s="23" t="s">
        <v>403</v>
      </c>
      <c r="AG5" s="23" t="s">
        <v>404</v>
      </c>
      <c r="AM5" s="23" t="s">
        <v>409</v>
      </c>
      <c r="AR5" s="23" t="s">
        <v>408</v>
      </c>
    </row>
    <row r="6" spans="1:46">
      <c r="A6" s="1">
        <v>4985</v>
      </c>
      <c r="B6" s="1" t="s">
        <v>37</v>
      </c>
      <c r="C6" s="1" t="s">
        <v>20</v>
      </c>
      <c r="D6" s="1" t="s">
        <v>31</v>
      </c>
      <c r="E6" s="1" t="s">
        <v>22</v>
      </c>
      <c r="F6" s="4">
        <v>40401</v>
      </c>
      <c r="G6" s="4">
        <f t="shared" ref="G6:G16" si="1">F6+42</f>
        <v>40443</v>
      </c>
      <c r="H6" s="4">
        <f t="shared" ref="H6:H11" si="2">G6+84</f>
        <v>40527</v>
      </c>
      <c r="I6" s="1">
        <v>4903</v>
      </c>
      <c r="J6" s="1">
        <v>20.2</v>
      </c>
      <c r="K6" s="1" t="s">
        <v>23</v>
      </c>
      <c r="L6" s="1" t="s">
        <v>38</v>
      </c>
      <c r="M6" s="7">
        <v>74</v>
      </c>
      <c r="N6" s="112">
        <v>127</v>
      </c>
      <c r="Q6" s="30"/>
      <c r="R6" s="30" t="s">
        <v>188</v>
      </c>
      <c r="S6" s="30" t="s">
        <v>189</v>
      </c>
      <c r="V6" s="30"/>
      <c r="W6" s="30" t="s">
        <v>188</v>
      </c>
      <c r="X6" s="30" t="s">
        <v>189</v>
      </c>
      <c r="AB6" s="30"/>
      <c r="AC6" s="30" t="s">
        <v>188</v>
      </c>
      <c r="AD6" s="30" t="s">
        <v>189</v>
      </c>
      <c r="AG6" s="30"/>
      <c r="AH6" s="30" t="s">
        <v>188</v>
      </c>
      <c r="AI6" s="30" t="s">
        <v>189</v>
      </c>
      <c r="AM6" s="30"/>
      <c r="AN6" s="30" t="s">
        <v>188</v>
      </c>
      <c r="AO6" s="30" t="s">
        <v>189</v>
      </c>
      <c r="AR6" s="30"/>
      <c r="AS6" s="30" t="s">
        <v>188</v>
      </c>
      <c r="AT6" s="30" t="s">
        <v>189</v>
      </c>
    </row>
    <row r="7" spans="1:46">
      <c r="A7" s="1"/>
      <c r="B7" s="1" t="s">
        <v>39</v>
      </c>
      <c r="C7" s="1" t="s">
        <v>26</v>
      </c>
      <c r="D7" s="1" t="s">
        <v>31</v>
      </c>
      <c r="E7" s="1" t="s">
        <v>22</v>
      </c>
      <c r="F7" s="4">
        <v>40401</v>
      </c>
      <c r="G7" s="4">
        <f t="shared" si="1"/>
        <v>40443</v>
      </c>
      <c r="H7" s="4">
        <f t="shared" si="2"/>
        <v>40527</v>
      </c>
      <c r="I7" s="1">
        <v>4903</v>
      </c>
      <c r="J7" s="1">
        <v>26.2</v>
      </c>
      <c r="K7" s="1" t="s">
        <v>23</v>
      </c>
      <c r="L7" s="1" t="s">
        <v>38</v>
      </c>
      <c r="M7" s="7">
        <v>54</v>
      </c>
      <c r="N7" s="112">
        <v>126</v>
      </c>
      <c r="Q7" s="28" t="s">
        <v>190</v>
      </c>
      <c r="R7" s="28">
        <v>23.787499999999998</v>
      </c>
      <c r="S7" s="28">
        <v>23.074999999999999</v>
      </c>
      <c r="V7" s="28" t="s">
        <v>190</v>
      </c>
      <c r="W7" s="28">
        <v>35</v>
      </c>
      <c r="X7" s="28">
        <v>33.179999999999993</v>
      </c>
      <c r="AB7" s="28" t="s">
        <v>190</v>
      </c>
      <c r="AC7" s="28">
        <v>23.787499999999998</v>
      </c>
      <c r="AD7" s="28">
        <v>18.064285714285713</v>
      </c>
      <c r="AG7" s="28" t="s">
        <v>190</v>
      </c>
      <c r="AH7" s="28">
        <v>35</v>
      </c>
      <c r="AI7" s="28">
        <v>23.181818181818183</v>
      </c>
      <c r="AM7" s="28" t="s">
        <v>190</v>
      </c>
      <c r="AN7" s="28">
        <v>23.787499999999998</v>
      </c>
      <c r="AO7" s="28">
        <v>35</v>
      </c>
      <c r="AR7" s="28" t="s">
        <v>190</v>
      </c>
      <c r="AS7" s="28">
        <v>23.074999999999999</v>
      </c>
      <c r="AT7" s="28">
        <v>33.179999999999993</v>
      </c>
    </row>
    <row r="8" spans="1:46">
      <c r="A8" s="1">
        <v>4992</v>
      </c>
      <c r="B8" s="1" t="s">
        <v>40</v>
      </c>
      <c r="C8" s="1" t="s">
        <v>41</v>
      </c>
      <c r="D8" s="1" t="s">
        <v>31</v>
      </c>
      <c r="E8" s="1" t="s">
        <v>22</v>
      </c>
      <c r="F8" s="4">
        <v>40405</v>
      </c>
      <c r="G8" s="4">
        <f t="shared" si="1"/>
        <v>40447</v>
      </c>
      <c r="H8" s="4">
        <f t="shared" si="2"/>
        <v>40531</v>
      </c>
      <c r="I8" s="1">
        <v>4903</v>
      </c>
      <c r="J8" s="1">
        <v>16.2</v>
      </c>
      <c r="K8" s="1" t="s">
        <v>23</v>
      </c>
      <c r="L8" s="1" t="s">
        <v>38</v>
      </c>
      <c r="M8" t="s">
        <v>96</v>
      </c>
      <c r="Q8" s="28" t="s">
        <v>191</v>
      </c>
      <c r="R8" s="28">
        <v>15.822880434782469</v>
      </c>
      <c r="S8" s="28">
        <v>5.9025000000000034</v>
      </c>
      <c r="V8" s="28" t="s">
        <v>191</v>
      </c>
      <c r="W8" s="28">
        <v>3.5849999999999969</v>
      </c>
      <c r="X8" s="28">
        <v>17.745833333333849</v>
      </c>
      <c r="AB8" s="28" t="s">
        <v>191</v>
      </c>
      <c r="AC8" s="28">
        <v>15.822880434782469</v>
      </c>
      <c r="AD8" s="28">
        <v>4.1024725274725053</v>
      </c>
      <c r="AG8" s="28" t="s">
        <v>191</v>
      </c>
      <c r="AH8" s="28">
        <v>3.5849999999999969</v>
      </c>
      <c r="AI8" s="28">
        <v>5.9756363636363856</v>
      </c>
      <c r="AM8" s="28" t="s">
        <v>191</v>
      </c>
      <c r="AN8" s="28">
        <v>15.822880434782469</v>
      </c>
      <c r="AO8" s="28">
        <v>3.5849999999999969</v>
      </c>
      <c r="AR8" s="28" t="s">
        <v>191</v>
      </c>
      <c r="AS8" s="28">
        <v>5.9025000000000034</v>
      </c>
      <c r="AT8" s="28">
        <v>17.745833333333849</v>
      </c>
    </row>
    <row r="9" spans="1:46">
      <c r="A9" s="1">
        <v>5012</v>
      </c>
      <c r="B9" s="1" t="s">
        <v>42</v>
      </c>
      <c r="C9" s="1" t="s">
        <v>20</v>
      </c>
      <c r="D9" s="1" t="s">
        <v>31</v>
      </c>
      <c r="E9" s="1" t="s">
        <v>22</v>
      </c>
      <c r="F9" s="4">
        <v>40422</v>
      </c>
      <c r="G9" s="4">
        <f t="shared" si="1"/>
        <v>40464</v>
      </c>
      <c r="H9" s="4">
        <f t="shared" si="2"/>
        <v>40548</v>
      </c>
      <c r="I9" s="1">
        <v>4903</v>
      </c>
      <c r="J9" s="1">
        <v>23.7</v>
      </c>
      <c r="K9" s="1" t="s">
        <v>23</v>
      </c>
      <c r="L9" s="1" t="s">
        <v>38</v>
      </c>
      <c r="M9" s="12" t="s">
        <v>98</v>
      </c>
      <c r="Q9" s="28" t="s">
        <v>192</v>
      </c>
      <c r="R9" s="28">
        <v>24</v>
      </c>
      <c r="S9" s="28">
        <v>4</v>
      </c>
      <c r="V9" s="28" t="s">
        <v>192</v>
      </c>
      <c r="W9" s="28">
        <v>5</v>
      </c>
      <c r="X9" s="28">
        <v>25</v>
      </c>
      <c r="AB9" s="28" t="s">
        <v>192</v>
      </c>
      <c r="AC9" s="28">
        <v>24</v>
      </c>
      <c r="AD9" s="28">
        <v>14</v>
      </c>
      <c r="AG9" s="28" t="s">
        <v>192</v>
      </c>
      <c r="AH9" s="28">
        <v>5</v>
      </c>
      <c r="AI9" s="28">
        <v>11</v>
      </c>
      <c r="AM9" s="28" t="s">
        <v>192</v>
      </c>
      <c r="AN9" s="28">
        <v>24</v>
      </c>
      <c r="AO9" s="28">
        <v>5</v>
      </c>
      <c r="AR9" s="28" t="s">
        <v>192</v>
      </c>
      <c r="AS9" s="28">
        <v>4</v>
      </c>
      <c r="AT9" s="28">
        <v>25</v>
      </c>
    </row>
    <row r="10" spans="1:46">
      <c r="A10" s="1"/>
      <c r="B10" s="1" t="s">
        <v>43</v>
      </c>
      <c r="C10" s="1" t="s">
        <v>26</v>
      </c>
      <c r="D10" s="1" t="s">
        <v>31</v>
      </c>
      <c r="E10" s="1" t="s">
        <v>22</v>
      </c>
      <c r="F10" s="4">
        <v>40422</v>
      </c>
      <c r="G10" s="4">
        <f t="shared" si="1"/>
        <v>40464</v>
      </c>
      <c r="H10" s="4">
        <f t="shared" si="2"/>
        <v>40548</v>
      </c>
      <c r="I10" s="1">
        <v>4903</v>
      </c>
      <c r="J10" s="1">
        <v>21.4</v>
      </c>
      <c r="K10" s="1" t="s">
        <v>23</v>
      </c>
      <c r="L10" s="1" t="s">
        <v>38</v>
      </c>
      <c r="M10" s="12"/>
      <c r="N10" t="s">
        <v>313</v>
      </c>
      <c r="Q10" s="28" t="s">
        <v>306</v>
      </c>
      <c r="R10" s="28">
        <v>14.67822115384603</v>
      </c>
      <c r="S10" s="28"/>
      <c r="V10" s="28" t="s">
        <v>306</v>
      </c>
      <c r="W10" s="28">
        <v>15.722857142857583</v>
      </c>
      <c r="X10" s="28"/>
      <c r="AB10" s="28" t="s">
        <v>306</v>
      </c>
      <c r="AC10" s="28">
        <v>11.590510912698315</v>
      </c>
      <c r="AD10" s="28"/>
      <c r="AG10" s="28" t="s">
        <v>306</v>
      </c>
      <c r="AH10" s="28">
        <v>5.2925974025974174</v>
      </c>
      <c r="AI10" s="28"/>
      <c r="AM10" s="28" t="s">
        <v>193</v>
      </c>
      <c r="AN10" s="28">
        <v>0</v>
      </c>
      <c r="AO10" s="28"/>
      <c r="AR10" s="28" t="s">
        <v>193</v>
      </c>
      <c r="AS10" s="28">
        <v>0</v>
      </c>
      <c r="AT10" s="28"/>
    </row>
    <row r="11" spans="1:46">
      <c r="A11" s="1"/>
      <c r="B11" s="1" t="s">
        <v>44</v>
      </c>
      <c r="C11" s="1" t="s">
        <v>28</v>
      </c>
      <c r="D11" s="1" t="s">
        <v>31</v>
      </c>
      <c r="E11" s="1" t="s">
        <v>22</v>
      </c>
      <c r="F11" s="4">
        <v>40422</v>
      </c>
      <c r="G11" s="4">
        <f t="shared" si="1"/>
        <v>40464</v>
      </c>
      <c r="H11" s="4">
        <f t="shared" si="2"/>
        <v>40548</v>
      </c>
      <c r="I11" s="1">
        <v>4903</v>
      </c>
      <c r="J11" s="1">
        <v>19.899999999999999</v>
      </c>
      <c r="K11" s="1" t="s">
        <v>23</v>
      </c>
      <c r="L11" s="1" t="s">
        <v>38</v>
      </c>
      <c r="M11" s="118"/>
      <c r="N11" t="s">
        <v>313</v>
      </c>
      <c r="Q11" s="28" t="s">
        <v>193</v>
      </c>
      <c r="R11" s="28">
        <v>0</v>
      </c>
      <c r="S11" s="28"/>
      <c r="V11" s="28" t="s">
        <v>193</v>
      </c>
      <c r="W11" s="28">
        <v>0</v>
      </c>
      <c r="X11" s="28"/>
      <c r="AB11" s="28" t="s">
        <v>193</v>
      </c>
      <c r="AC11" s="28">
        <v>0</v>
      </c>
      <c r="AD11" s="28"/>
      <c r="AG11" s="28" t="s">
        <v>193</v>
      </c>
      <c r="AH11" s="28">
        <v>0</v>
      </c>
      <c r="AI11" s="28"/>
      <c r="AM11" s="28" t="s">
        <v>194</v>
      </c>
      <c r="AN11" s="28">
        <v>13</v>
      </c>
      <c r="AO11" s="28"/>
      <c r="AR11" s="28" t="s">
        <v>194</v>
      </c>
      <c r="AS11" s="28">
        <v>6</v>
      </c>
      <c r="AT11" s="28"/>
    </row>
    <row r="12" spans="1:46">
      <c r="A12" s="1">
        <v>5048</v>
      </c>
      <c r="B12" s="1" t="s">
        <v>45</v>
      </c>
      <c r="C12" s="1" t="s">
        <v>20</v>
      </c>
      <c r="D12" s="1" t="s">
        <v>31</v>
      </c>
      <c r="E12" s="1" t="s">
        <v>22</v>
      </c>
      <c r="F12" s="4">
        <v>40464</v>
      </c>
      <c r="G12" s="4">
        <f t="shared" si="1"/>
        <v>40506</v>
      </c>
      <c r="H12" s="4">
        <v>40605</v>
      </c>
      <c r="I12" s="1">
        <v>4903</v>
      </c>
      <c r="J12" s="5">
        <v>23.1</v>
      </c>
      <c r="K12" s="1" t="s">
        <v>23</v>
      </c>
      <c r="L12" s="1" t="s">
        <v>46</v>
      </c>
      <c r="N12" t="s">
        <v>313</v>
      </c>
      <c r="Q12" s="28" t="s">
        <v>194</v>
      </c>
      <c r="R12" s="28">
        <v>26</v>
      </c>
      <c r="S12" s="28"/>
      <c r="V12" s="28" t="s">
        <v>194</v>
      </c>
      <c r="W12" s="28">
        <v>28</v>
      </c>
      <c r="X12" s="28"/>
      <c r="AB12" s="28" t="s">
        <v>194</v>
      </c>
      <c r="AC12" s="28">
        <v>36</v>
      </c>
      <c r="AD12" s="28"/>
      <c r="AG12" s="28" t="s">
        <v>194</v>
      </c>
      <c r="AH12" s="28">
        <v>14</v>
      </c>
      <c r="AI12" s="28"/>
      <c r="AM12" s="28" t="s">
        <v>195</v>
      </c>
      <c r="AN12" s="28">
        <v>-9.5575813216916394</v>
      </c>
      <c r="AO12" s="28"/>
      <c r="AR12" s="28" t="s">
        <v>195</v>
      </c>
      <c r="AS12" s="28">
        <v>-6.8354176014211907</v>
      </c>
      <c r="AT12" s="28"/>
    </row>
    <row r="13" spans="1:46">
      <c r="A13" s="1"/>
      <c r="B13" s="1" t="s">
        <v>48</v>
      </c>
      <c r="C13" s="1" t="s">
        <v>26</v>
      </c>
      <c r="D13" s="1" t="s">
        <v>31</v>
      </c>
      <c r="E13" s="1" t="s">
        <v>22</v>
      </c>
      <c r="F13" s="4">
        <v>40464</v>
      </c>
      <c r="G13" s="4">
        <f t="shared" si="1"/>
        <v>40506</v>
      </c>
      <c r="H13" s="4">
        <v>40605</v>
      </c>
      <c r="I13" s="1">
        <v>4903</v>
      </c>
      <c r="J13" s="1">
        <v>28.5</v>
      </c>
      <c r="K13" s="1" t="s">
        <v>23</v>
      </c>
      <c r="L13" s="1" t="s">
        <v>46</v>
      </c>
      <c r="Q13" s="28" t="s">
        <v>195</v>
      </c>
      <c r="R13" s="28">
        <v>0.34435370187861708</v>
      </c>
      <c r="S13" s="28"/>
      <c r="V13" s="28" t="s">
        <v>195</v>
      </c>
      <c r="W13" s="28">
        <v>0.93691465664621487</v>
      </c>
      <c r="X13" s="28"/>
      <c r="AB13" s="28" t="s">
        <v>195</v>
      </c>
      <c r="AC13" s="28">
        <v>4.9988091619312325</v>
      </c>
      <c r="AD13" s="28"/>
      <c r="AG13" s="28" t="s">
        <v>195</v>
      </c>
      <c r="AH13" s="28">
        <v>9.52439922258222</v>
      </c>
      <c r="AI13" s="28"/>
      <c r="AM13" s="28" t="s">
        <v>196</v>
      </c>
      <c r="AN13" s="28">
        <v>1.5168770123007151E-7</v>
      </c>
      <c r="AO13" s="28"/>
      <c r="AR13" s="28" t="s">
        <v>196</v>
      </c>
      <c r="AS13" s="28">
        <v>2.4084690065965915E-4</v>
      </c>
      <c r="AT13" s="28"/>
    </row>
    <row r="14" spans="1:46">
      <c r="A14" s="1"/>
      <c r="B14" s="1" t="s">
        <v>49</v>
      </c>
      <c r="C14" s="1" t="s">
        <v>28</v>
      </c>
      <c r="D14" s="1" t="s">
        <v>31</v>
      </c>
      <c r="E14" s="1" t="s">
        <v>22</v>
      </c>
      <c r="F14" s="4">
        <v>40464</v>
      </c>
      <c r="G14" s="4">
        <f t="shared" si="1"/>
        <v>40506</v>
      </c>
      <c r="H14" s="4">
        <v>40792</v>
      </c>
      <c r="I14" s="1">
        <v>4903</v>
      </c>
      <c r="J14" s="1"/>
      <c r="K14" s="1" t="s">
        <v>50</v>
      </c>
      <c r="L14" s="1" t="s">
        <v>46</v>
      </c>
      <c r="Q14" s="28" t="s">
        <v>196</v>
      </c>
      <c r="R14" s="28">
        <v>0.36667502079716052</v>
      </c>
      <c r="S14" s="28"/>
      <c r="V14" s="28" t="s">
        <v>196</v>
      </c>
      <c r="W14" s="28">
        <v>0.17840697763424912</v>
      </c>
      <c r="X14" s="28"/>
      <c r="AB14" s="28" t="s">
        <v>196</v>
      </c>
      <c r="AC14" s="28">
        <v>7.5393522083527007E-6</v>
      </c>
      <c r="AD14" s="28"/>
      <c r="AG14" s="28" t="s">
        <v>196</v>
      </c>
      <c r="AH14" s="28">
        <v>8.5116870492152386E-8</v>
      </c>
      <c r="AI14" s="28"/>
      <c r="AM14" s="28" t="s">
        <v>197</v>
      </c>
      <c r="AN14" s="28">
        <v>1.7709333959868729</v>
      </c>
      <c r="AO14" s="28"/>
      <c r="AR14" s="28" t="s">
        <v>197</v>
      </c>
      <c r="AS14" s="28">
        <v>1.9431802805153031</v>
      </c>
      <c r="AT14" s="28"/>
    </row>
    <row r="15" spans="1:46">
      <c r="A15" s="1"/>
      <c r="B15" s="1" t="s">
        <v>51</v>
      </c>
      <c r="C15" s="1" t="s">
        <v>29</v>
      </c>
      <c r="D15" s="1" t="s">
        <v>31</v>
      </c>
      <c r="E15" s="1" t="s">
        <v>22</v>
      </c>
      <c r="F15" s="4">
        <v>40464</v>
      </c>
      <c r="G15" s="4">
        <f t="shared" si="1"/>
        <v>40506</v>
      </c>
      <c r="H15" s="4">
        <v>40604</v>
      </c>
      <c r="I15" s="1">
        <v>4903</v>
      </c>
      <c r="J15" s="6">
        <v>22.1</v>
      </c>
      <c r="K15" s="1" t="s">
        <v>23</v>
      </c>
      <c r="L15" s="1" t="s">
        <v>46</v>
      </c>
      <c r="Q15" s="28" t="s">
        <v>197</v>
      </c>
      <c r="R15" s="28">
        <v>1.7056179197592738</v>
      </c>
      <c r="S15" s="28"/>
      <c r="V15" s="28" t="s">
        <v>197</v>
      </c>
      <c r="W15" s="28">
        <v>1.7011309342659326</v>
      </c>
      <c r="X15" s="28"/>
      <c r="AB15" s="28" t="s">
        <v>197</v>
      </c>
      <c r="AC15" s="28">
        <v>1.6882977141168172</v>
      </c>
      <c r="AD15" s="28"/>
      <c r="AG15" s="28" t="s">
        <v>197</v>
      </c>
      <c r="AH15" s="28">
        <v>1.7613101357748921</v>
      </c>
      <c r="AI15" s="28"/>
      <c r="AM15" s="28" t="s">
        <v>198</v>
      </c>
      <c r="AN15" s="28">
        <v>3.0337540246014303E-7</v>
      </c>
      <c r="AO15" s="28"/>
      <c r="AR15" s="28" t="s">
        <v>198</v>
      </c>
      <c r="AS15" s="28">
        <v>4.816938013193183E-4</v>
      </c>
      <c r="AT15" s="28"/>
    </row>
    <row r="16" spans="1:46" ht="15.75" thickBot="1">
      <c r="A16" s="1"/>
      <c r="B16" s="1" t="s">
        <v>52</v>
      </c>
      <c r="C16" s="1" t="s">
        <v>41</v>
      </c>
      <c r="D16" s="1" t="s">
        <v>31</v>
      </c>
      <c r="E16" s="1" t="s">
        <v>22</v>
      </c>
      <c r="F16" s="4">
        <v>40464</v>
      </c>
      <c r="G16" s="4">
        <f t="shared" si="1"/>
        <v>40506</v>
      </c>
      <c r="H16" s="4">
        <v>40792</v>
      </c>
      <c r="I16" s="1">
        <v>4903</v>
      </c>
      <c r="J16" s="1"/>
      <c r="K16" s="1" t="s">
        <v>50</v>
      </c>
      <c r="L16" s="1" t="s">
        <v>46</v>
      </c>
      <c r="M16" s="113">
        <v>85</v>
      </c>
      <c r="Q16" s="28" t="s">
        <v>198</v>
      </c>
      <c r="R16" s="28">
        <v>0.73335004159432104</v>
      </c>
      <c r="S16" s="28"/>
      <c r="V16" s="28" t="s">
        <v>198</v>
      </c>
      <c r="W16" s="28">
        <v>0.35681395526849824</v>
      </c>
      <c r="X16" s="28"/>
      <c r="AB16" s="28" t="s">
        <v>198</v>
      </c>
      <c r="AC16" s="28">
        <v>1.5078704416705401E-5</v>
      </c>
      <c r="AD16" s="28"/>
      <c r="AG16" s="28" t="s">
        <v>198</v>
      </c>
      <c r="AH16" s="28">
        <v>1.7023374098430477E-7</v>
      </c>
      <c r="AI16" s="28"/>
      <c r="AM16" s="29" t="s">
        <v>199</v>
      </c>
      <c r="AN16" s="29">
        <v>2.1603686564627926</v>
      </c>
      <c r="AO16" s="29"/>
      <c r="AR16" s="29" t="s">
        <v>199</v>
      </c>
      <c r="AS16" s="29">
        <v>2.4469118511449697</v>
      </c>
      <c r="AT16" s="29"/>
    </row>
    <row r="17" spans="1:36" ht="15.75" thickBot="1">
      <c r="A17" s="1">
        <v>5247</v>
      </c>
      <c r="B17" s="1" t="s">
        <v>57</v>
      </c>
      <c r="C17" s="1" t="s">
        <v>20</v>
      </c>
      <c r="D17" s="1" t="s">
        <v>31</v>
      </c>
      <c r="E17" s="1" t="s">
        <v>22</v>
      </c>
      <c r="F17" s="4">
        <v>40677</v>
      </c>
      <c r="G17" s="4">
        <v>40736</v>
      </c>
      <c r="H17" s="4">
        <v>40851</v>
      </c>
      <c r="I17" s="1">
        <v>5188</v>
      </c>
      <c r="J17" s="1">
        <v>23.8</v>
      </c>
      <c r="K17" s="1" t="s">
        <v>23</v>
      </c>
      <c r="L17" s="1" t="s">
        <v>58</v>
      </c>
      <c r="M17" s="114" t="s">
        <v>92</v>
      </c>
      <c r="Q17" s="29" t="s">
        <v>199</v>
      </c>
      <c r="R17" s="29">
        <v>2.0555294386428731</v>
      </c>
      <c r="S17" s="29"/>
      <c r="V17" s="29" t="s">
        <v>199</v>
      </c>
      <c r="W17" s="29">
        <v>2.0484071417952445</v>
      </c>
      <c r="X17" s="29"/>
      <c r="AB17" s="29" t="s">
        <v>199</v>
      </c>
      <c r="AC17" s="29">
        <v>2.028094000980452</v>
      </c>
      <c r="AD17" s="29"/>
      <c r="AG17" s="29" t="s">
        <v>199</v>
      </c>
      <c r="AH17" s="29">
        <v>2.1447866879178044</v>
      </c>
      <c r="AI17" s="29"/>
    </row>
    <row r="18" spans="1:36">
      <c r="A18" s="1">
        <v>5251</v>
      </c>
      <c r="B18" s="1" t="s">
        <v>60</v>
      </c>
      <c r="C18" s="1" t="s">
        <v>28</v>
      </c>
      <c r="D18" s="1" t="s">
        <v>31</v>
      </c>
      <c r="E18" s="1" t="s">
        <v>22</v>
      </c>
      <c r="F18" s="4">
        <v>40679</v>
      </c>
      <c r="G18" s="4">
        <v>40736</v>
      </c>
      <c r="H18" s="4">
        <v>40851</v>
      </c>
      <c r="I18" s="1">
        <v>5089</v>
      </c>
      <c r="J18" s="1">
        <v>26.6</v>
      </c>
      <c r="K18" s="1" t="s">
        <v>23</v>
      </c>
      <c r="L18" s="1" t="s">
        <v>58</v>
      </c>
      <c r="M18" s="118"/>
      <c r="N18" t="s">
        <v>103</v>
      </c>
    </row>
    <row r="19" spans="1:36">
      <c r="A19" s="1"/>
      <c r="B19" s="1" t="s">
        <v>61</v>
      </c>
      <c r="C19" s="1" t="s">
        <v>29</v>
      </c>
      <c r="D19" s="1" t="s">
        <v>31</v>
      </c>
      <c r="E19" s="1" t="s">
        <v>22</v>
      </c>
      <c r="F19" s="4">
        <v>40679</v>
      </c>
      <c r="G19" s="4">
        <v>40736</v>
      </c>
      <c r="H19" s="4">
        <v>40851</v>
      </c>
      <c r="I19" s="1">
        <v>5089</v>
      </c>
      <c r="J19" s="1">
        <v>18.8</v>
      </c>
      <c r="K19" s="1" t="s">
        <v>23</v>
      </c>
      <c r="L19" s="1" t="s">
        <v>58</v>
      </c>
      <c r="M19" s="117"/>
      <c r="N19" t="s">
        <v>103</v>
      </c>
      <c r="O19">
        <v>71</v>
      </c>
    </row>
    <row r="20" spans="1:36">
      <c r="A20" s="1">
        <v>5273</v>
      </c>
      <c r="B20" s="1" t="s">
        <v>62</v>
      </c>
      <c r="C20" s="1" t="s">
        <v>29</v>
      </c>
      <c r="D20" s="1" t="s">
        <v>31</v>
      </c>
      <c r="E20" s="1" t="s">
        <v>22</v>
      </c>
      <c r="F20" s="4">
        <v>40698</v>
      </c>
      <c r="G20" s="4">
        <v>40736</v>
      </c>
      <c r="H20" s="4">
        <v>40851</v>
      </c>
      <c r="I20" s="1">
        <v>5188</v>
      </c>
      <c r="J20" s="1">
        <v>21.6</v>
      </c>
      <c r="K20" s="1" t="s">
        <v>23</v>
      </c>
      <c r="L20" s="1" t="s">
        <v>58</v>
      </c>
      <c r="M20" s="117"/>
      <c r="N20" t="s">
        <v>103</v>
      </c>
      <c r="O20">
        <v>78</v>
      </c>
      <c r="R20" t="s">
        <v>183</v>
      </c>
      <c r="S20" t="s">
        <v>402</v>
      </c>
    </row>
    <row r="21" spans="1:36">
      <c r="A21" s="1">
        <v>6918</v>
      </c>
      <c r="B21" s="6" t="s">
        <v>74</v>
      </c>
      <c r="C21" s="1" t="s">
        <v>20</v>
      </c>
      <c r="D21" s="1" t="s">
        <v>31</v>
      </c>
      <c r="E21" s="6" t="s">
        <v>22</v>
      </c>
      <c r="F21" s="4">
        <v>41981</v>
      </c>
      <c r="G21" s="4">
        <v>42019</v>
      </c>
      <c r="H21" s="4">
        <f>G21+84</f>
        <v>42103</v>
      </c>
      <c r="I21" s="1">
        <v>6816</v>
      </c>
      <c r="J21" s="1">
        <v>25.8</v>
      </c>
      <c r="K21" s="1"/>
      <c r="L21" s="6" t="s">
        <v>67</v>
      </c>
      <c r="M21" s="12"/>
      <c r="N21" t="s">
        <v>103</v>
      </c>
      <c r="O21" t="s">
        <v>54</v>
      </c>
      <c r="Q21" t="s">
        <v>200</v>
      </c>
      <c r="R21">
        <v>35</v>
      </c>
      <c r="S21">
        <v>33.179999999999993</v>
      </c>
    </row>
    <row r="22" spans="1:36">
      <c r="A22" s="1"/>
      <c r="B22" s="6" t="s">
        <v>76</v>
      </c>
      <c r="C22" s="1" t="s">
        <v>29</v>
      </c>
      <c r="D22" s="1" t="s">
        <v>31</v>
      </c>
      <c r="E22" s="6" t="s">
        <v>22</v>
      </c>
      <c r="F22" s="4">
        <v>41981</v>
      </c>
      <c r="G22" s="4">
        <v>42019</v>
      </c>
      <c r="H22" s="4">
        <f>G22+84</f>
        <v>42103</v>
      </c>
      <c r="I22" s="1">
        <v>6816</v>
      </c>
      <c r="J22" s="1">
        <v>25.1</v>
      </c>
      <c r="K22" s="1"/>
      <c r="L22" s="6" t="s">
        <v>67</v>
      </c>
      <c r="M22" s="12"/>
      <c r="N22" t="s">
        <v>103</v>
      </c>
      <c r="O22">
        <v>79</v>
      </c>
      <c r="Q22" t="s">
        <v>186</v>
      </c>
      <c r="R22">
        <v>23.787499999999998</v>
      </c>
      <c r="S22">
        <v>23.074999999999999</v>
      </c>
      <c r="AC22" t="s">
        <v>305</v>
      </c>
      <c r="AH22" t="s">
        <v>305</v>
      </c>
    </row>
    <row r="23" spans="1:36" ht="15.75" thickBot="1">
      <c r="A23" s="1"/>
      <c r="B23" s="6" t="s">
        <v>77</v>
      </c>
      <c r="C23" s="1" t="s">
        <v>28</v>
      </c>
      <c r="D23" s="1" t="s">
        <v>31</v>
      </c>
      <c r="E23" s="6" t="s">
        <v>22</v>
      </c>
      <c r="F23" s="4">
        <v>41981</v>
      </c>
      <c r="G23" s="4">
        <v>42019</v>
      </c>
      <c r="H23" s="4">
        <f>G23+84</f>
        <v>42103</v>
      </c>
      <c r="I23" s="1">
        <v>6816</v>
      </c>
      <c r="J23" s="1">
        <v>24.1</v>
      </c>
      <c r="K23" s="1"/>
      <c r="L23" s="6" t="s">
        <v>67</v>
      </c>
      <c r="N23" t="s">
        <v>313</v>
      </c>
      <c r="AC23" s="23" t="s">
        <v>405</v>
      </c>
      <c r="AH23" s="23" t="s">
        <v>406</v>
      </c>
    </row>
    <row r="24" spans="1:36">
      <c r="A24" s="1"/>
      <c r="B24" s="6" t="s">
        <v>78</v>
      </c>
      <c r="C24" s="1" t="s">
        <v>29</v>
      </c>
      <c r="D24" s="1" t="s">
        <v>31</v>
      </c>
      <c r="E24" s="6" t="s">
        <v>22</v>
      </c>
      <c r="F24" s="4">
        <v>41981</v>
      </c>
      <c r="G24" s="4">
        <v>42019</v>
      </c>
      <c r="H24" s="4">
        <f>G24+84</f>
        <v>42103</v>
      </c>
      <c r="I24" s="1">
        <v>6816</v>
      </c>
      <c r="J24" s="1">
        <v>22.2</v>
      </c>
      <c r="K24" s="1"/>
      <c r="L24" s="6" t="s">
        <v>67</v>
      </c>
      <c r="AC24" s="30"/>
      <c r="AD24" s="30" t="s">
        <v>188</v>
      </c>
      <c r="AE24" s="30" t="s">
        <v>189</v>
      </c>
      <c r="AH24" s="30"/>
      <c r="AI24" s="30" t="s">
        <v>188</v>
      </c>
      <c r="AJ24" s="30" t="s">
        <v>189</v>
      </c>
    </row>
    <row r="25" spans="1:36">
      <c r="A25" s="1">
        <v>6974</v>
      </c>
      <c r="B25" s="1" t="s">
        <v>95</v>
      </c>
      <c r="C25" s="1" t="s">
        <v>28</v>
      </c>
      <c r="D25" s="1" t="s">
        <v>31</v>
      </c>
      <c r="E25" s="1" t="s">
        <v>22</v>
      </c>
      <c r="F25" s="4">
        <v>42003</v>
      </c>
      <c r="G25" s="4">
        <v>42039</v>
      </c>
      <c r="H25" s="4">
        <v>42131</v>
      </c>
      <c r="I25" s="1">
        <v>6816</v>
      </c>
      <c r="J25" s="1">
        <v>23.9</v>
      </c>
      <c r="K25" s="1" t="s">
        <v>23</v>
      </c>
      <c r="L25" s="6" t="s">
        <v>47</v>
      </c>
      <c r="AC25" s="28" t="s">
        <v>190</v>
      </c>
      <c r="AD25" s="28">
        <v>23.074999999999999</v>
      </c>
      <c r="AE25" s="28">
        <v>17.169230769230769</v>
      </c>
      <c r="AH25" s="28" t="s">
        <v>190</v>
      </c>
      <c r="AI25" s="28">
        <v>33.179999999999993</v>
      </c>
      <c r="AJ25" s="28">
        <v>23.05263157894737</v>
      </c>
    </row>
    <row r="26" spans="1:36">
      <c r="A26" s="1"/>
      <c r="B26" s="1" t="s">
        <v>97</v>
      </c>
      <c r="C26" s="1" t="s">
        <v>29</v>
      </c>
      <c r="D26" s="1" t="s">
        <v>31</v>
      </c>
      <c r="E26" s="1" t="s">
        <v>22</v>
      </c>
      <c r="F26" s="4">
        <v>42003</v>
      </c>
      <c r="G26" s="4">
        <v>42039</v>
      </c>
      <c r="H26" s="4">
        <v>42131</v>
      </c>
      <c r="I26" s="1">
        <v>6816</v>
      </c>
      <c r="J26" s="1">
        <v>22.9</v>
      </c>
      <c r="K26" s="1" t="s">
        <v>23</v>
      </c>
      <c r="L26" s="6" t="s">
        <v>47</v>
      </c>
      <c r="R26" t="s">
        <v>183</v>
      </c>
      <c r="S26" t="s">
        <v>402</v>
      </c>
      <c r="AC26" s="28" t="s">
        <v>191</v>
      </c>
      <c r="AD26" s="28">
        <v>5.9025000000000034</v>
      </c>
      <c r="AE26" s="28">
        <v>3.0094153846153855</v>
      </c>
      <c r="AH26" s="28" t="s">
        <v>191</v>
      </c>
      <c r="AI26" s="28">
        <v>17.745833333333849</v>
      </c>
      <c r="AJ26" s="28">
        <v>14.717076023391806</v>
      </c>
    </row>
    <row r="27" spans="1:36">
      <c r="A27" s="1">
        <v>8240</v>
      </c>
      <c r="B27" s="1" t="s">
        <v>257</v>
      </c>
      <c r="C27" s="1" t="s">
        <v>20</v>
      </c>
      <c r="D27" s="1" t="s">
        <v>102</v>
      </c>
      <c r="E27" s="1" t="s">
        <v>22</v>
      </c>
      <c r="F27" s="4">
        <v>43206</v>
      </c>
      <c r="G27" s="4">
        <f>F27+42</f>
        <v>43248</v>
      </c>
      <c r="H27" s="4">
        <v>43333</v>
      </c>
      <c r="I27" s="1">
        <v>8078</v>
      </c>
      <c r="J27" s="1">
        <v>31.7</v>
      </c>
      <c r="K27" s="6"/>
      <c r="L27" s="1" t="s">
        <v>244</v>
      </c>
      <c r="M27" t="s">
        <v>100</v>
      </c>
      <c r="O27" t="s">
        <v>63</v>
      </c>
      <c r="Q27" t="s">
        <v>200</v>
      </c>
      <c r="R27">
        <v>0.84675852520066142</v>
      </c>
      <c r="S27">
        <v>0.8261549801835435</v>
      </c>
      <c r="AC27" s="28" t="s">
        <v>192</v>
      </c>
      <c r="AD27" s="28">
        <v>4</v>
      </c>
      <c r="AE27" s="28">
        <v>26</v>
      </c>
      <c r="AH27" s="28" t="s">
        <v>192</v>
      </c>
      <c r="AI27" s="28">
        <v>25</v>
      </c>
      <c r="AJ27" s="28">
        <v>19</v>
      </c>
    </row>
    <row r="28" spans="1:36">
      <c r="A28" s="1"/>
      <c r="B28" s="1" t="s">
        <v>258</v>
      </c>
      <c r="C28" s="1" t="s">
        <v>26</v>
      </c>
      <c r="D28" s="1" t="s">
        <v>102</v>
      </c>
      <c r="E28" s="1" t="s">
        <v>22</v>
      </c>
      <c r="F28" s="4">
        <v>43206</v>
      </c>
      <c r="G28" s="4">
        <f>F28+42</f>
        <v>43248</v>
      </c>
      <c r="H28" s="4">
        <v>43333</v>
      </c>
      <c r="I28" s="1">
        <v>8078</v>
      </c>
      <c r="J28" s="1">
        <v>26.1</v>
      </c>
      <c r="K28" s="6"/>
      <c r="L28" s="1" t="s">
        <v>244</v>
      </c>
      <c r="N28" t="s">
        <v>103</v>
      </c>
      <c r="O28">
        <v>81</v>
      </c>
      <c r="Q28" t="s">
        <v>186</v>
      </c>
      <c r="R28">
        <v>0.81196470661144071</v>
      </c>
      <c r="S28">
        <v>1.2147530613256345</v>
      </c>
      <c r="AC28" s="28" t="s">
        <v>306</v>
      </c>
      <c r="AD28" s="28">
        <v>3.3193887362637371</v>
      </c>
      <c r="AE28" s="28"/>
      <c r="AH28" s="28" t="s">
        <v>306</v>
      </c>
      <c r="AI28" s="28">
        <v>16.44779448621583</v>
      </c>
      <c r="AJ28" s="28"/>
    </row>
    <row r="29" spans="1:36">
      <c r="A29" s="1"/>
      <c r="B29" s="1" t="s">
        <v>259</v>
      </c>
      <c r="C29" s="1" t="s">
        <v>28</v>
      </c>
      <c r="D29" s="1" t="s">
        <v>102</v>
      </c>
      <c r="E29" s="1" t="s">
        <v>22</v>
      </c>
      <c r="F29" s="4">
        <v>43206</v>
      </c>
      <c r="G29" s="4">
        <f>F29+42</f>
        <v>43248</v>
      </c>
      <c r="H29" s="4">
        <v>43333</v>
      </c>
      <c r="I29" s="1">
        <v>8078</v>
      </c>
      <c r="J29" s="1">
        <v>34.299999999999997</v>
      </c>
      <c r="K29" s="6"/>
      <c r="L29" s="1" t="s">
        <v>244</v>
      </c>
      <c r="N29" t="s">
        <v>103</v>
      </c>
      <c r="O29">
        <v>86</v>
      </c>
      <c r="AC29" s="28" t="s">
        <v>193</v>
      </c>
      <c r="AD29" s="28">
        <v>0</v>
      </c>
      <c r="AE29" s="28"/>
      <c r="AH29" s="28" t="s">
        <v>193</v>
      </c>
      <c r="AI29" s="28">
        <v>0</v>
      </c>
      <c r="AJ29" s="28"/>
    </row>
    <row r="30" spans="1:36">
      <c r="A30" s="1" t="s">
        <v>179</v>
      </c>
      <c r="B30" s="1"/>
      <c r="C30" s="1"/>
      <c r="D30" s="1"/>
      <c r="E30" s="1"/>
      <c r="F30" s="4"/>
      <c r="G30" s="4"/>
      <c r="H30" s="4"/>
      <c r="I30" s="1"/>
      <c r="J30" s="24">
        <f>AVERAGE(J4:J29)</f>
        <v>23.787499999999998</v>
      </c>
      <c r="K30" s="6"/>
      <c r="L30" s="1"/>
      <c r="N30" t="s">
        <v>103</v>
      </c>
      <c r="O30" t="s">
        <v>399</v>
      </c>
      <c r="AC30" s="28" t="s">
        <v>194</v>
      </c>
      <c r="AD30" s="28">
        <v>28</v>
      </c>
      <c r="AE30" s="28"/>
      <c r="AH30" s="28" t="s">
        <v>194</v>
      </c>
      <c r="AI30" s="28">
        <v>42</v>
      </c>
      <c r="AJ30" s="28"/>
    </row>
    <row r="31" spans="1:36">
      <c r="A31" s="1" t="s">
        <v>180</v>
      </c>
      <c r="B31" s="1"/>
      <c r="C31" s="1"/>
      <c r="D31" s="1"/>
      <c r="E31" s="1"/>
      <c r="F31" s="4"/>
      <c r="G31" s="4"/>
      <c r="H31" s="4"/>
      <c r="I31" s="1"/>
      <c r="J31" s="24">
        <f>STDEV(J4:J29)/SQRT(24)</f>
        <v>0.81196470661144071</v>
      </c>
      <c r="K31" s="6"/>
      <c r="L31" s="1"/>
      <c r="AC31" s="28" t="s">
        <v>195</v>
      </c>
      <c r="AD31" s="28">
        <v>6.0353638481940397</v>
      </c>
      <c r="AE31" s="28"/>
      <c r="AH31" s="28" t="s">
        <v>195</v>
      </c>
      <c r="AI31" s="28">
        <v>8.2047100983866521</v>
      </c>
      <c r="AJ31" s="28"/>
    </row>
    <row r="32" spans="1:36">
      <c r="A32" s="1"/>
      <c r="B32" s="1"/>
      <c r="C32" s="1"/>
      <c r="D32" s="1"/>
      <c r="E32" s="1"/>
      <c r="F32" s="4"/>
      <c r="G32" s="4"/>
      <c r="H32" s="4"/>
      <c r="I32" s="1"/>
      <c r="J32" s="1"/>
      <c r="K32" s="6"/>
      <c r="L32" s="1"/>
      <c r="AC32" s="28" t="s">
        <v>196</v>
      </c>
      <c r="AD32" s="28">
        <v>8.320329261449961E-7</v>
      </c>
      <c r="AE32" s="28"/>
      <c r="AH32" s="28" t="s">
        <v>196</v>
      </c>
      <c r="AI32" s="28">
        <v>1.4514072589639198E-10</v>
      </c>
      <c r="AJ32" s="28"/>
    </row>
    <row r="33" spans="1:36">
      <c r="A33" s="1">
        <v>6973</v>
      </c>
      <c r="B33" s="1" t="s">
        <v>90</v>
      </c>
      <c r="C33" s="1" t="s">
        <v>20</v>
      </c>
      <c r="D33" s="1" t="s">
        <v>31</v>
      </c>
      <c r="E33" s="6" t="s">
        <v>66</v>
      </c>
      <c r="F33" s="4">
        <v>42003</v>
      </c>
      <c r="G33" s="4">
        <v>42039</v>
      </c>
      <c r="H33" s="4">
        <v>42131</v>
      </c>
      <c r="I33" s="1">
        <v>6816</v>
      </c>
      <c r="J33" s="1">
        <v>33.700000000000003</v>
      </c>
      <c r="K33" s="1" t="s">
        <v>23</v>
      </c>
      <c r="L33" s="6" t="s">
        <v>47</v>
      </c>
      <c r="AC33" s="28" t="s">
        <v>197</v>
      </c>
      <c r="AD33" s="28">
        <v>1.7011309342659326</v>
      </c>
      <c r="AE33" s="28"/>
      <c r="AH33" s="28" t="s">
        <v>197</v>
      </c>
      <c r="AI33" s="28">
        <v>1.6819523574675355</v>
      </c>
      <c r="AJ33" s="28"/>
    </row>
    <row r="34" spans="1:36">
      <c r="A34" s="1"/>
      <c r="B34" s="1" t="s">
        <v>91</v>
      </c>
      <c r="C34" s="1" t="s">
        <v>26</v>
      </c>
      <c r="D34" s="1" t="s">
        <v>31</v>
      </c>
      <c r="E34" s="6" t="s">
        <v>66</v>
      </c>
      <c r="F34" s="4">
        <v>42003</v>
      </c>
      <c r="G34" s="4">
        <v>42039</v>
      </c>
      <c r="H34" s="4">
        <v>42131</v>
      </c>
      <c r="I34" s="1">
        <v>6816</v>
      </c>
      <c r="J34" s="1">
        <v>35.200000000000003</v>
      </c>
      <c r="K34" s="1" t="s">
        <v>23</v>
      </c>
      <c r="L34" s="6" t="s">
        <v>47</v>
      </c>
      <c r="M34">
        <v>79</v>
      </c>
      <c r="N34" t="s">
        <v>68</v>
      </c>
      <c r="AC34" s="28" t="s">
        <v>198</v>
      </c>
      <c r="AD34" s="28">
        <v>1.6640658522899922E-6</v>
      </c>
      <c r="AE34" s="28"/>
      <c r="AH34" s="28" t="s">
        <v>198</v>
      </c>
      <c r="AI34" s="28">
        <v>2.9028145179278396E-10</v>
      </c>
      <c r="AJ34" s="28"/>
    </row>
    <row r="35" spans="1:36" ht="15.75" thickBot="1">
      <c r="A35" s="1">
        <v>7011</v>
      </c>
      <c r="B35" s="1" t="s">
        <v>101</v>
      </c>
      <c r="C35" s="1" t="s">
        <v>20</v>
      </c>
      <c r="D35" s="1" t="s">
        <v>102</v>
      </c>
      <c r="E35" s="1" t="s">
        <v>66</v>
      </c>
      <c r="F35" s="4">
        <v>42038</v>
      </c>
      <c r="G35" s="4">
        <v>42076</v>
      </c>
      <c r="H35" s="4">
        <f>G35+84</f>
        <v>42160</v>
      </c>
      <c r="I35" s="1">
        <v>6816</v>
      </c>
      <c r="J35" s="1"/>
      <c r="K35" s="1"/>
      <c r="L35" s="1" t="s">
        <v>47</v>
      </c>
      <c r="M35">
        <v>94</v>
      </c>
      <c r="N35" t="s">
        <v>70</v>
      </c>
      <c r="AC35" s="29" t="s">
        <v>199</v>
      </c>
      <c r="AD35" s="29">
        <v>2.0484071417952445</v>
      </c>
      <c r="AE35" s="29"/>
      <c r="AH35" s="29" t="s">
        <v>199</v>
      </c>
      <c r="AI35" s="29">
        <v>2.0180817028184461</v>
      </c>
      <c r="AJ35" s="29"/>
    </row>
    <row r="36" spans="1:36">
      <c r="A36" s="1"/>
      <c r="B36" s="1" t="s">
        <v>104</v>
      </c>
      <c r="C36" s="1" t="s">
        <v>26</v>
      </c>
      <c r="D36" s="1" t="s">
        <v>102</v>
      </c>
      <c r="E36" s="1" t="s">
        <v>66</v>
      </c>
      <c r="F36" s="4">
        <v>42038</v>
      </c>
      <c r="G36" s="4">
        <v>42076</v>
      </c>
      <c r="H36" s="4">
        <f>G36+84</f>
        <v>42160</v>
      </c>
      <c r="I36" s="1">
        <v>6816</v>
      </c>
      <c r="J36" s="1">
        <v>38</v>
      </c>
      <c r="K36" s="1" t="s">
        <v>23</v>
      </c>
      <c r="L36" s="1" t="s">
        <v>47</v>
      </c>
      <c r="M36">
        <v>102</v>
      </c>
      <c r="N36" t="s">
        <v>73</v>
      </c>
    </row>
    <row r="37" spans="1:36">
      <c r="A37" s="1"/>
      <c r="B37" s="1" t="s">
        <v>105</v>
      </c>
      <c r="C37" s="1" t="s">
        <v>28</v>
      </c>
      <c r="D37" s="1" t="s">
        <v>102</v>
      </c>
      <c r="E37" s="1" t="s">
        <v>66</v>
      </c>
      <c r="F37" s="4">
        <v>42038</v>
      </c>
      <c r="G37" s="4">
        <v>42076</v>
      </c>
      <c r="H37" s="4">
        <f>G37+84</f>
        <v>42160</v>
      </c>
      <c r="I37" s="1">
        <v>6816</v>
      </c>
      <c r="J37" s="1">
        <v>33.1</v>
      </c>
      <c r="K37" s="1" t="s">
        <v>23</v>
      </c>
      <c r="L37" s="1" t="s">
        <v>47</v>
      </c>
      <c r="M37" s="112" t="s">
        <v>83</v>
      </c>
    </row>
    <row r="38" spans="1:36">
      <c r="A38" s="1"/>
      <c r="B38" s="1" t="s">
        <v>106</v>
      </c>
      <c r="C38" s="1" t="s">
        <v>29</v>
      </c>
      <c r="D38" s="1" t="s">
        <v>102</v>
      </c>
      <c r="E38" s="1" t="s">
        <v>66</v>
      </c>
      <c r="F38" s="4">
        <v>42038</v>
      </c>
      <c r="G38" s="4">
        <v>42076</v>
      </c>
      <c r="H38" s="4">
        <f>G38+84</f>
        <v>42160</v>
      </c>
      <c r="I38" s="1">
        <v>6816</v>
      </c>
      <c r="J38" s="1"/>
      <c r="K38" s="1"/>
      <c r="L38" s="1" t="s">
        <v>47</v>
      </c>
      <c r="M38" t="s">
        <v>85</v>
      </c>
    </row>
    <row r="39" spans="1:36">
      <c r="A39" s="1"/>
      <c r="B39" s="1" t="s">
        <v>107</v>
      </c>
      <c r="C39" s="1" t="s">
        <v>108</v>
      </c>
      <c r="D39" s="1" t="s">
        <v>102</v>
      </c>
      <c r="E39" s="1" t="s">
        <v>66</v>
      </c>
      <c r="F39" s="4">
        <v>42038</v>
      </c>
      <c r="G39" s="4">
        <v>42076</v>
      </c>
      <c r="H39" s="4">
        <f>G39+84</f>
        <v>42160</v>
      </c>
      <c r="I39" s="1">
        <v>6816</v>
      </c>
      <c r="J39" s="1"/>
      <c r="K39" s="1"/>
      <c r="L39" s="1" t="s">
        <v>47</v>
      </c>
      <c r="M39" s="112" t="s">
        <v>87</v>
      </c>
    </row>
    <row r="40" spans="1:36">
      <c r="A40" s="1"/>
      <c r="B40" s="1" t="s">
        <v>260</v>
      </c>
      <c r="C40" s="1" t="s">
        <v>29</v>
      </c>
      <c r="D40" s="1" t="s">
        <v>102</v>
      </c>
      <c r="E40" s="1" t="s">
        <v>66</v>
      </c>
      <c r="F40" s="4">
        <v>43206</v>
      </c>
      <c r="G40" s="4">
        <f>F40+42</f>
        <v>43248</v>
      </c>
      <c r="H40" s="4">
        <v>43333</v>
      </c>
      <c r="I40" s="1">
        <v>8078</v>
      </c>
      <c r="J40" s="1">
        <v>35</v>
      </c>
      <c r="K40" s="6"/>
      <c r="L40" s="1" t="s">
        <v>244</v>
      </c>
      <c r="M40" s="112" t="s">
        <v>89</v>
      </c>
    </row>
    <row r="41" spans="1:36">
      <c r="A41" s="1" t="s">
        <v>179</v>
      </c>
      <c r="B41" s="1"/>
      <c r="C41" s="1"/>
      <c r="D41" s="1"/>
      <c r="E41" s="1"/>
      <c r="F41" s="4"/>
      <c r="G41" s="4"/>
      <c r="H41" s="4"/>
      <c r="I41" s="1"/>
      <c r="J41" s="24">
        <f>AVERAGE(J33:J40)</f>
        <v>35</v>
      </c>
      <c r="K41" s="6"/>
      <c r="L41" s="1"/>
      <c r="M41" s="112" t="s">
        <v>94</v>
      </c>
    </row>
    <row r="42" spans="1:36">
      <c r="A42" s="1" t="s">
        <v>180</v>
      </c>
      <c r="B42" s="1"/>
      <c r="C42" s="1"/>
      <c r="D42" s="1"/>
      <c r="E42" s="1"/>
      <c r="F42" s="4"/>
      <c r="G42" s="4"/>
      <c r="H42" s="4"/>
      <c r="I42" s="1"/>
      <c r="J42" s="24">
        <f>STDEV(J33:J40)/SQRT(5)</f>
        <v>0.84675852520066142</v>
      </c>
      <c r="K42" s="6"/>
      <c r="L42" s="1"/>
      <c r="N42" t="s">
        <v>314</v>
      </c>
    </row>
    <row r="43" spans="1:36">
      <c r="A43" s="1"/>
      <c r="B43" s="1"/>
      <c r="C43" s="1"/>
      <c r="D43" s="1"/>
      <c r="E43" s="1"/>
      <c r="F43" s="4"/>
      <c r="G43" s="4"/>
      <c r="H43" s="4"/>
      <c r="I43" s="1"/>
      <c r="J43" s="1"/>
      <c r="K43" s="6"/>
      <c r="L43" s="1"/>
      <c r="N43" t="s">
        <v>314</v>
      </c>
    </row>
    <row r="44" spans="1:36">
      <c r="A44" s="1">
        <v>6975</v>
      </c>
      <c r="B44" s="1" t="s">
        <v>99</v>
      </c>
      <c r="C44" s="1" t="s">
        <v>20</v>
      </c>
      <c r="D44" s="1" t="s">
        <v>81</v>
      </c>
      <c r="E44" s="1" t="s">
        <v>22</v>
      </c>
      <c r="F44" s="4">
        <v>42005</v>
      </c>
      <c r="G44" s="4">
        <v>42039</v>
      </c>
      <c r="H44" s="4">
        <v>42131</v>
      </c>
      <c r="I44" s="1">
        <v>6865</v>
      </c>
      <c r="J44" s="1">
        <v>22.7</v>
      </c>
      <c r="K44" s="1" t="s">
        <v>23</v>
      </c>
      <c r="L44" s="1" t="s">
        <v>47</v>
      </c>
      <c r="N44" t="s">
        <v>314</v>
      </c>
    </row>
    <row r="45" spans="1:36">
      <c r="A45" s="1">
        <v>7044</v>
      </c>
      <c r="B45" s="1" t="s">
        <v>116</v>
      </c>
      <c r="C45" s="1" t="s">
        <v>29</v>
      </c>
      <c r="D45" s="1" t="s">
        <v>81</v>
      </c>
      <c r="E45" s="1" t="s">
        <v>22</v>
      </c>
      <c r="F45" s="4">
        <v>42041</v>
      </c>
      <c r="G45" s="4">
        <v>42076</v>
      </c>
      <c r="H45" s="4">
        <f>G45+84</f>
        <v>42160</v>
      </c>
      <c r="I45" s="1">
        <v>6865</v>
      </c>
      <c r="J45" s="1">
        <v>26.6</v>
      </c>
      <c r="K45" s="1" t="s">
        <v>23</v>
      </c>
      <c r="L45" s="1" t="s">
        <v>47</v>
      </c>
      <c r="N45" t="s">
        <v>314</v>
      </c>
    </row>
    <row r="46" spans="1:36">
      <c r="A46" s="1">
        <v>7020</v>
      </c>
      <c r="B46" s="1" t="s">
        <v>114</v>
      </c>
      <c r="C46" s="1" t="s">
        <v>26</v>
      </c>
      <c r="D46" s="1" t="s">
        <v>21</v>
      </c>
      <c r="E46" s="1" t="s">
        <v>22</v>
      </c>
      <c r="F46" s="4">
        <v>42033</v>
      </c>
      <c r="G46" s="4">
        <v>42076</v>
      </c>
      <c r="H46" s="4">
        <v>42171</v>
      </c>
      <c r="I46" s="1">
        <v>6823</v>
      </c>
      <c r="J46" s="1">
        <v>21.2</v>
      </c>
      <c r="K46" s="1" t="s">
        <v>23</v>
      </c>
      <c r="L46" s="1" t="s">
        <v>47</v>
      </c>
      <c r="N46" t="s">
        <v>314</v>
      </c>
    </row>
    <row r="47" spans="1:36">
      <c r="A47" s="1"/>
      <c r="B47" s="1" t="s">
        <v>115</v>
      </c>
      <c r="C47" s="1" t="s">
        <v>28</v>
      </c>
      <c r="D47" s="1" t="s">
        <v>21</v>
      </c>
      <c r="E47" s="1" t="s">
        <v>22</v>
      </c>
      <c r="F47" s="4">
        <v>42033</v>
      </c>
      <c r="G47" s="4">
        <v>42076</v>
      </c>
      <c r="H47" s="4">
        <v>42171</v>
      </c>
      <c r="I47" s="1">
        <v>6823</v>
      </c>
      <c r="J47" s="1">
        <v>21.8</v>
      </c>
      <c r="K47" s="1" t="s">
        <v>23</v>
      </c>
      <c r="L47" s="1" t="s">
        <v>47</v>
      </c>
      <c r="N47" t="s">
        <v>314</v>
      </c>
    </row>
    <row r="48" spans="1:36">
      <c r="A48" s="1" t="s">
        <v>179</v>
      </c>
      <c r="B48" s="1"/>
      <c r="C48" s="1"/>
      <c r="D48" s="1"/>
      <c r="E48" s="1"/>
      <c r="F48" s="4"/>
      <c r="G48" s="4"/>
      <c r="H48" s="4"/>
      <c r="I48" s="1"/>
      <c r="J48" s="24">
        <f>AVERAGE(J44:J47)</f>
        <v>23.074999999999999</v>
      </c>
      <c r="K48" s="6"/>
      <c r="L48" s="1"/>
      <c r="N48" t="s">
        <v>314</v>
      </c>
    </row>
    <row r="49" spans="1:15">
      <c r="A49" s="1" t="s">
        <v>180</v>
      </c>
      <c r="B49" s="1"/>
      <c r="C49" s="1"/>
      <c r="D49" s="1"/>
      <c r="E49" s="1"/>
      <c r="F49" s="4"/>
      <c r="G49" s="4"/>
      <c r="H49" s="4"/>
      <c r="I49" s="1"/>
      <c r="J49" s="24">
        <f>STDEV(J44:J47)/SQRT(4)</f>
        <v>1.2147530613256345</v>
      </c>
      <c r="K49" s="6"/>
      <c r="L49" s="1"/>
      <c r="N49" t="s">
        <v>326</v>
      </c>
    </row>
    <row r="50" spans="1:15">
      <c r="A50" s="1"/>
      <c r="B50" s="1"/>
      <c r="C50" s="1"/>
      <c r="D50" s="1"/>
      <c r="E50" s="1"/>
      <c r="F50" s="4"/>
      <c r="G50" s="4"/>
      <c r="H50" s="4"/>
      <c r="I50" s="1"/>
      <c r="J50" s="1"/>
      <c r="K50" s="1"/>
      <c r="L50" s="1"/>
      <c r="N50" t="s">
        <v>326</v>
      </c>
    </row>
    <row r="51" spans="1:15">
      <c r="A51" s="1">
        <v>6866</v>
      </c>
      <c r="B51" s="1" t="s">
        <v>64</v>
      </c>
      <c r="C51" s="1" t="s">
        <v>28</v>
      </c>
      <c r="D51" s="1" t="s">
        <v>65</v>
      </c>
      <c r="E51" s="1" t="s">
        <v>66</v>
      </c>
      <c r="F51" s="4">
        <v>41930</v>
      </c>
      <c r="G51" s="4">
        <v>41968</v>
      </c>
      <c r="H51" s="4">
        <v>42055</v>
      </c>
      <c r="I51" s="1">
        <v>6528</v>
      </c>
      <c r="J51" s="1">
        <v>28.2</v>
      </c>
      <c r="K51" s="1"/>
      <c r="L51" s="6" t="s">
        <v>67</v>
      </c>
      <c r="N51" t="s">
        <v>326</v>
      </c>
    </row>
    <row r="52" spans="1:15">
      <c r="A52" s="1"/>
      <c r="B52" s="1" t="s">
        <v>69</v>
      </c>
      <c r="C52" s="1" t="s">
        <v>26</v>
      </c>
      <c r="D52" s="1" t="s">
        <v>65</v>
      </c>
      <c r="E52" s="1" t="s">
        <v>66</v>
      </c>
      <c r="F52" s="4">
        <v>41930</v>
      </c>
      <c r="G52" s="4">
        <v>41968</v>
      </c>
      <c r="H52" s="4">
        <v>42055</v>
      </c>
      <c r="I52" s="1">
        <v>6528</v>
      </c>
      <c r="J52" s="1">
        <v>33.200000000000003</v>
      </c>
      <c r="K52" s="1"/>
      <c r="L52" s="6" t="s">
        <v>67</v>
      </c>
      <c r="N52" t="s">
        <v>326</v>
      </c>
    </row>
    <row r="53" spans="1:15">
      <c r="A53" s="1"/>
      <c r="B53" s="1" t="s">
        <v>71</v>
      </c>
      <c r="C53" s="1" t="s">
        <v>72</v>
      </c>
      <c r="D53" s="1" t="s">
        <v>65</v>
      </c>
      <c r="E53" s="1" t="s">
        <v>66</v>
      </c>
      <c r="F53" s="4">
        <v>41930</v>
      </c>
      <c r="G53" s="4">
        <v>41968</v>
      </c>
      <c r="H53" s="4">
        <v>42055</v>
      </c>
      <c r="I53" s="1">
        <v>6528</v>
      </c>
      <c r="J53" s="1">
        <v>28.2</v>
      </c>
      <c r="K53" s="1"/>
      <c r="L53" s="6" t="s">
        <v>67</v>
      </c>
    </row>
    <row r="54" spans="1:15">
      <c r="A54" s="1">
        <v>6963</v>
      </c>
      <c r="B54" s="1" t="s">
        <v>80</v>
      </c>
      <c r="C54" s="1" t="s">
        <v>20</v>
      </c>
      <c r="D54" s="1" t="s">
        <v>81</v>
      </c>
      <c r="E54" s="6" t="s">
        <v>66</v>
      </c>
      <c r="F54" s="4">
        <v>41999</v>
      </c>
      <c r="G54" s="4">
        <v>42039</v>
      </c>
      <c r="H54" s="4">
        <v>42131</v>
      </c>
      <c r="I54" s="1" t="s">
        <v>82</v>
      </c>
      <c r="J54" s="1">
        <v>27.7</v>
      </c>
      <c r="K54" s="1" t="s">
        <v>23</v>
      </c>
      <c r="L54" s="6" t="s">
        <v>47</v>
      </c>
      <c r="M54" t="s">
        <v>331</v>
      </c>
      <c r="N54" t="s">
        <v>326</v>
      </c>
    </row>
    <row r="55" spans="1:15">
      <c r="A55" s="1"/>
      <c r="B55" s="1" t="s">
        <v>84</v>
      </c>
      <c r="C55" s="1" t="s">
        <v>26</v>
      </c>
      <c r="D55" s="1" t="s">
        <v>81</v>
      </c>
      <c r="E55" s="6" t="s">
        <v>66</v>
      </c>
      <c r="F55" s="4">
        <v>41999</v>
      </c>
      <c r="G55" s="4">
        <v>42039</v>
      </c>
      <c r="H55" s="4">
        <v>42131</v>
      </c>
      <c r="I55" s="1" t="s">
        <v>82</v>
      </c>
      <c r="J55" s="1"/>
      <c r="K55" s="1" t="s">
        <v>23</v>
      </c>
      <c r="L55" s="6" t="s">
        <v>47</v>
      </c>
      <c r="M55" t="s">
        <v>332</v>
      </c>
      <c r="N55" t="s">
        <v>326</v>
      </c>
    </row>
    <row r="56" spans="1:15">
      <c r="A56" s="1"/>
      <c r="B56" s="1" t="s">
        <v>86</v>
      </c>
      <c r="C56" s="1" t="s">
        <v>28</v>
      </c>
      <c r="D56" s="1" t="s">
        <v>81</v>
      </c>
      <c r="E56" s="6" t="s">
        <v>66</v>
      </c>
      <c r="F56" s="4">
        <v>41999</v>
      </c>
      <c r="G56" s="4">
        <v>42039</v>
      </c>
      <c r="H56" s="4">
        <v>42131</v>
      </c>
      <c r="I56" s="1" t="s">
        <v>82</v>
      </c>
      <c r="J56" s="1">
        <v>29.5</v>
      </c>
      <c r="K56" s="1" t="s">
        <v>23</v>
      </c>
      <c r="L56" s="6" t="s">
        <v>47</v>
      </c>
      <c r="M56" t="s">
        <v>333</v>
      </c>
      <c r="N56" t="s">
        <v>326</v>
      </c>
    </row>
    <row r="57" spans="1:15">
      <c r="A57" s="1"/>
      <c r="B57" s="1" t="s">
        <v>88</v>
      </c>
      <c r="C57" s="1" t="s">
        <v>29</v>
      </c>
      <c r="D57" s="1" t="s">
        <v>81</v>
      </c>
      <c r="E57" s="6" t="s">
        <v>66</v>
      </c>
      <c r="F57" s="4">
        <v>41999</v>
      </c>
      <c r="G57" s="4">
        <v>42039</v>
      </c>
      <c r="H57" s="4">
        <v>42131</v>
      </c>
      <c r="I57" s="1" t="s">
        <v>82</v>
      </c>
      <c r="J57" s="1">
        <v>26</v>
      </c>
      <c r="K57" s="1" t="s">
        <v>23</v>
      </c>
      <c r="L57" s="6" t="s">
        <v>47</v>
      </c>
      <c r="M57" t="s">
        <v>334</v>
      </c>
      <c r="N57" t="s">
        <v>326</v>
      </c>
    </row>
    <row r="58" spans="1:15">
      <c r="A58" s="1">
        <v>6976</v>
      </c>
      <c r="B58" s="1" t="s">
        <v>93</v>
      </c>
      <c r="C58" s="1" t="s">
        <v>28</v>
      </c>
      <c r="D58" s="1" t="s">
        <v>81</v>
      </c>
      <c r="E58" s="1" t="s">
        <v>66</v>
      </c>
      <c r="F58" s="4">
        <v>42005</v>
      </c>
      <c r="G58" s="4">
        <v>42039</v>
      </c>
      <c r="H58" s="4">
        <v>42131</v>
      </c>
      <c r="I58" s="1">
        <v>6865</v>
      </c>
      <c r="J58" s="1"/>
      <c r="K58" s="1" t="s">
        <v>23</v>
      </c>
      <c r="L58" s="1" t="s">
        <v>47</v>
      </c>
      <c r="M58" t="s">
        <v>335</v>
      </c>
      <c r="N58" t="s">
        <v>326</v>
      </c>
    </row>
    <row r="59" spans="1:15">
      <c r="A59" s="1">
        <v>7045</v>
      </c>
      <c r="B59" s="1" t="s">
        <v>117</v>
      </c>
      <c r="C59" s="1" t="s">
        <v>118</v>
      </c>
      <c r="D59" s="1" t="s">
        <v>81</v>
      </c>
      <c r="E59" s="1" t="s">
        <v>66</v>
      </c>
      <c r="F59" s="4">
        <v>42041</v>
      </c>
      <c r="G59" s="4">
        <f>F59+42</f>
        <v>42083</v>
      </c>
      <c r="H59" s="4">
        <f t="shared" ref="H59:H65" si="3">G59+84</f>
        <v>42167</v>
      </c>
      <c r="I59" s="1">
        <v>6865</v>
      </c>
      <c r="J59" s="1"/>
      <c r="K59" s="1"/>
      <c r="L59" s="1" t="s">
        <v>47</v>
      </c>
      <c r="N59" t="s">
        <v>103</v>
      </c>
      <c r="O59">
        <v>89</v>
      </c>
    </row>
    <row r="60" spans="1:15">
      <c r="A60" s="1"/>
      <c r="B60" s="1" t="s">
        <v>119</v>
      </c>
      <c r="C60" s="1" t="s">
        <v>72</v>
      </c>
      <c r="D60" s="1" t="s">
        <v>81</v>
      </c>
      <c r="E60" s="1" t="s">
        <v>66</v>
      </c>
      <c r="F60" s="4">
        <v>42041</v>
      </c>
      <c r="G60" s="4">
        <f>F60+42</f>
        <v>42083</v>
      </c>
      <c r="H60" s="4">
        <f t="shared" si="3"/>
        <v>42167</v>
      </c>
      <c r="I60" s="1">
        <v>6865</v>
      </c>
      <c r="J60" s="1"/>
      <c r="K60" s="1"/>
      <c r="L60" s="1" t="s">
        <v>47</v>
      </c>
      <c r="N60" t="s">
        <v>103</v>
      </c>
      <c r="O60">
        <v>90</v>
      </c>
    </row>
    <row r="61" spans="1:15">
      <c r="A61" s="1">
        <v>8053</v>
      </c>
      <c r="B61" s="1" t="s">
        <v>289</v>
      </c>
      <c r="C61" s="1" t="s">
        <v>20</v>
      </c>
      <c r="D61" s="1" t="s">
        <v>81</v>
      </c>
      <c r="E61" s="1" t="s">
        <v>66</v>
      </c>
      <c r="F61" s="4">
        <v>43089</v>
      </c>
      <c r="G61" s="4">
        <v>43138</v>
      </c>
      <c r="H61" s="4">
        <f t="shared" si="3"/>
        <v>43222</v>
      </c>
      <c r="I61" s="1">
        <v>7994</v>
      </c>
      <c r="J61" s="1">
        <v>34.1</v>
      </c>
      <c r="K61" s="6" t="s">
        <v>23</v>
      </c>
      <c r="L61" s="1" t="s">
        <v>244</v>
      </c>
      <c r="N61" t="s">
        <v>103</v>
      </c>
      <c r="O61">
        <v>87</v>
      </c>
    </row>
    <row r="62" spans="1:15">
      <c r="A62" s="1"/>
      <c r="B62" s="1" t="s">
        <v>262</v>
      </c>
      <c r="C62" s="1" t="s">
        <v>26</v>
      </c>
      <c r="D62" s="1" t="s">
        <v>81</v>
      </c>
      <c r="E62" s="1" t="s">
        <v>66</v>
      </c>
      <c r="F62" s="4">
        <v>43089</v>
      </c>
      <c r="G62" s="4">
        <v>43138</v>
      </c>
      <c r="H62" s="4">
        <f t="shared" si="3"/>
        <v>43222</v>
      </c>
      <c r="I62" s="1">
        <v>7994</v>
      </c>
      <c r="J62" s="1">
        <v>28.6</v>
      </c>
      <c r="K62" s="6" t="s">
        <v>23</v>
      </c>
      <c r="L62" s="1" t="s">
        <v>244</v>
      </c>
      <c r="N62" t="s">
        <v>103</v>
      </c>
      <c r="O62">
        <v>97</v>
      </c>
    </row>
    <row r="63" spans="1:15">
      <c r="A63" s="1"/>
      <c r="B63" s="1" t="s">
        <v>263</v>
      </c>
      <c r="C63" s="1" t="s">
        <v>28</v>
      </c>
      <c r="D63" s="1" t="s">
        <v>81</v>
      </c>
      <c r="E63" s="1" t="s">
        <v>66</v>
      </c>
      <c r="F63" s="4">
        <v>43089</v>
      </c>
      <c r="G63" s="4">
        <v>43138</v>
      </c>
      <c r="H63" s="4">
        <f t="shared" si="3"/>
        <v>43222</v>
      </c>
      <c r="I63" s="1">
        <v>7994</v>
      </c>
      <c r="J63" s="6"/>
      <c r="K63" s="6"/>
      <c r="L63" s="1" t="s">
        <v>244</v>
      </c>
      <c r="N63" t="s">
        <v>103</v>
      </c>
      <c r="O63" t="s">
        <v>398</v>
      </c>
    </row>
    <row r="64" spans="1:15">
      <c r="A64" s="1"/>
      <c r="B64" s="1" t="s">
        <v>264</v>
      </c>
      <c r="C64" s="1" t="s">
        <v>29</v>
      </c>
      <c r="D64" s="1" t="s">
        <v>81</v>
      </c>
      <c r="E64" s="1" t="s">
        <v>66</v>
      </c>
      <c r="F64" s="4">
        <v>43089</v>
      </c>
      <c r="G64" s="4">
        <v>43138</v>
      </c>
      <c r="H64" s="4">
        <f t="shared" si="3"/>
        <v>43222</v>
      </c>
      <c r="I64" s="1">
        <v>7994</v>
      </c>
      <c r="J64" s="1">
        <v>34.4</v>
      </c>
      <c r="K64" s="6" t="s">
        <v>315</v>
      </c>
      <c r="L64" s="1" t="s">
        <v>244</v>
      </c>
    </row>
    <row r="65" spans="1:14">
      <c r="A65" s="1"/>
      <c r="B65" s="1" t="s">
        <v>290</v>
      </c>
      <c r="C65" s="1" t="s">
        <v>108</v>
      </c>
      <c r="D65" s="1" t="s">
        <v>81</v>
      </c>
      <c r="E65" s="1" t="s">
        <v>66</v>
      </c>
      <c r="F65" s="4">
        <v>43089</v>
      </c>
      <c r="G65" s="4">
        <v>43138</v>
      </c>
      <c r="H65" s="4">
        <f t="shared" si="3"/>
        <v>43222</v>
      </c>
      <c r="I65" s="1">
        <v>7994</v>
      </c>
      <c r="J65" s="1">
        <v>30.7</v>
      </c>
      <c r="K65" s="6" t="s">
        <v>23</v>
      </c>
      <c r="L65" s="1" t="s">
        <v>244</v>
      </c>
    </row>
    <row r="66" spans="1:14">
      <c r="A66" s="1">
        <v>9011</v>
      </c>
      <c r="B66" s="1" t="s">
        <v>325</v>
      </c>
      <c r="C66" s="1"/>
      <c r="D66" s="1" t="s">
        <v>81</v>
      </c>
      <c r="E66" s="1" t="s">
        <v>66</v>
      </c>
      <c r="F66" s="4">
        <v>43982</v>
      </c>
      <c r="G66" s="4">
        <v>44022</v>
      </c>
      <c r="H66" s="4">
        <v>44112</v>
      </c>
      <c r="I66" s="1">
        <v>8899</v>
      </c>
      <c r="J66" s="1">
        <v>29.9</v>
      </c>
      <c r="K66" s="6" t="s">
        <v>23</v>
      </c>
      <c r="L66" s="1" t="s">
        <v>244</v>
      </c>
    </row>
    <row r="67" spans="1:14">
      <c r="A67" s="1"/>
      <c r="B67" s="1" t="s">
        <v>327</v>
      </c>
      <c r="C67" s="1"/>
      <c r="D67" s="1" t="s">
        <v>81</v>
      </c>
      <c r="E67" s="1" t="s">
        <v>66</v>
      </c>
      <c r="F67" s="4">
        <v>43982</v>
      </c>
      <c r="G67" s="4">
        <v>44022</v>
      </c>
      <c r="H67" s="4">
        <v>44112</v>
      </c>
      <c r="I67" s="1">
        <v>8899</v>
      </c>
      <c r="J67" s="1">
        <v>35.5</v>
      </c>
      <c r="K67" s="6" t="s">
        <v>23</v>
      </c>
      <c r="L67" s="1" t="s">
        <v>244</v>
      </c>
    </row>
    <row r="68" spans="1:14">
      <c r="A68" s="1"/>
      <c r="B68" s="1" t="s">
        <v>328</v>
      </c>
      <c r="C68" s="1"/>
      <c r="D68" s="1" t="s">
        <v>81</v>
      </c>
      <c r="E68" s="1" t="s">
        <v>66</v>
      </c>
      <c r="F68" s="4">
        <v>43982</v>
      </c>
      <c r="G68" s="4">
        <v>44022</v>
      </c>
      <c r="H68" s="4">
        <v>44112</v>
      </c>
      <c r="I68" s="1">
        <v>8899</v>
      </c>
      <c r="J68" s="1">
        <v>31.8</v>
      </c>
      <c r="K68" s="6" t="s">
        <v>23</v>
      </c>
      <c r="L68" s="1" t="s">
        <v>244</v>
      </c>
    </row>
    <row r="69" spans="1:14">
      <c r="A69" s="1"/>
      <c r="B69" s="1" t="s">
        <v>329</v>
      </c>
      <c r="C69" s="1"/>
      <c r="D69" s="1" t="s">
        <v>81</v>
      </c>
      <c r="E69" s="1" t="s">
        <v>66</v>
      </c>
      <c r="F69" s="4">
        <v>43982</v>
      </c>
      <c r="G69" s="4">
        <v>44022</v>
      </c>
      <c r="H69" s="4">
        <v>44112</v>
      </c>
      <c r="I69" s="1">
        <v>8899</v>
      </c>
      <c r="J69" s="1">
        <v>30.8</v>
      </c>
      <c r="K69" s="6" t="s">
        <v>23</v>
      </c>
      <c r="L69" s="1" t="s">
        <v>244</v>
      </c>
    </row>
    <row r="70" spans="1:14">
      <c r="A70" s="1">
        <v>9038</v>
      </c>
      <c r="B70" s="6" t="s">
        <v>330</v>
      </c>
      <c r="C70" s="6" t="s">
        <v>20</v>
      </c>
      <c r="D70" s="1" t="s">
        <v>81</v>
      </c>
      <c r="E70" s="1" t="s">
        <v>66</v>
      </c>
      <c r="F70" s="4">
        <v>44002</v>
      </c>
      <c r="G70" s="4">
        <v>44047</v>
      </c>
      <c r="H70" s="4">
        <v>44134</v>
      </c>
      <c r="I70" s="1">
        <v>8970</v>
      </c>
      <c r="J70" s="1">
        <v>33.5</v>
      </c>
      <c r="K70" s="6" t="s">
        <v>23</v>
      </c>
      <c r="L70" s="6" t="s">
        <v>244</v>
      </c>
      <c r="M70" s="115" t="s">
        <v>125</v>
      </c>
    </row>
    <row r="71" spans="1:14">
      <c r="A71" s="1">
        <v>9057</v>
      </c>
      <c r="B71" s="1" t="s">
        <v>265</v>
      </c>
      <c r="C71" s="1" t="s">
        <v>20</v>
      </c>
      <c r="D71" s="1" t="s">
        <v>81</v>
      </c>
      <c r="E71" s="1" t="s">
        <v>66</v>
      </c>
      <c r="F71" s="4">
        <v>44022</v>
      </c>
      <c r="G71" s="4">
        <v>44063</v>
      </c>
      <c r="H71" s="4">
        <f>G71+84</f>
        <v>44147</v>
      </c>
      <c r="I71" s="1">
        <v>8970</v>
      </c>
      <c r="J71" s="1">
        <v>36.9</v>
      </c>
      <c r="K71" s="6" t="s">
        <v>23</v>
      </c>
      <c r="L71" s="1" t="s">
        <v>244</v>
      </c>
      <c r="M71" s="8">
        <v>116</v>
      </c>
      <c r="N71" s="8">
        <v>107</v>
      </c>
    </row>
    <row r="72" spans="1:14">
      <c r="A72" s="1"/>
      <c r="B72" s="1" t="s">
        <v>266</v>
      </c>
      <c r="C72" s="1" t="s">
        <v>26</v>
      </c>
      <c r="D72" s="1" t="s">
        <v>81</v>
      </c>
      <c r="E72" s="1" t="s">
        <v>66</v>
      </c>
      <c r="F72" s="4">
        <v>44022</v>
      </c>
      <c r="G72" s="4">
        <v>44063</v>
      </c>
      <c r="H72" s="4">
        <f>G72+84</f>
        <v>44147</v>
      </c>
      <c r="I72" s="1">
        <v>8970</v>
      </c>
      <c r="J72" s="1">
        <v>41.2</v>
      </c>
      <c r="K72" s="6" t="s">
        <v>23</v>
      </c>
      <c r="L72" s="1" t="s">
        <v>244</v>
      </c>
      <c r="M72" s="8">
        <v>94</v>
      </c>
      <c r="N72" s="8">
        <v>81</v>
      </c>
    </row>
    <row r="73" spans="1:14">
      <c r="A73" s="1"/>
      <c r="B73" s="1" t="s">
        <v>267</v>
      </c>
      <c r="C73" s="1" t="s">
        <v>28</v>
      </c>
      <c r="D73" s="1" t="s">
        <v>81</v>
      </c>
      <c r="E73" s="1" t="s">
        <v>66</v>
      </c>
      <c r="F73" s="4">
        <v>44022</v>
      </c>
      <c r="G73" s="4">
        <v>44063</v>
      </c>
      <c r="H73" s="4">
        <f>G73+84</f>
        <v>44147</v>
      </c>
      <c r="I73" s="1">
        <v>8970</v>
      </c>
      <c r="J73" s="1">
        <v>30</v>
      </c>
      <c r="K73" s="6" t="s">
        <v>23</v>
      </c>
      <c r="L73" s="1" t="s">
        <v>244</v>
      </c>
      <c r="M73" s="1">
        <v>79</v>
      </c>
      <c r="N73" s="6" t="s">
        <v>316</v>
      </c>
    </row>
    <row r="74" spans="1:14">
      <c r="A74" s="1"/>
      <c r="B74" s="1" t="s">
        <v>268</v>
      </c>
      <c r="C74" s="1" t="s">
        <v>29</v>
      </c>
      <c r="D74" s="1" t="s">
        <v>81</v>
      </c>
      <c r="E74" s="1" t="s">
        <v>66</v>
      </c>
      <c r="F74" s="4">
        <v>44022</v>
      </c>
      <c r="G74" s="4">
        <v>44063</v>
      </c>
      <c r="H74" s="4">
        <f>G74+84</f>
        <v>44147</v>
      </c>
      <c r="I74" s="1">
        <v>8970</v>
      </c>
      <c r="J74" s="1">
        <v>38.6</v>
      </c>
      <c r="K74" s="6" t="s">
        <v>23</v>
      </c>
      <c r="L74" s="1" t="s">
        <v>244</v>
      </c>
      <c r="M74" s="1">
        <v>86</v>
      </c>
      <c r="N74" s="6" t="s">
        <v>316</v>
      </c>
    </row>
    <row r="75" spans="1:14">
      <c r="A75" s="1"/>
      <c r="B75" s="1" t="s">
        <v>269</v>
      </c>
      <c r="C75" s="1" t="s">
        <v>108</v>
      </c>
      <c r="D75" s="1" t="s">
        <v>81</v>
      </c>
      <c r="E75" s="1" t="s">
        <v>66</v>
      </c>
      <c r="F75" s="4">
        <v>44022</v>
      </c>
      <c r="G75" s="4">
        <v>44063</v>
      </c>
      <c r="H75" s="4">
        <f>G75+84</f>
        <v>44147</v>
      </c>
      <c r="I75" s="1">
        <v>8970</v>
      </c>
      <c r="J75" s="1">
        <v>33.9</v>
      </c>
      <c r="K75" s="6" t="s">
        <v>23</v>
      </c>
      <c r="L75" s="1" t="s">
        <v>244</v>
      </c>
      <c r="M75" s="1">
        <v>70</v>
      </c>
      <c r="N75" s="6" t="s">
        <v>316</v>
      </c>
    </row>
    <row r="76" spans="1:14">
      <c r="A76" s="1">
        <v>7018</v>
      </c>
      <c r="B76" s="1" t="s">
        <v>109</v>
      </c>
      <c r="C76" s="1" t="s">
        <v>20</v>
      </c>
      <c r="D76" s="1" t="s">
        <v>21</v>
      </c>
      <c r="E76" s="1" t="s">
        <v>66</v>
      </c>
      <c r="F76" s="4">
        <v>42033</v>
      </c>
      <c r="G76" s="4">
        <v>42076</v>
      </c>
      <c r="H76" s="4">
        <v>42171</v>
      </c>
      <c r="I76" s="1">
        <v>6823</v>
      </c>
      <c r="J76" s="1">
        <v>40.6</v>
      </c>
      <c r="K76" s="1" t="s">
        <v>23</v>
      </c>
      <c r="L76" s="1" t="s">
        <v>47</v>
      </c>
      <c r="M76" s="1">
        <v>105</v>
      </c>
      <c r="N76" s="6" t="s">
        <v>316</v>
      </c>
    </row>
    <row r="77" spans="1:14">
      <c r="A77" s="1"/>
      <c r="B77" s="1" t="s">
        <v>110</v>
      </c>
      <c r="C77" s="1" t="s">
        <v>26</v>
      </c>
      <c r="D77" s="1" t="s">
        <v>21</v>
      </c>
      <c r="E77" s="1" t="s">
        <v>66</v>
      </c>
      <c r="F77" s="4">
        <v>42033</v>
      </c>
      <c r="G77" s="4">
        <v>42076</v>
      </c>
      <c r="H77" s="4">
        <v>42171</v>
      </c>
      <c r="I77" s="1">
        <v>6823</v>
      </c>
      <c r="J77" s="1">
        <v>37.799999999999997</v>
      </c>
      <c r="K77" s="1" t="s">
        <v>23</v>
      </c>
      <c r="L77" s="1" t="s">
        <v>47</v>
      </c>
      <c r="M77" s="1">
        <v>92</v>
      </c>
      <c r="N77" s="6" t="s">
        <v>162</v>
      </c>
    </row>
    <row r="78" spans="1:14">
      <c r="A78" s="1"/>
      <c r="B78" s="1" t="s">
        <v>111</v>
      </c>
      <c r="C78" s="1" t="s">
        <v>28</v>
      </c>
      <c r="D78" s="1" t="s">
        <v>21</v>
      </c>
      <c r="E78" s="1" t="s">
        <v>66</v>
      </c>
      <c r="F78" s="4">
        <v>42033</v>
      </c>
      <c r="G78" s="4">
        <v>42076</v>
      </c>
      <c r="H78" s="4">
        <v>42171</v>
      </c>
      <c r="I78" s="1">
        <v>6823</v>
      </c>
      <c r="J78" s="1">
        <v>34.799999999999997</v>
      </c>
      <c r="K78" s="1" t="s">
        <v>23</v>
      </c>
      <c r="L78" s="1" t="s">
        <v>47</v>
      </c>
      <c r="M78" s="1">
        <v>68</v>
      </c>
      <c r="N78" s="6" t="s">
        <v>162</v>
      </c>
    </row>
    <row r="79" spans="1:14">
      <c r="A79" s="1">
        <v>7019</v>
      </c>
      <c r="B79" s="1" t="s">
        <v>112</v>
      </c>
      <c r="C79" s="1" t="s">
        <v>108</v>
      </c>
      <c r="D79" s="1" t="s">
        <v>21</v>
      </c>
      <c r="E79" s="1" t="s">
        <v>66</v>
      </c>
      <c r="F79" s="4">
        <v>42028</v>
      </c>
      <c r="G79" s="4">
        <v>42076</v>
      </c>
      <c r="H79" s="4">
        <v>42171</v>
      </c>
      <c r="I79" s="1">
        <v>6865</v>
      </c>
      <c r="J79" s="1">
        <v>35.299999999999997</v>
      </c>
      <c r="K79" s="1" t="s">
        <v>23</v>
      </c>
      <c r="L79" s="1" t="s">
        <v>47</v>
      </c>
      <c r="M79" s="1">
        <v>81</v>
      </c>
      <c r="N79" s="6" t="s">
        <v>162</v>
      </c>
    </row>
    <row r="80" spans="1:14">
      <c r="A80" s="1"/>
      <c r="B80" s="1" t="s">
        <v>113</v>
      </c>
      <c r="C80" s="1" t="s">
        <v>29</v>
      </c>
      <c r="D80" s="1" t="s">
        <v>21</v>
      </c>
      <c r="E80" s="1" t="s">
        <v>66</v>
      </c>
      <c r="F80" s="4">
        <v>42028</v>
      </c>
      <c r="G80" s="4">
        <v>42076</v>
      </c>
      <c r="H80" s="4">
        <v>42171</v>
      </c>
      <c r="I80" s="1">
        <v>6865</v>
      </c>
      <c r="J80" s="1">
        <v>38.299999999999997</v>
      </c>
      <c r="K80" s="1" t="s">
        <v>23</v>
      </c>
      <c r="L80" s="1" t="s">
        <v>47</v>
      </c>
      <c r="M80" s="1"/>
      <c r="N80" s="6" t="s">
        <v>317</v>
      </c>
    </row>
    <row r="81" spans="1:14">
      <c r="A81" s="1" t="s">
        <v>179</v>
      </c>
      <c r="B81" s="1"/>
      <c r="C81" s="1"/>
      <c r="D81" s="1"/>
      <c r="E81" s="1"/>
      <c r="F81" s="4"/>
      <c r="G81" s="4"/>
      <c r="H81" s="4"/>
      <c r="I81" s="1"/>
      <c r="J81" s="24">
        <f>AVERAGE(J51:J80)</f>
        <v>33.179999999999993</v>
      </c>
      <c r="K81" s="6"/>
      <c r="L81" s="1"/>
      <c r="M81" s="1"/>
      <c r="N81" s="6" t="s">
        <v>317</v>
      </c>
    </row>
    <row r="82" spans="1:14">
      <c r="A82" s="1" t="s">
        <v>180</v>
      </c>
      <c r="B82" s="1"/>
      <c r="C82" s="1"/>
      <c r="D82" s="1"/>
      <c r="E82" s="1"/>
      <c r="F82" s="4"/>
      <c r="G82" s="4"/>
      <c r="H82" s="4"/>
      <c r="I82" s="1"/>
      <c r="J82" s="24">
        <f>STDEV(J51:J80)/SQRT(26)</f>
        <v>0.8261549801835435</v>
      </c>
      <c r="K82" s="1"/>
      <c r="L82" s="1"/>
      <c r="M82" s="1"/>
      <c r="N82" s="6"/>
    </row>
    <row r="83" spans="1:14">
      <c r="A83" s="1"/>
      <c r="B83" s="1"/>
      <c r="C83" s="1"/>
      <c r="D83" s="1"/>
      <c r="E83" s="1"/>
      <c r="F83" s="4"/>
      <c r="G83" s="4"/>
      <c r="H83" s="4"/>
      <c r="I83" s="1"/>
      <c r="J83" s="1"/>
      <c r="K83" s="1"/>
      <c r="L83" s="1"/>
      <c r="M83" s="1"/>
      <c r="N83" s="6"/>
    </row>
    <row r="84" spans="1:14">
      <c r="A84" s="2" t="s">
        <v>7</v>
      </c>
      <c r="B84" s="2" t="s">
        <v>8</v>
      </c>
      <c r="C84" s="2" t="s">
        <v>9</v>
      </c>
      <c r="D84" s="2" t="s">
        <v>10</v>
      </c>
      <c r="E84" s="2" t="s">
        <v>11</v>
      </c>
      <c r="F84" s="2" t="s">
        <v>12</v>
      </c>
      <c r="G84" s="2" t="s">
        <v>63</v>
      </c>
      <c r="H84" s="111" t="s">
        <v>14</v>
      </c>
      <c r="I84" s="111" t="s">
        <v>15</v>
      </c>
      <c r="J84" s="2" t="s">
        <v>16</v>
      </c>
      <c r="K84" s="2"/>
      <c r="L84" s="3" t="s">
        <v>18</v>
      </c>
      <c r="M84" s="1"/>
      <c r="N84" s="6"/>
    </row>
    <row r="85" spans="1:14">
      <c r="A85" s="1">
        <v>5037</v>
      </c>
      <c r="B85" s="1" t="s">
        <v>122</v>
      </c>
      <c r="C85" s="1" t="s">
        <v>20</v>
      </c>
      <c r="D85" s="1" t="s">
        <v>31</v>
      </c>
      <c r="E85" s="1" t="s">
        <v>22</v>
      </c>
      <c r="F85" s="4">
        <v>40455</v>
      </c>
      <c r="G85" s="1" t="s">
        <v>63</v>
      </c>
      <c r="H85" s="4">
        <v>40182</v>
      </c>
      <c r="I85" s="1">
        <v>4936</v>
      </c>
      <c r="J85" s="1">
        <v>16.3</v>
      </c>
      <c r="K85" s="1"/>
      <c r="L85" s="1"/>
      <c r="M85" s="1">
        <v>101</v>
      </c>
      <c r="N85" s="1">
        <v>92</v>
      </c>
    </row>
    <row r="86" spans="1:14">
      <c r="A86" s="1"/>
      <c r="B86" s="1" t="s">
        <v>123</v>
      </c>
      <c r="C86" s="1" t="s">
        <v>26</v>
      </c>
      <c r="D86" s="1" t="s">
        <v>31</v>
      </c>
      <c r="E86" s="1" t="s">
        <v>22</v>
      </c>
      <c r="F86" s="4">
        <v>40455</v>
      </c>
      <c r="G86" s="1" t="s">
        <v>63</v>
      </c>
      <c r="H86" s="4">
        <v>40182</v>
      </c>
      <c r="I86" s="1">
        <v>4936</v>
      </c>
      <c r="J86" s="1">
        <v>16.5</v>
      </c>
      <c r="K86" s="1"/>
      <c r="L86" s="1"/>
      <c r="M86" s="1">
        <v>80</v>
      </c>
      <c r="N86" s="6" t="s">
        <v>316</v>
      </c>
    </row>
    <row r="87" spans="1:14">
      <c r="A87" s="1"/>
      <c r="B87" s="1" t="s">
        <v>124</v>
      </c>
      <c r="C87" s="1" t="s">
        <v>29</v>
      </c>
      <c r="D87" s="1" t="s">
        <v>31</v>
      </c>
      <c r="E87" s="1" t="s">
        <v>22</v>
      </c>
      <c r="F87" s="4">
        <v>40455</v>
      </c>
      <c r="G87" s="1" t="s">
        <v>63</v>
      </c>
      <c r="H87" s="4">
        <v>40182</v>
      </c>
      <c r="I87" s="1">
        <v>4936</v>
      </c>
      <c r="J87" s="1">
        <v>17.100000000000001</v>
      </c>
      <c r="K87" s="1"/>
      <c r="L87" s="1"/>
      <c r="M87" s="1">
        <v>65</v>
      </c>
      <c r="N87" s="6" t="s">
        <v>316</v>
      </c>
    </row>
    <row r="88" spans="1:14">
      <c r="A88" s="1">
        <v>5864</v>
      </c>
      <c r="B88" s="1" t="s">
        <v>131</v>
      </c>
      <c r="C88" s="1" t="s">
        <v>29</v>
      </c>
      <c r="D88" s="1" t="s">
        <v>102</v>
      </c>
      <c r="E88" s="1" t="s">
        <v>22</v>
      </c>
      <c r="F88" s="4">
        <v>41164</v>
      </c>
      <c r="G88" s="1" t="s">
        <v>63</v>
      </c>
      <c r="H88" s="4">
        <v>41256</v>
      </c>
      <c r="I88" s="1">
        <v>5864</v>
      </c>
      <c r="J88" s="1">
        <v>16.600000000000001</v>
      </c>
      <c r="K88" s="1"/>
      <c r="L88" s="1"/>
      <c r="M88" s="1">
        <v>89</v>
      </c>
      <c r="N88" s="6" t="s">
        <v>316</v>
      </c>
    </row>
    <row r="89" spans="1:14">
      <c r="A89" s="1"/>
      <c r="B89" s="1" t="s">
        <v>132</v>
      </c>
      <c r="C89" s="1" t="s">
        <v>41</v>
      </c>
      <c r="D89" s="1" t="s">
        <v>102</v>
      </c>
      <c r="E89" s="1" t="s">
        <v>22</v>
      </c>
      <c r="F89" s="4">
        <v>41164</v>
      </c>
      <c r="G89" s="1" t="s">
        <v>63</v>
      </c>
      <c r="H89" s="4">
        <v>41256</v>
      </c>
      <c r="I89" s="1">
        <v>5864</v>
      </c>
      <c r="J89" s="1">
        <v>15.4</v>
      </c>
      <c r="K89" s="1"/>
      <c r="L89" s="1"/>
      <c r="M89" s="1">
        <v>69</v>
      </c>
      <c r="N89" s="6" t="s">
        <v>316</v>
      </c>
    </row>
    <row r="90" spans="1:14">
      <c r="A90" s="1">
        <v>7181</v>
      </c>
      <c r="B90" s="9" t="s">
        <v>270</v>
      </c>
      <c r="C90" s="1" t="s">
        <v>20</v>
      </c>
      <c r="D90" s="1" t="s">
        <v>102</v>
      </c>
      <c r="E90" s="6" t="s">
        <v>22</v>
      </c>
      <c r="F90" s="4">
        <v>42136</v>
      </c>
      <c r="G90" s="1" t="s">
        <v>63</v>
      </c>
      <c r="H90" s="116">
        <v>42227</v>
      </c>
      <c r="I90" s="9">
        <v>7076</v>
      </c>
      <c r="J90" s="1">
        <v>17.5</v>
      </c>
      <c r="K90" s="1"/>
      <c r="L90" s="1"/>
      <c r="M90" s="1">
        <v>52</v>
      </c>
      <c r="N90" s="6" t="s">
        <v>316</v>
      </c>
    </row>
    <row r="91" spans="1:14">
      <c r="A91" s="1"/>
      <c r="B91" s="9" t="s">
        <v>277</v>
      </c>
      <c r="C91" s="1" t="s">
        <v>26</v>
      </c>
      <c r="D91" s="1" t="s">
        <v>102</v>
      </c>
      <c r="E91" s="6" t="s">
        <v>22</v>
      </c>
      <c r="F91" s="4">
        <v>42136</v>
      </c>
      <c r="G91" s="1" t="s">
        <v>63</v>
      </c>
      <c r="H91" s="116">
        <v>42227</v>
      </c>
      <c r="I91" s="9">
        <v>7076</v>
      </c>
      <c r="J91" s="1">
        <v>18.899999999999999</v>
      </c>
      <c r="K91" s="1"/>
      <c r="L91" s="1"/>
      <c r="M91" s="1">
        <v>76</v>
      </c>
      <c r="N91" s="6" t="s">
        <v>316</v>
      </c>
    </row>
    <row r="92" spans="1:14">
      <c r="A92" s="1"/>
      <c r="B92" s="9" t="s">
        <v>271</v>
      </c>
      <c r="C92" s="1" t="s">
        <v>28</v>
      </c>
      <c r="D92" s="1" t="s">
        <v>102</v>
      </c>
      <c r="E92" s="6" t="s">
        <v>22</v>
      </c>
      <c r="F92" s="4">
        <v>42136</v>
      </c>
      <c r="G92" s="1" t="s">
        <v>63</v>
      </c>
      <c r="H92" s="116">
        <v>42227</v>
      </c>
      <c r="I92" s="9">
        <v>7076</v>
      </c>
      <c r="J92" s="1">
        <v>17.2</v>
      </c>
      <c r="K92" s="1"/>
      <c r="L92" s="1"/>
      <c r="M92" s="1"/>
      <c r="N92" s="6" t="s">
        <v>317</v>
      </c>
    </row>
    <row r="93" spans="1:14">
      <c r="A93" s="1"/>
      <c r="B93" s="9" t="s">
        <v>272</v>
      </c>
      <c r="C93" s="1" t="s">
        <v>29</v>
      </c>
      <c r="D93" s="1" t="s">
        <v>102</v>
      </c>
      <c r="E93" s="6" t="s">
        <v>22</v>
      </c>
      <c r="F93" s="4">
        <v>42136</v>
      </c>
      <c r="G93" s="1" t="s">
        <v>63</v>
      </c>
      <c r="H93" s="116">
        <v>42227</v>
      </c>
      <c r="I93" s="9">
        <v>7076</v>
      </c>
      <c r="J93" s="1">
        <v>18.399999999999999</v>
      </c>
      <c r="K93" s="1"/>
      <c r="L93" s="1"/>
      <c r="M93" s="1"/>
      <c r="N93" s="6" t="s">
        <v>317</v>
      </c>
    </row>
    <row r="94" spans="1:14">
      <c r="A94" s="1">
        <v>7259</v>
      </c>
      <c r="B94" s="9" t="s">
        <v>273</v>
      </c>
      <c r="C94" s="1" t="s">
        <v>20</v>
      </c>
      <c r="D94" s="1" t="s">
        <v>102</v>
      </c>
      <c r="E94" s="6" t="s">
        <v>22</v>
      </c>
      <c r="F94" s="4">
        <v>42150</v>
      </c>
      <c r="G94" s="1" t="s">
        <v>63</v>
      </c>
      <c r="H94" s="116">
        <v>42241</v>
      </c>
      <c r="I94" s="9">
        <v>6925</v>
      </c>
      <c r="J94" s="1">
        <v>21.8</v>
      </c>
      <c r="K94" s="1"/>
      <c r="L94" s="1">
        <v>109</v>
      </c>
      <c r="M94" s="1"/>
      <c r="N94" s="6" t="s">
        <v>317</v>
      </c>
    </row>
    <row r="95" spans="1:14">
      <c r="A95" s="1"/>
      <c r="B95" s="9" t="s">
        <v>274</v>
      </c>
      <c r="C95" s="1" t="s">
        <v>26</v>
      </c>
      <c r="D95" s="1" t="s">
        <v>102</v>
      </c>
      <c r="E95" s="6" t="s">
        <v>22</v>
      </c>
      <c r="F95" s="4">
        <v>42150</v>
      </c>
      <c r="G95" s="1" t="s">
        <v>63</v>
      </c>
      <c r="H95" s="116">
        <v>42241</v>
      </c>
      <c r="I95" s="9">
        <v>6925</v>
      </c>
      <c r="J95" s="1">
        <v>18</v>
      </c>
      <c r="K95" s="1"/>
      <c r="L95" s="1">
        <v>81</v>
      </c>
      <c r="M95" s="1"/>
      <c r="N95" s="6" t="s">
        <v>317</v>
      </c>
    </row>
    <row r="96" spans="1:14">
      <c r="A96" s="1"/>
      <c r="B96" s="9" t="s">
        <v>275</v>
      </c>
      <c r="C96" s="1" t="s">
        <v>29</v>
      </c>
      <c r="D96" s="1" t="s">
        <v>102</v>
      </c>
      <c r="E96" s="6" t="s">
        <v>22</v>
      </c>
      <c r="F96" s="4">
        <v>42150</v>
      </c>
      <c r="G96" s="1" t="s">
        <v>63</v>
      </c>
      <c r="H96" s="116">
        <v>42241</v>
      </c>
      <c r="I96" s="9">
        <v>6925</v>
      </c>
      <c r="J96" s="1">
        <v>16.8</v>
      </c>
      <c r="K96" s="1"/>
      <c r="L96" s="1">
        <v>68</v>
      </c>
      <c r="M96" s="1"/>
      <c r="N96" s="6"/>
    </row>
    <row r="97" spans="1:35">
      <c r="A97" s="1">
        <v>8047</v>
      </c>
      <c r="B97" s="9" t="s">
        <v>276</v>
      </c>
      <c r="C97" s="1" t="s">
        <v>28</v>
      </c>
      <c r="D97" s="1" t="s">
        <v>102</v>
      </c>
      <c r="E97" s="6" t="s">
        <v>22</v>
      </c>
      <c r="F97" s="4">
        <v>43067</v>
      </c>
      <c r="G97" s="1" t="s">
        <v>63</v>
      </c>
      <c r="H97" s="116">
        <v>43158</v>
      </c>
      <c r="I97" s="9">
        <v>8011</v>
      </c>
      <c r="J97" s="1">
        <v>20.7</v>
      </c>
      <c r="K97" s="1"/>
      <c r="L97" s="1"/>
      <c r="M97" s="1"/>
      <c r="N97" s="6"/>
    </row>
    <row r="98" spans="1:35">
      <c r="A98" s="1"/>
      <c r="B98" s="9" t="s">
        <v>279</v>
      </c>
      <c r="C98" s="1" t="s">
        <v>29</v>
      </c>
      <c r="D98" s="1" t="s">
        <v>102</v>
      </c>
      <c r="E98" s="6" t="s">
        <v>22</v>
      </c>
      <c r="F98" s="4">
        <v>43067</v>
      </c>
      <c r="G98" s="1" t="s">
        <v>63</v>
      </c>
      <c r="H98" s="116">
        <v>43158</v>
      </c>
      <c r="I98" s="9">
        <v>8011</v>
      </c>
      <c r="J98" s="1">
        <v>21.7</v>
      </c>
      <c r="K98" s="1"/>
      <c r="L98" s="1"/>
      <c r="M98" s="1"/>
      <c r="N98" s="6"/>
    </row>
    <row r="99" spans="1:35">
      <c r="A99" s="1" t="s">
        <v>179</v>
      </c>
      <c r="B99" s="1"/>
      <c r="C99" s="1"/>
      <c r="D99" s="1"/>
      <c r="E99" s="1"/>
      <c r="F99" s="4"/>
      <c r="G99" s="4"/>
      <c r="H99" s="4"/>
      <c r="I99" s="1"/>
      <c r="J99" s="24">
        <f>AVERAGE(J85:J98)</f>
        <v>18.064285714285713</v>
      </c>
      <c r="K99" s="1"/>
      <c r="L99" s="1"/>
      <c r="M99" s="8">
        <v>110</v>
      </c>
      <c r="N99" s="8">
        <v>83</v>
      </c>
    </row>
    <row r="100" spans="1:35">
      <c r="A100" s="1" t="s">
        <v>180</v>
      </c>
      <c r="B100" s="1"/>
      <c r="C100" s="1"/>
      <c r="D100" s="1"/>
      <c r="E100" s="1"/>
      <c r="F100" s="4"/>
      <c r="G100" s="4"/>
      <c r="H100" s="4"/>
      <c r="I100" s="1"/>
      <c r="J100" s="24">
        <f>STDEV(J85:J98)/SQRT(14)</f>
        <v>0.54132592027568927</v>
      </c>
      <c r="K100" s="1"/>
      <c r="L100" s="1"/>
      <c r="M100" s="8">
        <v>110</v>
      </c>
      <c r="N100" s="8">
        <v>103</v>
      </c>
    </row>
    <row r="101" spans="1:35">
      <c r="A101" s="1"/>
      <c r="B101" s="9"/>
      <c r="C101" s="1"/>
      <c r="D101" s="1"/>
      <c r="E101" s="6"/>
      <c r="F101" s="4"/>
      <c r="G101" s="1"/>
      <c r="H101" s="116"/>
      <c r="I101" s="9"/>
      <c r="J101" s="1"/>
      <c r="K101" s="1"/>
      <c r="L101" s="1"/>
      <c r="M101" s="8">
        <v>114</v>
      </c>
      <c r="N101" s="8">
        <v>91</v>
      </c>
    </row>
    <row r="102" spans="1:35">
      <c r="A102" s="1">
        <v>6859</v>
      </c>
      <c r="B102" s="1" t="s">
        <v>149</v>
      </c>
      <c r="C102" s="1" t="s">
        <v>20</v>
      </c>
      <c r="D102" s="1" t="s">
        <v>102</v>
      </c>
      <c r="E102" s="1" t="s">
        <v>66</v>
      </c>
      <c r="F102" s="4">
        <v>41935</v>
      </c>
      <c r="G102" s="1" t="s">
        <v>63</v>
      </c>
      <c r="H102" s="4">
        <v>42028</v>
      </c>
      <c r="I102" s="1">
        <v>6748</v>
      </c>
      <c r="J102" s="1">
        <v>23.6</v>
      </c>
      <c r="K102" s="1"/>
      <c r="L102" s="1"/>
      <c r="M102" s="8">
        <v>115</v>
      </c>
      <c r="N102" s="8">
        <v>110</v>
      </c>
      <c r="R102" t="s">
        <v>305</v>
      </c>
      <c r="W102" t="s">
        <v>305</v>
      </c>
      <c r="AB102" t="s">
        <v>187</v>
      </c>
      <c r="AG102" t="s">
        <v>187</v>
      </c>
    </row>
    <row r="103" spans="1:35" ht="15.75" thickBot="1">
      <c r="A103" s="1">
        <v>7173</v>
      </c>
      <c r="B103" s="9" t="s">
        <v>318</v>
      </c>
      <c r="C103" s="1" t="s">
        <v>20</v>
      </c>
      <c r="D103" s="1" t="s">
        <v>102</v>
      </c>
      <c r="E103" s="6" t="s">
        <v>66</v>
      </c>
      <c r="F103" s="4">
        <v>42134</v>
      </c>
      <c r="G103" s="1" t="s">
        <v>63</v>
      </c>
      <c r="H103" s="116">
        <v>42223</v>
      </c>
      <c r="I103" s="9">
        <v>6925</v>
      </c>
      <c r="J103" s="1">
        <v>24.9</v>
      </c>
      <c r="K103" s="1"/>
      <c r="L103" s="1"/>
      <c r="M103" s="8">
        <v>116</v>
      </c>
      <c r="N103" s="8">
        <v>99</v>
      </c>
      <c r="R103" s="23" t="s">
        <v>400</v>
      </c>
      <c r="W103" s="23" t="s">
        <v>400</v>
      </c>
      <c r="AB103" s="23" t="s">
        <v>407</v>
      </c>
      <c r="AG103" s="23" t="s">
        <v>408</v>
      </c>
    </row>
    <row r="104" spans="1:35">
      <c r="A104" s="1"/>
      <c r="B104" s="9" t="s">
        <v>319</v>
      </c>
      <c r="C104" s="1" t="s">
        <v>26</v>
      </c>
      <c r="D104" s="1" t="s">
        <v>102</v>
      </c>
      <c r="E104" s="6" t="s">
        <v>66</v>
      </c>
      <c r="F104" s="4">
        <v>42134</v>
      </c>
      <c r="G104" s="1" t="s">
        <v>63</v>
      </c>
      <c r="H104" s="116">
        <v>42223</v>
      </c>
      <c r="I104" s="9">
        <v>6925</v>
      </c>
      <c r="J104" s="1">
        <v>20.6</v>
      </c>
      <c r="K104" s="1"/>
      <c r="L104" s="1"/>
      <c r="M104" s="8">
        <v>97</v>
      </c>
      <c r="N104" s="8"/>
      <c r="R104" s="30"/>
      <c r="S104" s="30" t="s">
        <v>188</v>
      </c>
      <c r="T104" s="30" t="s">
        <v>189</v>
      </c>
      <c r="W104" s="30"/>
      <c r="X104" s="30" t="s">
        <v>188</v>
      </c>
      <c r="Y104" s="30" t="s">
        <v>189</v>
      </c>
      <c r="AB104" s="30"/>
      <c r="AC104" s="30" t="s">
        <v>188</v>
      </c>
      <c r="AD104" s="30" t="s">
        <v>189</v>
      </c>
      <c r="AG104" s="30"/>
      <c r="AH104" s="30" t="s">
        <v>188</v>
      </c>
      <c r="AI104" s="30" t="s">
        <v>189</v>
      </c>
    </row>
    <row r="105" spans="1:35">
      <c r="A105" s="1"/>
      <c r="B105" s="9" t="s">
        <v>320</v>
      </c>
      <c r="C105" s="1" t="s">
        <v>28</v>
      </c>
      <c r="D105" s="1" t="s">
        <v>102</v>
      </c>
      <c r="E105" s="6" t="s">
        <v>66</v>
      </c>
      <c r="F105" s="4">
        <v>42134</v>
      </c>
      <c r="G105" s="1" t="s">
        <v>63</v>
      </c>
      <c r="H105" s="116">
        <v>42223</v>
      </c>
      <c r="I105" s="9">
        <v>6925</v>
      </c>
      <c r="J105" s="1">
        <v>25.9</v>
      </c>
      <c r="K105" s="1"/>
      <c r="L105" s="1"/>
      <c r="M105" s="8">
        <v>82</v>
      </c>
      <c r="N105" s="8"/>
      <c r="R105" s="28" t="s">
        <v>190</v>
      </c>
      <c r="S105" s="28">
        <v>18.064285714285713</v>
      </c>
      <c r="T105" s="28">
        <v>17.169230769230769</v>
      </c>
      <c r="W105" s="28" t="s">
        <v>190</v>
      </c>
      <c r="X105" s="28">
        <v>23.181818181818183</v>
      </c>
      <c r="Y105" s="28">
        <v>23.05263157894737</v>
      </c>
      <c r="AB105" s="28" t="s">
        <v>190</v>
      </c>
      <c r="AC105" s="28">
        <v>18.064285714285713</v>
      </c>
      <c r="AD105" s="28">
        <v>23.181818181818183</v>
      </c>
      <c r="AG105" s="28" t="s">
        <v>190</v>
      </c>
      <c r="AH105" s="28">
        <v>17.169230769230769</v>
      </c>
      <c r="AI105" s="28">
        <v>23.05263157894737</v>
      </c>
    </row>
    <row r="106" spans="1:35">
      <c r="A106" s="1"/>
      <c r="B106" s="9" t="s">
        <v>321</v>
      </c>
      <c r="C106" s="1" t="s">
        <v>29</v>
      </c>
      <c r="D106" s="1" t="s">
        <v>102</v>
      </c>
      <c r="E106" s="6" t="s">
        <v>66</v>
      </c>
      <c r="F106" s="4">
        <v>42134</v>
      </c>
      <c r="G106" s="1" t="s">
        <v>63</v>
      </c>
      <c r="H106" s="116">
        <v>42223</v>
      </c>
      <c r="I106" s="9">
        <v>6925</v>
      </c>
      <c r="J106" s="1">
        <v>20.6</v>
      </c>
      <c r="K106" s="1"/>
      <c r="L106" s="1"/>
      <c r="M106" s="8">
        <v>93</v>
      </c>
      <c r="N106" s="8"/>
      <c r="R106" s="28" t="s">
        <v>191</v>
      </c>
      <c r="S106" s="28">
        <v>4.1024725274725053</v>
      </c>
      <c r="T106" s="28">
        <v>3.0094153846153855</v>
      </c>
      <c r="W106" s="28" t="s">
        <v>191</v>
      </c>
      <c r="X106" s="28">
        <v>5.9756363636363856</v>
      </c>
      <c r="Y106" s="28">
        <v>14.717076023391806</v>
      </c>
      <c r="AB106" s="28" t="s">
        <v>191</v>
      </c>
      <c r="AC106" s="28">
        <v>4.1024725274725053</v>
      </c>
      <c r="AD106" s="28">
        <v>5.9756363636363856</v>
      </c>
      <c r="AG106" s="28" t="s">
        <v>191</v>
      </c>
      <c r="AH106" s="28">
        <v>3.0094153846153855</v>
      </c>
      <c r="AI106" s="28">
        <v>14.717076023391806</v>
      </c>
    </row>
    <row r="107" spans="1:35">
      <c r="A107" s="1">
        <v>7182</v>
      </c>
      <c r="B107" s="9" t="s">
        <v>322</v>
      </c>
      <c r="C107" s="1" t="s">
        <v>20</v>
      </c>
      <c r="D107" s="1" t="s">
        <v>102</v>
      </c>
      <c r="E107" s="6" t="s">
        <v>66</v>
      </c>
      <c r="F107" s="4">
        <v>42136</v>
      </c>
      <c r="G107" s="1" t="s">
        <v>63</v>
      </c>
      <c r="H107" s="116">
        <v>42227</v>
      </c>
      <c r="I107" s="9">
        <v>7076</v>
      </c>
      <c r="J107" s="1">
        <v>20.7</v>
      </c>
      <c r="K107" s="1"/>
      <c r="L107" s="1"/>
      <c r="M107" s="8">
        <v>111</v>
      </c>
      <c r="N107" s="8"/>
      <c r="R107" s="28" t="s">
        <v>192</v>
      </c>
      <c r="S107" s="28">
        <v>14</v>
      </c>
      <c r="T107" s="28">
        <v>26</v>
      </c>
      <c r="W107" s="28" t="s">
        <v>192</v>
      </c>
      <c r="X107" s="28">
        <v>11</v>
      </c>
      <c r="Y107" s="28">
        <v>19</v>
      </c>
      <c r="AB107" s="28" t="s">
        <v>192</v>
      </c>
      <c r="AC107" s="28">
        <v>14</v>
      </c>
      <c r="AD107" s="28">
        <v>11</v>
      </c>
      <c r="AG107" s="28" t="s">
        <v>192</v>
      </c>
      <c r="AH107" s="28">
        <v>26</v>
      </c>
      <c r="AI107" s="28">
        <v>19</v>
      </c>
    </row>
    <row r="108" spans="1:35">
      <c r="A108" s="1"/>
      <c r="B108" s="9" t="s">
        <v>323</v>
      </c>
      <c r="C108" s="1" t="s">
        <v>29</v>
      </c>
      <c r="D108" s="1" t="s">
        <v>102</v>
      </c>
      <c r="E108" s="6" t="s">
        <v>66</v>
      </c>
      <c r="F108" s="4">
        <v>42136</v>
      </c>
      <c r="G108" s="1" t="s">
        <v>63</v>
      </c>
      <c r="H108" s="116">
        <v>42227</v>
      </c>
      <c r="I108" s="9">
        <v>7076</v>
      </c>
      <c r="J108" s="1">
        <v>21.3</v>
      </c>
      <c r="K108" s="1"/>
      <c r="L108" s="1"/>
      <c r="M108" s="8">
        <v>90</v>
      </c>
      <c r="N108" s="8"/>
      <c r="R108" s="28" t="s">
        <v>306</v>
      </c>
      <c r="S108" s="28">
        <v>3.3833559861191373</v>
      </c>
      <c r="T108" s="28"/>
      <c r="W108" s="28" t="s">
        <v>306</v>
      </c>
      <c r="X108" s="28">
        <v>11.59513328776487</v>
      </c>
      <c r="Y108" s="28"/>
      <c r="AB108" s="28" t="s">
        <v>193</v>
      </c>
      <c r="AC108" s="28">
        <v>0</v>
      </c>
      <c r="AD108" s="28"/>
      <c r="AG108" s="28" t="s">
        <v>193</v>
      </c>
      <c r="AH108" s="28">
        <v>0</v>
      </c>
      <c r="AI108" s="28"/>
    </row>
    <row r="109" spans="1:35">
      <c r="A109" s="1">
        <v>8050</v>
      </c>
      <c r="B109" s="9" t="s">
        <v>281</v>
      </c>
      <c r="C109" s="1" t="s">
        <v>20</v>
      </c>
      <c r="D109" s="1" t="s">
        <v>102</v>
      </c>
      <c r="E109" s="6" t="s">
        <v>66</v>
      </c>
      <c r="F109" s="4">
        <v>43067</v>
      </c>
      <c r="G109" s="1" t="s">
        <v>63</v>
      </c>
      <c r="H109" s="116">
        <v>43158</v>
      </c>
      <c r="I109" s="9">
        <v>8011</v>
      </c>
      <c r="J109" s="1">
        <v>20.9</v>
      </c>
      <c r="K109" s="1"/>
      <c r="L109" s="1"/>
      <c r="M109" s="1">
        <v>93</v>
      </c>
      <c r="N109" s="8"/>
      <c r="R109" s="28" t="s">
        <v>193</v>
      </c>
      <c r="S109" s="28">
        <v>0</v>
      </c>
      <c r="T109" s="28"/>
      <c r="W109" s="28" t="s">
        <v>193</v>
      </c>
      <c r="X109" s="28">
        <v>0</v>
      </c>
      <c r="Y109" s="28"/>
      <c r="AB109" s="28" t="s">
        <v>194</v>
      </c>
      <c r="AC109" s="28">
        <v>19</v>
      </c>
      <c r="AD109" s="28"/>
      <c r="AG109" s="28" t="s">
        <v>194</v>
      </c>
      <c r="AH109" s="28">
        <v>23</v>
      </c>
      <c r="AI109" s="28"/>
    </row>
    <row r="110" spans="1:35">
      <c r="A110" s="1"/>
      <c r="B110" s="9" t="s">
        <v>282</v>
      </c>
      <c r="C110" s="1" t="s">
        <v>26</v>
      </c>
      <c r="D110" s="1" t="s">
        <v>102</v>
      </c>
      <c r="E110" s="6" t="s">
        <v>66</v>
      </c>
      <c r="F110" s="4">
        <v>43067</v>
      </c>
      <c r="G110" s="1" t="s">
        <v>63</v>
      </c>
      <c r="H110" s="116">
        <v>43158</v>
      </c>
      <c r="I110" s="9">
        <v>8011</v>
      </c>
      <c r="J110" s="1">
        <v>27.3</v>
      </c>
      <c r="K110" s="1"/>
      <c r="L110" s="1"/>
      <c r="M110" s="1">
        <v>129</v>
      </c>
      <c r="N110" s="8"/>
      <c r="R110" s="28" t="s">
        <v>194</v>
      </c>
      <c r="S110" s="28">
        <v>38</v>
      </c>
      <c r="T110" s="28"/>
      <c r="W110" s="28" t="s">
        <v>194</v>
      </c>
      <c r="X110" s="28">
        <v>28</v>
      </c>
      <c r="Y110" s="28"/>
      <c r="AB110" s="28" t="s">
        <v>195</v>
      </c>
      <c r="AC110" s="28">
        <v>-5.5961127957454879</v>
      </c>
      <c r="AD110" s="28"/>
      <c r="AG110" s="28" t="s">
        <v>195</v>
      </c>
      <c r="AH110" s="28">
        <v>-6.2352375927831645</v>
      </c>
      <c r="AI110" s="28"/>
    </row>
    <row r="111" spans="1:35">
      <c r="A111" s="1"/>
      <c r="B111" s="9" t="s">
        <v>283</v>
      </c>
      <c r="C111" s="1" t="s">
        <v>28</v>
      </c>
      <c r="D111" s="1" t="s">
        <v>102</v>
      </c>
      <c r="E111" s="6" t="s">
        <v>66</v>
      </c>
      <c r="F111" s="4">
        <v>43067</v>
      </c>
      <c r="G111" s="1" t="s">
        <v>63</v>
      </c>
      <c r="H111" s="116">
        <v>43158</v>
      </c>
      <c r="I111" s="9">
        <v>8011</v>
      </c>
      <c r="J111" s="1">
        <v>24.5</v>
      </c>
      <c r="K111" s="1"/>
      <c r="L111" s="1"/>
      <c r="M111" s="1">
        <v>106</v>
      </c>
      <c r="N111" s="8"/>
      <c r="R111" s="28" t="s">
        <v>195</v>
      </c>
      <c r="S111" s="28">
        <v>1.4679002513200368</v>
      </c>
      <c r="T111" s="28"/>
      <c r="W111" s="28" t="s">
        <v>195</v>
      </c>
      <c r="X111" s="28">
        <v>0.10013643390893744</v>
      </c>
      <c r="Y111" s="28"/>
      <c r="AB111" s="28" t="s">
        <v>196</v>
      </c>
      <c r="AC111" s="28">
        <v>1.0687694716556449E-5</v>
      </c>
      <c r="AD111" s="28"/>
      <c r="AG111" s="28" t="s">
        <v>196</v>
      </c>
      <c r="AH111" s="28">
        <v>1.1578683131397118E-6</v>
      </c>
      <c r="AI111" s="28"/>
    </row>
    <row r="112" spans="1:35">
      <c r="A112" s="1"/>
      <c r="B112" s="9" t="s">
        <v>284</v>
      </c>
      <c r="C112" s="1" t="s">
        <v>29</v>
      </c>
      <c r="D112" s="1" t="s">
        <v>102</v>
      </c>
      <c r="E112" s="6" t="s">
        <v>66</v>
      </c>
      <c r="F112" s="4">
        <v>43067</v>
      </c>
      <c r="G112" s="1" t="s">
        <v>63</v>
      </c>
      <c r="H112" s="116">
        <v>43158</v>
      </c>
      <c r="I112" s="9">
        <v>8011</v>
      </c>
      <c r="J112" s="1">
        <v>24.7</v>
      </c>
      <c r="K112" s="1"/>
      <c r="L112" s="1"/>
      <c r="M112" s="1">
        <v>88</v>
      </c>
      <c r="N112" s="8"/>
      <c r="R112" s="28" t="s">
        <v>196</v>
      </c>
      <c r="S112" s="28">
        <v>7.5180257498034128E-2</v>
      </c>
      <c r="T112" s="28"/>
      <c r="W112" s="28" t="s">
        <v>196</v>
      </c>
      <c r="X112" s="28">
        <v>0.4604747833099202</v>
      </c>
      <c r="Y112" s="28"/>
      <c r="AB112" s="28" t="s">
        <v>197</v>
      </c>
      <c r="AC112" s="28">
        <v>1.7291328115213698</v>
      </c>
      <c r="AD112" s="28"/>
      <c r="AG112" s="28" t="s">
        <v>197</v>
      </c>
      <c r="AH112" s="28">
        <v>1.7138715277470482</v>
      </c>
      <c r="AI112" s="28"/>
    </row>
    <row r="113" spans="1:35">
      <c r="A113" s="1" t="s">
        <v>179</v>
      </c>
      <c r="B113" s="1"/>
      <c r="C113" s="1"/>
      <c r="D113" s="1"/>
      <c r="E113" s="1"/>
      <c r="F113" s="4"/>
      <c r="G113" s="4"/>
      <c r="H113" s="4"/>
      <c r="I113" s="1"/>
      <c r="J113" s="24">
        <f>AVERAGE(J102:J112)</f>
        <v>23.181818181818183</v>
      </c>
      <c r="K113" s="1"/>
      <c r="L113" s="1"/>
      <c r="M113" s="1">
        <v>104</v>
      </c>
      <c r="N113" s="1"/>
      <c r="R113" s="28" t="s">
        <v>197</v>
      </c>
      <c r="S113" s="28">
        <v>1.6859544601667387</v>
      </c>
      <c r="T113" s="28"/>
      <c r="W113" s="28" t="s">
        <v>197</v>
      </c>
      <c r="X113" s="28">
        <v>1.7011309342659326</v>
      </c>
      <c r="Y113" s="28"/>
      <c r="AB113" s="28" t="s">
        <v>198</v>
      </c>
      <c r="AC113" s="28">
        <v>2.1375389433112898E-5</v>
      </c>
      <c r="AD113" s="28"/>
      <c r="AG113" s="28" t="s">
        <v>198</v>
      </c>
      <c r="AH113" s="28">
        <v>2.3157366262794237E-6</v>
      </c>
      <c r="AI113" s="28"/>
    </row>
    <row r="114" spans="1:35" ht="15.75" thickBot="1">
      <c r="A114" s="1" t="s">
        <v>180</v>
      </c>
      <c r="B114" s="1"/>
      <c r="C114" s="1"/>
      <c r="D114" s="1"/>
      <c r="E114" s="1"/>
      <c r="F114" s="4"/>
      <c r="G114" s="4"/>
      <c r="H114" s="4"/>
      <c r="I114" s="1"/>
      <c r="J114" s="24">
        <f>STDEV(J102:J112)/SQRT(11)</f>
        <v>0.7370479424172417</v>
      </c>
      <c r="K114" s="1"/>
      <c r="L114" s="1"/>
      <c r="M114" s="1">
        <v>104</v>
      </c>
      <c r="N114" s="1"/>
      <c r="R114" s="28" t="s">
        <v>198</v>
      </c>
      <c r="S114" s="28">
        <v>0.15036051499606826</v>
      </c>
      <c r="T114" s="28"/>
      <c r="W114" s="28" t="s">
        <v>198</v>
      </c>
      <c r="X114" s="28">
        <v>0.9209495666198404</v>
      </c>
      <c r="Y114" s="28"/>
      <c r="AB114" s="29" t="s">
        <v>199</v>
      </c>
      <c r="AC114" s="29">
        <v>2.0930240544083096</v>
      </c>
      <c r="AD114" s="29"/>
      <c r="AG114" s="29" t="s">
        <v>199</v>
      </c>
      <c r="AH114" s="29">
        <v>2.0686576104190491</v>
      </c>
      <c r="AI114" s="29"/>
    </row>
    <row r="115" spans="1:35" ht="15.75" thickBot="1">
      <c r="A115" s="1"/>
      <c r="B115" s="9"/>
      <c r="C115" s="1"/>
      <c r="D115" s="1"/>
      <c r="E115" s="6"/>
      <c r="F115" s="4"/>
      <c r="G115" s="1"/>
      <c r="H115" s="116"/>
      <c r="I115" s="9"/>
      <c r="J115" s="1"/>
      <c r="K115" s="1"/>
      <c r="L115" s="1"/>
      <c r="M115" s="9">
        <v>102</v>
      </c>
      <c r="N115" s="1" t="s">
        <v>162</v>
      </c>
      <c r="R115" s="29" t="s">
        <v>199</v>
      </c>
      <c r="S115" s="29">
        <v>2.0243941639119702</v>
      </c>
      <c r="T115" s="29"/>
      <c r="W115" s="29" t="s">
        <v>199</v>
      </c>
      <c r="X115" s="29">
        <v>2.0484071417952445</v>
      </c>
      <c r="Y115" s="29"/>
    </row>
    <row r="116" spans="1:35">
      <c r="A116" s="1">
        <v>5853</v>
      </c>
      <c r="B116" s="1" t="s">
        <v>126</v>
      </c>
      <c r="C116" s="1" t="s">
        <v>20</v>
      </c>
      <c r="D116" s="1" t="s">
        <v>21</v>
      </c>
      <c r="E116" s="1" t="s">
        <v>22</v>
      </c>
      <c r="F116" s="4">
        <v>41157</v>
      </c>
      <c r="G116" s="1" t="s">
        <v>63</v>
      </c>
      <c r="H116" s="4">
        <v>41250</v>
      </c>
      <c r="I116" s="1">
        <v>5714</v>
      </c>
      <c r="J116" s="1">
        <v>17.100000000000001</v>
      </c>
      <c r="K116" s="1"/>
      <c r="L116" s="1"/>
      <c r="M116" s="9">
        <v>98</v>
      </c>
      <c r="N116" s="1" t="s">
        <v>162</v>
      </c>
    </row>
    <row r="117" spans="1:35">
      <c r="A117" s="1"/>
      <c r="B117" s="1" t="s">
        <v>127</v>
      </c>
      <c r="C117" s="1" t="s">
        <v>26</v>
      </c>
      <c r="D117" s="1" t="s">
        <v>21</v>
      </c>
      <c r="E117" s="1" t="s">
        <v>22</v>
      </c>
      <c r="F117" s="4">
        <v>41157</v>
      </c>
      <c r="G117" s="1" t="s">
        <v>63</v>
      </c>
      <c r="H117" s="4">
        <v>41250</v>
      </c>
      <c r="I117" s="1">
        <v>5714</v>
      </c>
      <c r="J117" s="1">
        <v>18.3</v>
      </c>
      <c r="K117" s="1"/>
      <c r="L117" s="1"/>
      <c r="M117" s="9">
        <v>109</v>
      </c>
      <c r="N117" s="1" t="s">
        <v>162</v>
      </c>
    </row>
    <row r="118" spans="1:35">
      <c r="A118" s="1"/>
      <c r="B118" s="1" t="s">
        <v>128</v>
      </c>
      <c r="C118" s="1" t="s">
        <v>28</v>
      </c>
      <c r="D118" s="1" t="s">
        <v>21</v>
      </c>
      <c r="E118" s="1" t="s">
        <v>22</v>
      </c>
      <c r="F118" s="4">
        <v>41157</v>
      </c>
      <c r="G118" s="1" t="s">
        <v>63</v>
      </c>
      <c r="H118" s="4">
        <v>41250</v>
      </c>
      <c r="I118" s="1">
        <v>5714</v>
      </c>
      <c r="J118" s="1">
        <v>19.3</v>
      </c>
      <c r="K118" s="1"/>
      <c r="L118" s="1"/>
      <c r="M118" s="9">
        <v>82</v>
      </c>
      <c r="N118" s="1" t="s">
        <v>162</v>
      </c>
      <c r="S118" t="s">
        <v>183</v>
      </c>
      <c r="T118" t="s">
        <v>402</v>
      </c>
    </row>
    <row r="119" spans="1:35">
      <c r="A119" s="1"/>
      <c r="B119" s="1" t="s">
        <v>129</v>
      </c>
      <c r="C119" s="1" t="s">
        <v>29</v>
      </c>
      <c r="D119" s="1" t="s">
        <v>21</v>
      </c>
      <c r="E119" s="1" t="s">
        <v>22</v>
      </c>
      <c r="F119" s="4">
        <v>41157</v>
      </c>
      <c r="G119" s="1" t="s">
        <v>63</v>
      </c>
      <c r="H119" s="4">
        <v>41250</v>
      </c>
      <c r="I119" s="1">
        <v>5714</v>
      </c>
      <c r="J119" s="1">
        <v>20.3</v>
      </c>
      <c r="K119" s="1"/>
      <c r="L119" s="1"/>
      <c r="M119" s="9">
        <v>68</v>
      </c>
      <c r="N119" s="1" t="s">
        <v>162</v>
      </c>
      <c r="R119" t="s">
        <v>200</v>
      </c>
      <c r="S119">
        <v>23.181818181818183</v>
      </c>
      <c r="T119">
        <v>23.05263157894737</v>
      </c>
    </row>
    <row r="120" spans="1:35">
      <c r="A120" s="1"/>
      <c r="B120" s="1" t="s">
        <v>130</v>
      </c>
      <c r="C120" s="1" t="s">
        <v>41</v>
      </c>
      <c r="D120" s="1" t="s">
        <v>21</v>
      </c>
      <c r="E120" s="1" t="s">
        <v>22</v>
      </c>
      <c r="F120" s="4">
        <v>41157</v>
      </c>
      <c r="G120" s="1" t="s">
        <v>63</v>
      </c>
      <c r="H120" s="4">
        <v>41250</v>
      </c>
      <c r="I120" s="1">
        <v>5714</v>
      </c>
      <c r="J120" s="1">
        <v>19.5</v>
      </c>
      <c r="K120" s="1"/>
      <c r="L120" s="1"/>
      <c r="M120" s="1">
        <v>76</v>
      </c>
      <c r="N120" s="1" t="s">
        <v>162</v>
      </c>
      <c r="R120" t="s">
        <v>186</v>
      </c>
      <c r="S120">
        <v>18.064285714285713</v>
      </c>
      <c r="T120">
        <v>17.169230769230769</v>
      </c>
    </row>
    <row r="121" spans="1:35">
      <c r="A121" s="1">
        <v>6634</v>
      </c>
      <c r="B121" s="1" t="s">
        <v>134</v>
      </c>
      <c r="C121" s="1" t="s">
        <v>20</v>
      </c>
      <c r="D121" s="1" t="s">
        <v>21</v>
      </c>
      <c r="E121" s="1" t="s">
        <v>22</v>
      </c>
      <c r="F121" s="4">
        <v>41765</v>
      </c>
      <c r="G121" s="1" t="s">
        <v>63</v>
      </c>
      <c r="H121" s="4">
        <v>41857</v>
      </c>
      <c r="I121" s="1">
        <v>6528</v>
      </c>
      <c r="J121" s="1">
        <v>17.7</v>
      </c>
      <c r="K121" s="1"/>
      <c r="L121" s="1"/>
      <c r="M121" s="1">
        <v>80</v>
      </c>
      <c r="N121" s="6" t="s">
        <v>162</v>
      </c>
    </row>
    <row r="122" spans="1:35">
      <c r="A122" s="1"/>
      <c r="B122" s="1" t="s">
        <v>135</v>
      </c>
      <c r="C122" s="1" t="s">
        <v>26</v>
      </c>
      <c r="D122" s="1" t="s">
        <v>21</v>
      </c>
      <c r="E122" s="1" t="s">
        <v>22</v>
      </c>
      <c r="F122" s="4">
        <v>41765</v>
      </c>
      <c r="G122" s="1" t="s">
        <v>63</v>
      </c>
      <c r="H122" s="4">
        <v>41857</v>
      </c>
      <c r="I122" s="1">
        <v>6528</v>
      </c>
      <c r="J122" s="1">
        <v>16.7</v>
      </c>
      <c r="K122" s="1"/>
      <c r="L122" s="1"/>
      <c r="M122" s="1">
        <v>88</v>
      </c>
      <c r="N122" s="6" t="s">
        <v>162</v>
      </c>
    </row>
    <row r="123" spans="1:35">
      <c r="A123" s="1"/>
      <c r="B123" s="1" t="s">
        <v>136</v>
      </c>
      <c r="C123" s="1" t="s">
        <v>28</v>
      </c>
      <c r="D123" s="1" t="s">
        <v>21</v>
      </c>
      <c r="E123" s="1" t="s">
        <v>22</v>
      </c>
      <c r="F123" s="4">
        <v>41765</v>
      </c>
      <c r="G123" s="1" t="s">
        <v>63</v>
      </c>
      <c r="H123" s="4">
        <v>41857</v>
      </c>
      <c r="I123" s="1">
        <v>6528</v>
      </c>
      <c r="J123" s="1">
        <v>18.3</v>
      </c>
      <c r="K123" s="1"/>
      <c r="L123" s="1"/>
      <c r="M123" s="1">
        <v>83</v>
      </c>
      <c r="N123" s="6" t="s">
        <v>162</v>
      </c>
      <c r="O123" t="s">
        <v>54</v>
      </c>
    </row>
    <row r="124" spans="1:35">
      <c r="A124" s="1"/>
      <c r="B124" s="1" t="s">
        <v>137</v>
      </c>
      <c r="C124" s="1" t="s">
        <v>29</v>
      </c>
      <c r="D124" s="1" t="s">
        <v>21</v>
      </c>
      <c r="E124" s="1" t="s">
        <v>22</v>
      </c>
      <c r="F124" s="4">
        <v>41765</v>
      </c>
      <c r="G124" s="1" t="s">
        <v>63</v>
      </c>
      <c r="H124" s="4">
        <v>41857</v>
      </c>
      <c r="I124" s="1">
        <v>6528</v>
      </c>
      <c r="J124" s="1">
        <v>17.899999999999999</v>
      </c>
      <c r="K124" s="1"/>
      <c r="L124" s="1"/>
      <c r="M124" s="1">
        <v>106</v>
      </c>
      <c r="N124" s="6" t="s">
        <v>162</v>
      </c>
      <c r="S124" t="s">
        <v>183</v>
      </c>
      <c r="T124" t="s">
        <v>402</v>
      </c>
    </row>
    <row r="125" spans="1:35">
      <c r="A125" s="1"/>
      <c r="B125" s="1" t="s">
        <v>138</v>
      </c>
      <c r="C125" s="1" t="s">
        <v>41</v>
      </c>
      <c r="D125" s="1" t="s">
        <v>21</v>
      </c>
      <c r="E125" s="1" t="s">
        <v>22</v>
      </c>
      <c r="F125" s="4">
        <v>41765</v>
      </c>
      <c r="G125" s="1" t="s">
        <v>63</v>
      </c>
      <c r="H125" s="4">
        <v>41857</v>
      </c>
      <c r="I125" s="1">
        <v>6528</v>
      </c>
      <c r="J125" s="1">
        <v>16.600000000000001</v>
      </c>
      <c r="K125" s="1"/>
      <c r="L125" s="1"/>
      <c r="M125" s="1"/>
      <c r="N125" s="6"/>
      <c r="R125" t="s">
        <v>200</v>
      </c>
      <c r="S125">
        <v>0.7370479424172417</v>
      </c>
      <c r="T125">
        <v>0.88010394192934316</v>
      </c>
    </row>
    <row r="126" spans="1:35">
      <c r="A126" s="1">
        <v>6669</v>
      </c>
      <c r="B126" s="1" t="s">
        <v>139</v>
      </c>
      <c r="C126" s="1" t="s">
        <v>20</v>
      </c>
      <c r="D126" s="1" t="s">
        <v>21</v>
      </c>
      <c r="E126" s="1" t="s">
        <v>22</v>
      </c>
      <c r="F126" s="4">
        <v>41800</v>
      </c>
      <c r="G126" s="1" t="s">
        <v>63</v>
      </c>
      <c r="H126" s="4">
        <v>41891</v>
      </c>
      <c r="I126" s="1">
        <v>6528</v>
      </c>
      <c r="J126" s="1">
        <v>16.899999999999999</v>
      </c>
      <c r="K126" s="1"/>
      <c r="L126" s="1"/>
      <c r="M126" s="1"/>
      <c r="N126" s="6"/>
      <c r="R126" t="s">
        <v>186</v>
      </c>
      <c r="S126">
        <v>0.54132592027568927</v>
      </c>
      <c r="T126">
        <v>0.34021573385446219</v>
      </c>
    </row>
    <row r="127" spans="1:35">
      <c r="A127" s="1"/>
      <c r="B127" s="1" t="s">
        <v>140</v>
      </c>
      <c r="C127" s="1" t="s">
        <v>26</v>
      </c>
      <c r="D127" s="1" t="s">
        <v>21</v>
      </c>
      <c r="E127" s="1" t="s">
        <v>22</v>
      </c>
      <c r="F127" s="4">
        <v>41800</v>
      </c>
      <c r="G127" s="1" t="s">
        <v>63</v>
      </c>
      <c r="H127" s="4">
        <v>41891</v>
      </c>
      <c r="I127" s="1">
        <v>6528</v>
      </c>
      <c r="J127" s="1">
        <v>14.8</v>
      </c>
      <c r="K127" s="1"/>
      <c r="L127" s="1"/>
      <c r="M127" s="1"/>
      <c r="N127" s="6"/>
    </row>
    <row r="128" spans="1:35">
      <c r="A128" s="1"/>
      <c r="B128" s="1" t="s">
        <v>141</v>
      </c>
      <c r="C128" s="1" t="s">
        <v>28</v>
      </c>
      <c r="D128" s="1" t="s">
        <v>21</v>
      </c>
      <c r="E128" s="1" t="s">
        <v>22</v>
      </c>
      <c r="F128" s="4">
        <v>41800</v>
      </c>
      <c r="G128" s="1" t="s">
        <v>63</v>
      </c>
      <c r="H128" s="4">
        <v>41891</v>
      </c>
      <c r="I128" s="1">
        <v>6528</v>
      </c>
      <c r="J128" s="1">
        <v>14.9</v>
      </c>
      <c r="K128" s="1"/>
      <c r="L128" s="1"/>
      <c r="M128" s="8">
        <v>142</v>
      </c>
      <c r="N128" s="8"/>
    </row>
    <row r="129" spans="1:14">
      <c r="A129" s="1"/>
      <c r="B129" s="1" t="s">
        <v>142</v>
      </c>
      <c r="C129" s="1" t="s">
        <v>29</v>
      </c>
      <c r="D129" s="1" t="s">
        <v>21</v>
      </c>
      <c r="E129" s="1" t="s">
        <v>22</v>
      </c>
      <c r="F129" s="4">
        <v>41800</v>
      </c>
      <c r="G129" s="1" t="s">
        <v>63</v>
      </c>
      <c r="H129" s="4">
        <v>41891</v>
      </c>
      <c r="I129" s="1">
        <v>6528</v>
      </c>
      <c r="J129" s="1">
        <v>14.7</v>
      </c>
      <c r="K129" s="1"/>
      <c r="L129" s="1"/>
      <c r="M129" s="8">
        <v>144</v>
      </c>
      <c r="N129" s="8"/>
    </row>
    <row r="130" spans="1:14">
      <c r="A130" s="1">
        <v>6710</v>
      </c>
      <c r="B130" s="1" t="s">
        <v>147</v>
      </c>
      <c r="C130" s="1" t="s">
        <v>20</v>
      </c>
      <c r="D130" s="1" t="s">
        <v>21</v>
      </c>
      <c r="E130" s="1" t="s">
        <v>22</v>
      </c>
      <c r="F130" s="4">
        <v>41821</v>
      </c>
      <c r="G130" s="1" t="s">
        <v>63</v>
      </c>
      <c r="H130" s="4">
        <v>41913</v>
      </c>
      <c r="I130" s="1">
        <v>6696</v>
      </c>
      <c r="J130" s="1">
        <v>16.899999999999999</v>
      </c>
      <c r="K130" s="1"/>
      <c r="L130" s="1"/>
      <c r="M130" s="8">
        <v>128</v>
      </c>
      <c r="N130" s="8"/>
    </row>
    <row r="131" spans="1:14">
      <c r="A131" s="1"/>
      <c r="B131" s="1" t="s">
        <v>148</v>
      </c>
      <c r="C131" s="1" t="s">
        <v>29</v>
      </c>
      <c r="D131" s="1" t="s">
        <v>21</v>
      </c>
      <c r="E131" s="1" t="s">
        <v>22</v>
      </c>
      <c r="F131" s="4">
        <v>41821</v>
      </c>
      <c r="G131" s="1" t="s">
        <v>63</v>
      </c>
      <c r="H131" s="4">
        <v>41913</v>
      </c>
      <c r="I131" s="1">
        <v>6696</v>
      </c>
      <c r="J131" s="1">
        <v>14.9</v>
      </c>
      <c r="K131" s="1"/>
      <c r="L131" s="1"/>
      <c r="M131" s="1">
        <v>144</v>
      </c>
      <c r="N131" s="1"/>
    </row>
    <row r="132" spans="1:14">
      <c r="A132" s="9">
        <v>7108</v>
      </c>
      <c r="B132" s="9" t="s">
        <v>160</v>
      </c>
      <c r="C132" s="1" t="s">
        <v>20</v>
      </c>
      <c r="D132" s="1" t="s">
        <v>21</v>
      </c>
      <c r="E132" s="1" t="s">
        <v>22</v>
      </c>
      <c r="F132" s="4">
        <v>42076</v>
      </c>
      <c r="G132" s="1" t="s">
        <v>63</v>
      </c>
      <c r="H132" s="116">
        <v>42167</v>
      </c>
      <c r="I132" s="9" t="s">
        <v>161</v>
      </c>
      <c r="J132" s="9">
        <v>18.5</v>
      </c>
      <c r="K132" s="9"/>
      <c r="L132" s="9"/>
      <c r="M132" s="6" t="s">
        <v>151</v>
      </c>
      <c r="N132" s="1"/>
    </row>
    <row r="133" spans="1:14">
      <c r="A133" s="9"/>
      <c r="B133" s="9" t="s">
        <v>163</v>
      </c>
      <c r="C133" s="1" t="s">
        <v>26</v>
      </c>
      <c r="D133" s="1" t="s">
        <v>21</v>
      </c>
      <c r="E133" s="1" t="s">
        <v>22</v>
      </c>
      <c r="F133" s="4">
        <v>42076</v>
      </c>
      <c r="G133" s="1" t="s">
        <v>63</v>
      </c>
      <c r="H133" s="116">
        <v>42167</v>
      </c>
      <c r="I133" s="9" t="s">
        <v>161</v>
      </c>
      <c r="J133" s="9">
        <v>20</v>
      </c>
      <c r="K133" s="9"/>
      <c r="L133" s="9"/>
      <c r="M133" s="6" t="s">
        <v>153</v>
      </c>
      <c r="N133" s="1"/>
    </row>
    <row r="134" spans="1:14">
      <c r="A134" s="9"/>
      <c r="B134" s="9" t="s">
        <v>164</v>
      </c>
      <c r="C134" s="1" t="s">
        <v>28</v>
      </c>
      <c r="D134" s="1" t="s">
        <v>21</v>
      </c>
      <c r="E134" s="1" t="s">
        <v>22</v>
      </c>
      <c r="F134" s="4">
        <v>42076</v>
      </c>
      <c r="G134" s="1" t="s">
        <v>63</v>
      </c>
      <c r="H134" s="116">
        <v>42167</v>
      </c>
      <c r="I134" s="9" t="s">
        <v>161</v>
      </c>
      <c r="J134" s="9">
        <v>19.100000000000001</v>
      </c>
      <c r="K134" s="9"/>
      <c r="L134" s="9"/>
      <c r="M134" s="6" t="s">
        <v>155</v>
      </c>
      <c r="N134" s="1"/>
    </row>
    <row r="135" spans="1:14">
      <c r="A135" s="9"/>
      <c r="B135" s="9" t="s">
        <v>165</v>
      </c>
      <c r="C135" s="1" t="s">
        <v>29</v>
      </c>
      <c r="D135" s="1" t="s">
        <v>21</v>
      </c>
      <c r="E135" s="1" t="s">
        <v>22</v>
      </c>
      <c r="F135" s="4">
        <v>42076</v>
      </c>
      <c r="G135" s="1" t="s">
        <v>63</v>
      </c>
      <c r="H135" s="116">
        <v>42167</v>
      </c>
      <c r="I135" s="9" t="s">
        <v>161</v>
      </c>
      <c r="J135" s="9">
        <v>16.399999999999999</v>
      </c>
      <c r="K135" s="9"/>
      <c r="L135" s="9"/>
      <c r="M135" s="9">
        <v>97</v>
      </c>
      <c r="N135" s="1" t="s">
        <v>162</v>
      </c>
    </row>
    <row r="136" spans="1:14">
      <c r="A136" s="9"/>
      <c r="B136" s="9" t="s">
        <v>166</v>
      </c>
      <c r="C136" s="1" t="s">
        <v>108</v>
      </c>
      <c r="D136" s="1" t="s">
        <v>21</v>
      </c>
      <c r="E136" s="1" t="s">
        <v>22</v>
      </c>
      <c r="F136" s="4">
        <v>42076</v>
      </c>
      <c r="G136" s="1" t="s">
        <v>63</v>
      </c>
      <c r="H136" s="116">
        <v>42167</v>
      </c>
      <c r="I136" s="9" t="s">
        <v>161</v>
      </c>
      <c r="J136" s="9">
        <v>15.6</v>
      </c>
      <c r="K136" s="9"/>
      <c r="L136" s="9"/>
      <c r="M136" s="9">
        <v>86</v>
      </c>
      <c r="N136" s="1" t="s">
        <v>162</v>
      </c>
    </row>
    <row r="137" spans="1:14">
      <c r="A137" s="1"/>
      <c r="B137" s="9" t="s">
        <v>172</v>
      </c>
      <c r="C137" s="1" t="s">
        <v>108</v>
      </c>
      <c r="D137" s="1" t="s">
        <v>21</v>
      </c>
      <c r="E137" s="6" t="s">
        <v>22</v>
      </c>
      <c r="F137" s="4">
        <v>42076</v>
      </c>
      <c r="G137" s="1" t="s">
        <v>63</v>
      </c>
      <c r="H137" s="116">
        <v>42167</v>
      </c>
      <c r="I137" s="9" t="s">
        <v>161</v>
      </c>
      <c r="J137" s="1">
        <v>15.2</v>
      </c>
      <c r="K137" s="1"/>
      <c r="L137" s="1"/>
      <c r="M137" s="9" t="s">
        <v>170</v>
      </c>
      <c r="N137" s="1" t="s">
        <v>162</v>
      </c>
    </row>
    <row r="138" spans="1:14">
      <c r="A138" s="1">
        <v>7204</v>
      </c>
      <c r="B138" s="9" t="s">
        <v>285</v>
      </c>
      <c r="C138" s="1" t="s">
        <v>20</v>
      </c>
      <c r="D138" s="1" t="s">
        <v>21</v>
      </c>
      <c r="E138" s="6" t="s">
        <v>22</v>
      </c>
      <c r="F138" s="4">
        <v>42182</v>
      </c>
      <c r="G138" s="1" t="s">
        <v>63</v>
      </c>
      <c r="H138" s="116">
        <v>42241</v>
      </c>
      <c r="I138" s="9">
        <v>7074</v>
      </c>
      <c r="J138" s="1">
        <v>16.399999999999999</v>
      </c>
      <c r="K138" s="1"/>
      <c r="L138" s="1">
        <v>92</v>
      </c>
      <c r="M138" s="9">
        <v>116</v>
      </c>
      <c r="N138" s="1" t="s">
        <v>162</v>
      </c>
    </row>
    <row r="139" spans="1:14">
      <c r="A139" s="1"/>
      <c r="B139" s="9" t="s">
        <v>286</v>
      </c>
      <c r="C139" s="1" t="s">
        <v>26</v>
      </c>
      <c r="D139" s="1" t="s">
        <v>21</v>
      </c>
      <c r="E139" s="6" t="s">
        <v>22</v>
      </c>
      <c r="F139" s="4">
        <v>42182</v>
      </c>
      <c r="G139" s="1" t="s">
        <v>63</v>
      </c>
      <c r="H139" s="116">
        <v>42241</v>
      </c>
      <c r="I139" s="9">
        <v>7074</v>
      </c>
      <c r="J139" s="1">
        <v>18</v>
      </c>
      <c r="K139" s="1"/>
      <c r="L139" s="1">
        <v>103</v>
      </c>
      <c r="M139" s="1">
        <v>106</v>
      </c>
      <c r="N139" s="6" t="s">
        <v>162</v>
      </c>
    </row>
    <row r="140" spans="1:14">
      <c r="A140" s="1"/>
      <c r="B140" s="9" t="s">
        <v>287</v>
      </c>
      <c r="C140" s="1" t="s">
        <v>28</v>
      </c>
      <c r="D140" s="1" t="s">
        <v>21</v>
      </c>
      <c r="E140" s="6" t="s">
        <v>22</v>
      </c>
      <c r="F140" s="4">
        <v>42182</v>
      </c>
      <c r="G140" s="1" t="s">
        <v>63</v>
      </c>
      <c r="H140" s="116">
        <v>42241</v>
      </c>
      <c r="I140" s="9">
        <v>7074</v>
      </c>
      <c r="J140" s="1">
        <v>14.5</v>
      </c>
      <c r="K140" s="1"/>
      <c r="L140" s="1">
        <v>75</v>
      </c>
      <c r="M140" s="1">
        <v>90</v>
      </c>
      <c r="N140" s="6" t="s">
        <v>162</v>
      </c>
    </row>
    <row r="141" spans="1:14">
      <c r="A141" s="1"/>
      <c r="B141" s="9" t="s">
        <v>288</v>
      </c>
      <c r="C141" s="1" t="s">
        <v>29</v>
      </c>
      <c r="D141" s="1" t="s">
        <v>21</v>
      </c>
      <c r="E141" s="6" t="s">
        <v>22</v>
      </c>
      <c r="F141" s="4">
        <v>42182</v>
      </c>
      <c r="G141" s="1" t="s">
        <v>63</v>
      </c>
      <c r="H141" s="116">
        <v>42241</v>
      </c>
      <c r="I141" s="9">
        <v>7074</v>
      </c>
      <c r="J141" s="1">
        <v>17.899999999999999</v>
      </c>
      <c r="K141" s="1"/>
      <c r="L141" s="1">
        <v>120</v>
      </c>
      <c r="M141" s="1">
        <v>105</v>
      </c>
      <c r="N141" s="6" t="s">
        <v>162</v>
      </c>
    </row>
    <row r="142" spans="1:14">
      <c r="A142" s="1" t="s">
        <v>179</v>
      </c>
      <c r="B142" s="1"/>
      <c r="C142" s="1"/>
      <c r="D142" s="1"/>
      <c r="E142" s="1"/>
      <c r="F142" s="4"/>
      <c r="G142" s="4"/>
      <c r="H142" s="4"/>
      <c r="I142" s="1"/>
      <c r="J142" s="24">
        <f>AVERAGE(J116:J141)</f>
        <v>17.169230769230769</v>
      </c>
      <c r="K142" s="1"/>
      <c r="L142" s="1"/>
      <c r="M142" s="1">
        <v>101</v>
      </c>
      <c r="N142" s="6" t="s">
        <v>162</v>
      </c>
    </row>
    <row r="143" spans="1:14">
      <c r="A143" s="1" t="s">
        <v>180</v>
      </c>
      <c r="B143" s="1"/>
      <c r="C143" s="1"/>
      <c r="D143" s="1"/>
      <c r="E143" s="1"/>
      <c r="F143" s="4"/>
      <c r="G143" s="4"/>
      <c r="H143" s="4"/>
      <c r="I143" s="1"/>
      <c r="J143" s="24">
        <f>STDEV(J116:J141)/SQRT(26)</f>
        <v>0.34021573385446219</v>
      </c>
      <c r="K143" s="1"/>
      <c r="L143" s="1"/>
      <c r="M143" s="1">
        <v>133</v>
      </c>
      <c r="N143" s="6" t="s">
        <v>324</v>
      </c>
    </row>
    <row r="144" spans="1:14">
      <c r="A144" s="1"/>
      <c r="B144" s="9"/>
      <c r="C144" s="1"/>
      <c r="D144" s="1"/>
      <c r="E144" s="6"/>
      <c r="F144" s="4"/>
      <c r="G144" s="1"/>
      <c r="H144" s="116"/>
      <c r="I144" s="9"/>
      <c r="J144" s="1"/>
      <c r="K144" s="1"/>
      <c r="L144" s="1"/>
      <c r="M144" s="1">
        <v>152</v>
      </c>
      <c r="N144" s="6" t="s">
        <v>324</v>
      </c>
    </row>
    <row r="145" spans="1:14">
      <c r="A145" s="1">
        <v>6709</v>
      </c>
      <c r="B145" s="1" t="s">
        <v>143</v>
      </c>
      <c r="C145" s="1" t="s">
        <v>20</v>
      </c>
      <c r="D145" s="1" t="s">
        <v>21</v>
      </c>
      <c r="E145" s="1" t="s">
        <v>66</v>
      </c>
      <c r="F145" s="4">
        <v>41821</v>
      </c>
      <c r="G145" s="1" t="s">
        <v>63</v>
      </c>
      <c r="H145" s="4">
        <v>41913</v>
      </c>
      <c r="I145" s="1">
        <v>6696</v>
      </c>
      <c r="J145" s="1">
        <v>22.7</v>
      </c>
      <c r="K145" s="1"/>
      <c r="L145" s="1"/>
      <c r="M145" s="1">
        <v>155</v>
      </c>
      <c r="N145" s="6" t="s">
        <v>324</v>
      </c>
    </row>
    <row r="146" spans="1:14">
      <c r="A146" s="1"/>
      <c r="B146" s="1" t="s">
        <v>144</v>
      </c>
      <c r="C146" s="1" t="s">
        <v>72</v>
      </c>
      <c r="D146" s="1" t="s">
        <v>21</v>
      </c>
      <c r="E146" s="1" t="s">
        <v>66</v>
      </c>
      <c r="F146" s="4">
        <v>41821</v>
      </c>
      <c r="G146" s="1" t="s">
        <v>63</v>
      </c>
      <c r="H146" s="4">
        <v>41913</v>
      </c>
      <c r="I146" s="1">
        <v>6696</v>
      </c>
      <c r="J146" s="1">
        <v>20.9</v>
      </c>
      <c r="K146" s="1"/>
      <c r="L146" s="1"/>
      <c r="M146" s="1">
        <v>166</v>
      </c>
      <c r="N146" s="6" t="s">
        <v>324</v>
      </c>
    </row>
    <row r="147" spans="1:14">
      <c r="A147" s="1"/>
      <c r="B147" s="1" t="s">
        <v>145</v>
      </c>
      <c r="C147" s="1" t="s">
        <v>29</v>
      </c>
      <c r="D147" s="1" t="s">
        <v>21</v>
      </c>
      <c r="E147" s="1" t="s">
        <v>66</v>
      </c>
      <c r="F147" s="4">
        <v>41821</v>
      </c>
      <c r="G147" s="1" t="s">
        <v>63</v>
      </c>
      <c r="H147" s="4">
        <v>41913</v>
      </c>
      <c r="I147" s="1">
        <v>6696</v>
      </c>
      <c r="J147" s="1">
        <v>20.7</v>
      </c>
      <c r="K147" s="1"/>
      <c r="L147" s="1"/>
    </row>
    <row r="148" spans="1:14">
      <c r="A148" s="1"/>
      <c r="B148" s="1" t="s">
        <v>146</v>
      </c>
      <c r="C148" s="1" t="s">
        <v>41</v>
      </c>
      <c r="D148" s="1" t="s">
        <v>21</v>
      </c>
      <c r="E148" s="1" t="s">
        <v>66</v>
      </c>
      <c r="F148" s="4">
        <v>41821</v>
      </c>
      <c r="G148" s="1" t="s">
        <v>63</v>
      </c>
      <c r="H148" s="4">
        <v>41913</v>
      </c>
      <c r="I148" s="1">
        <v>6696</v>
      </c>
      <c r="J148" s="1">
        <v>19.600000000000001</v>
      </c>
      <c r="K148" s="1"/>
      <c r="L148" s="1"/>
    </row>
    <row r="149" spans="1:14">
      <c r="A149" s="1">
        <v>6923</v>
      </c>
      <c r="B149" s="1" t="s">
        <v>150</v>
      </c>
      <c r="C149" s="1" t="s">
        <v>20</v>
      </c>
      <c r="D149" s="1" t="s">
        <v>21</v>
      </c>
      <c r="E149" s="1" t="s">
        <v>66</v>
      </c>
      <c r="F149" s="4">
        <v>41990</v>
      </c>
      <c r="G149" s="1" t="s">
        <v>63</v>
      </c>
      <c r="H149" s="4">
        <v>42080</v>
      </c>
      <c r="I149" s="1">
        <v>6528</v>
      </c>
      <c r="J149" s="1">
        <v>21.9</v>
      </c>
      <c r="K149" s="1"/>
      <c r="L149" s="1"/>
    </row>
    <row r="150" spans="1:14">
      <c r="A150" s="1"/>
      <c r="B150" s="1" t="s">
        <v>152</v>
      </c>
      <c r="C150" s="1" t="s">
        <v>26</v>
      </c>
      <c r="D150" s="1" t="s">
        <v>21</v>
      </c>
      <c r="E150" s="1" t="s">
        <v>66</v>
      </c>
      <c r="F150" s="4">
        <v>41990</v>
      </c>
      <c r="G150" s="1" t="s">
        <v>63</v>
      </c>
      <c r="H150" s="4">
        <v>42080</v>
      </c>
      <c r="I150" s="1">
        <v>6528</v>
      </c>
      <c r="J150" s="1">
        <v>22.4</v>
      </c>
      <c r="K150" s="1"/>
      <c r="L150" s="1"/>
    </row>
    <row r="151" spans="1:14">
      <c r="A151" s="1"/>
      <c r="B151" s="1" t="s">
        <v>154</v>
      </c>
      <c r="C151" s="1" t="s">
        <v>29</v>
      </c>
      <c r="D151" s="1" t="s">
        <v>21</v>
      </c>
      <c r="E151" s="1" t="s">
        <v>66</v>
      </c>
      <c r="F151" s="4">
        <v>41990</v>
      </c>
      <c r="G151" s="1" t="s">
        <v>63</v>
      </c>
      <c r="H151" s="4">
        <v>42080</v>
      </c>
      <c r="I151" s="1">
        <v>6528</v>
      </c>
      <c r="J151" s="1">
        <v>21.1</v>
      </c>
      <c r="K151" s="1"/>
      <c r="L151" s="1"/>
    </row>
    <row r="152" spans="1:14">
      <c r="A152" s="9">
        <v>7109</v>
      </c>
      <c r="B152" s="9" t="s">
        <v>167</v>
      </c>
      <c r="C152" s="1" t="s">
        <v>20</v>
      </c>
      <c r="D152" s="1" t="s">
        <v>21</v>
      </c>
      <c r="E152" s="6" t="s">
        <v>66</v>
      </c>
      <c r="F152" s="4">
        <v>42076</v>
      </c>
      <c r="G152" s="1" t="s">
        <v>63</v>
      </c>
      <c r="H152" s="116">
        <v>42167</v>
      </c>
      <c r="I152" s="9" t="s">
        <v>161</v>
      </c>
      <c r="J152" s="9">
        <v>23.8</v>
      </c>
      <c r="K152" s="9"/>
      <c r="L152" s="9"/>
    </row>
    <row r="153" spans="1:14">
      <c r="A153" s="9"/>
      <c r="B153" s="9" t="s">
        <v>168</v>
      </c>
      <c r="C153" s="1" t="s">
        <v>26</v>
      </c>
      <c r="D153" s="1" t="s">
        <v>21</v>
      </c>
      <c r="E153" s="6" t="s">
        <v>66</v>
      </c>
      <c r="F153" s="4">
        <v>42076</v>
      </c>
      <c r="G153" s="1" t="s">
        <v>63</v>
      </c>
      <c r="H153" s="116">
        <v>42167</v>
      </c>
      <c r="I153" s="9" t="s">
        <v>161</v>
      </c>
      <c r="J153" s="9">
        <v>23.3</v>
      </c>
      <c r="K153" s="9"/>
      <c r="L153" s="9"/>
    </row>
    <row r="154" spans="1:14">
      <c r="A154" s="9"/>
      <c r="B154" s="9" t="s">
        <v>169</v>
      </c>
      <c r="C154" s="1" t="s">
        <v>28</v>
      </c>
      <c r="D154" s="1" t="s">
        <v>21</v>
      </c>
      <c r="E154" s="6" t="s">
        <v>66</v>
      </c>
      <c r="F154" s="4">
        <v>42076</v>
      </c>
      <c r="G154" s="1" t="s">
        <v>63</v>
      </c>
      <c r="H154" s="116">
        <v>42167</v>
      </c>
      <c r="I154" s="9" t="s">
        <v>161</v>
      </c>
      <c r="J154" s="9">
        <v>26.2</v>
      </c>
      <c r="K154" s="9"/>
      <c r="L154" s="9"/>
    </row>
    <row r="155" spans="1:14">
      <c r="A155" s="9"/>
      <c r="B155" s="9" t="s">
        <v>171</v>
      </c>
      <c r="C155" s="1" t="s">
        <v>29</v>
      </c>
      <c r="D155" s="1" t="s">
        <v>21</v>
      </c>
      <c r="E155" s="6" t="s">
        <v>66</v>
      </c>
      <c r="F155" s="4">
        <v>42076</v>
      </c>
      <c r="G155" s="1" t="s">
        <v>63</v>
      </c>
      <c r="H155" s="116">
        <v>42167</v>
      </c>
      <c r="I155" s="9" t="s">
        <v>161</v>
      </c>
      <c r="J155" s="9">
        <v>22.7</v>
      </c>
      <c r="K155" s="9"/>
      <c r="L155" s="9"/>
    </row>
    <row r="156" spans="1:14">
      <c r="A156" s="1">
        <v>7198</v>
      </c>
      <c r="B156" s="9" t="s">
        <v>291</v>
      </c>
      <c r="C156" s="1" t="s">
        <v>29</v>
      </c>
      <c r="D156" s="1" t="s">
        <v>21</v>
      </c>
      <c r="E156" s="6" t="s">
        <v>66</v>
      </c>
      <c r="F156" s="4">
        <v>42142</v>
      </c>
      <c r="G156" s="1" t="s">
        <v>63</v>
      </c>
      <c r="H156" s="116">
        <v>42234</v>
      </c>
      <c r="I156" s="9">
        <v>7073</v>
      </c>
      <c r="J156" s="1">
        <v>16.899999999999999</v>
      </c>
      <c r="K156" s="1"/>
      <c r="L156" s="1">
        <v>100</v>
      </c>
    </row>
    <row r="157" spans="1:14">
      <c r="A157" s="1"/>
      <c r="B157" s="9" t="s">
        <v>292</v>
      </c>
      <c r="C157" s="1" t="s">
        <v>108</v>
      </c>
      <c r="D157" s="1" t="s">
        <v>21</v>
      </c>
      <c r="E157" s="6" t="s">
        <v>66</v>
      </c>
      <c r="F157" s="4">
        <v>42142</v>
      </c>
      <c r="G157" s="1" t="s">
        <v>63</v>
      </c>
      <c r="H157" s="116">
        <v>42234</v>
      </c>
      <c r="I157" s="9">
        <v>7073</v>
      </c>
      <c r="J157" s="1">
        <v>16.2</v>
      </c>
      <c r="K157" s="1"/>
      <c r="L157" s="1">
        <v>96</v>
      </c>
    </row>
    <row r="158" spans="1:14">
      <c r="A158" s="1">
        <v>7199</v>
      </c>
      <c r="B158" s="9" t="s">
        <v>293</v>
      </c>
      <c r="C158" s="1" t="s">
        <v>29</v>
      </c>
      <c r="D158" s="1" t="s">
        <v>21</v>
      </c>
      <c r="E158" s="6" t="s">
        <v>66</v>
      </c>
      <c r="F158" s="4">
        <v>42142</v>
      </c>
      <c r="G158" s="1" t="s">
        <v>63</v>
      </c>
      <c r="H158" s="116">
        <v>42234</v>
      </c>
      <c r="I158" s="9">
        <v>7073</v>
      </c>
      <c r="J158" s="1">
        <v>22.9</v>
      </c>
      <c r="K158" s="1"/>
      <c r="L158" s="1"/>
    </row>
    <row r="159" spans="1:14">
      <c r="A159" s="1"/>
      <c r="B159" s="9" t="s">
        <v>294</v>
      </c>
      <c r="C159" s="1" t="s">
        <v>108</v>
      </c>
      <c r="D159" s="1" t="s">
        <v>21</v>
      </c>
      <c r="E159" s="6" t="s">
        <v>66</v>
      </c>
      <c r="F159" s="4">
        <v>42142</v>
      </c>
      <c r="G159" s="1" t="s">
        <v>63</v>
      </c>
      <c r="H159" s="116">
        <v>42234</v>
      </c>
      <c r="I159" s="9">
        <v>7073</v>
      </c>
      <c r="J159" s="1">
        <v>21.6</v>
      </c>
      <c r="K159" s="1"/>
      <c r="L159" s="1"/>
    </row>
    <row r="160" spans="1:14">
      <c r="A160" s="1">
        <v>8031</v>
      </c>
      <c r="B160" s="9" t="s">
        <v>295</v>
      </c>
      <c r="C160" s="1" t="s">
        <v>20</v>
      </c>
      <c r="D160" s="1" t="s">
        <v>21</v>
      </c>
      <c r="E160" s="6" t="s">
        <v>66</v>
      </c>
      <c r="F160" s="4">
        <v>43054</v>
      </c>
      <c r="G160" s="1" t="s">
        <v>63</v>
      </c>
      <c r="H160" s="116">
        <v>43144</v>
      </c>
      <c r="I160" s="9">
        <v>7869</v>
      </c>
      <c r="J160" s="1">
        <v>28.1</v>
      </c>
      <c r="K160" s="1"/>
      <c r="L160" s="1">
        <v>167</v>
      </c>
    </row>
    <row r="161" spans="1:12">
      <c r="A161" s="1"/>
      <c r="B161" s="9" t="s">
        <v>296</v>
      </c>
      <c r="C161" s="1" t="s">
        <v>26</v>
      </c>
      <c r="D161" s="1" t="s">
        <v>21</v>
      </c>
      <c r="E161" s="6" t="s">
        <v>66</v>
      </c>
      <c r="F161" s="4">
        <v>43054</v>
      </c>
      <c r="G161" s="1" t="s">
        <v>63</v>
      </c>
      <c r="H161" s="116">
        <v>43144</v>
      </c>
      <c r="I161" s="9">
        <v>7869</v>
      </c>
      <c r="J161" s="1">
        <v>26.7</v>
      </c>
      <c r="K161" s="1"/>
      <c r="L161" s="1">
        <v>183</v>
      </c>
    </row>
    <row r="162" spans="1:12">
      <c r="A162" s="1"/>
      <c r="B162" s="9" t="s">
        <v>297</v>
      </c>
      <c r="C162" s="1" t="s">
        <v>28</v>
      </c>
      <c r="D162" s="1" t="s">
        <v>21</v>
      </c>
      <c r="E162" s="6" t="s">
        <v>66</v>
      </c>
      <c r="F162" s="4">
        <v>43054</v>
      </c>
      <c r="G162" s="1" t="s">
        <v>63</v>
      </c>
      <c r="H162" s="116">
        <v>43144</v>
      </c>
      <c r="I162" s="9">
        <v>7869</v>
      </c>
      <c r="J162" s="1">
        <v>30.1</v>
      </c>
      <c r="K162" s="1"/>
      <c r="L162" s="1">
        <v>154</v>
      </c>
    </row>
    <row r="163" spans="1:12">
      <c r="A163" s="1"/>
      <c r="B163" s="9" t="s">
        <v>298</v>
      </c>
      <c r="C163" s="1" t="s">
        <v>29</v>
      </c>
      <c r="D163" s="1" t="s">
        <v>21</v>
      </c>
      <c r="E163" s="6" t="s">
        <v>66</v>
      </c>
      <c r="F163" s="4">
        <v>43054</v>
      </c>
      <c r="G163" s="1" t="s">
        <v>63</v>
      </c>
      <c r="H163" s="116">
        <v>43144</v>
      </c>
      <c r="I163" s="9">
        <v>7869</v>
      </c>
      <c r="J163" s="1">
        <v>30.2</v>
      </c>
      <c r="K163" s="1"/>
      <c r="L163" s="1">
        <v>192</v>
      </c>
    </row>
    <row r="164" spans="1:12">
      <c r="A164" s="1" t="s">
        <v>179</v>
      </c>
      <c r="B164" s="1"/>
      <c r="C164" s="1"/>
      <c r="D164" s="1"/>
      <c r="E164" s="1"/>
      <c r="F164" s="4"/>
      <c r="G164" s="4"/>
      <c r="H164" s="4"/>
      <c r="I164" s="1"/>
      <c r="J164" s="24">
        <f>AVERAGE(J145:J163)</f>
        <v>23.05263157894737</v>
      </c>
    </row>
    <row r="165" spans="1:12">
      <c r="A165" s="1" t="s">
        <v>180</v>
      </c>
      <c r="B165" s="1"/>
      <c r="C165" s="1"/>
      <c r="D165" s="1"/>
      <c r="E165" s="1"/>
      <c r="F165" s="4"/>
      <c r="G165" s="4"/>
      <c r="H165" s="4"/>
      <c r="I165" s="1"/>
      <c r="J165" s="24">
        <f>STDEV(J145:J163)/SQRT(19)</f>
        <v>0.88010394192934316</v>
      </c>
    </row>
  </sheetData>
  <sortState ref="A68:O137">
    <sortCondition ref="D68:D137"/>
  </sortState>
  <pageMargins left="0.7" right="0.7" top="0.75" bottom="0.75" header="0.3" footer="0.3"/>
  <pageSetup orientation="portrait" horizontalDpi="1200" verticalDpi="1200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69"/>
  <sheetViews>
    <sheetView tabSelected="1" topLeftCell="A37" workbookViewId="0">
      <selection activeCell="AB71" sqref="AB71"/>
    </sheetView>
  </sheetViews>
  <sheetFormatPr defaultRowHeight="15"/>
  <cols>
    <col min="5" max="5" width="11" customWidth="1"/>
  </cols>
  <sheetData>
    <row r="1" spans="1:16" ht="18">
      <c r="A1" s="119" t="s">
        <v>474</v>
      </c>
      <c r="H1" s="23" t="s">
        <v>182</v>
      </c>
      <c r="I1" s="23"/>
      <c r="J1" s="23"/>
      <c r="K1" s="23"/>
      <c r="L1" s="23"/>
      <c r="M1" s="23" t="s">
        <v>470</v>
      </c>
    </row>
    <row r="2" spans="1:16">
      <c r="H2" s="118" t="s">
        <v>465</v>
      </c>
      <c r="I2" s="118" t="s">
        <v>466</v>
      </c>
      <c r="J2" s="118" t="s">
        <v>176</v>
      </c>
      <c r="K2" s="118" t="s">
        <v>467</v>
      </c>
      <c r="L2" s="118"/>
      <c r="M2" s="118" t="s">
        <v>465</v>
      </c>
      <c r="N2" s="124" t="s">
        <v>466</v>
      </c>
      <c r="O2" s="124" t="s">
        <v>176</v>
      </c>
      <c r="P2" s="124" t="s">
        <v>467</v>
      </c>
    </row>
    <row r="3" spans="1:16">
      <c r="A3" s="120" t="s">
        <v>7</v>
      </c>
      <c r="B3" s="120" t="s">
        <v>355</v>
      </c>
      <c r="C3" s="120" t="s">
        <v>11</v>
      </c>
      <c r="D3" s="120" t="s">
        <v>12</v>
      </c>
      <c r="E3" s="120" t="s">
        <v>423</v>
      </c>
      <c r="F3" s="121" t="s">
        <v>14</v>
      </c>
      <c r="G3" s="120" t="s">
        <v>16</v>
      </c>
      <c r="H3" s="17"/>
      <c r="I3" s="17" t="s">
        <v>468</v>
      </c>
      <c r="J3" s="17" t="s">
        <v>468</v>
      </c>
      <c r="K3" s="17" t="s">
        <v>468</v>
      </c>
      <c r="L3" s="17"/>
      <c r="M3" s="17"/>
      <c r="N3" s="125" t="s">
        <v>468</v>
      </c>
      <c r="O3" s="125" t="s">
        <v>468</v>
      </c>
      <c r="P3" s="125" t="s">
        <v>468</v>
      </c>
    </row>
    <row r="4" spans="1:16">
      <c r="A4" s="118" t="s">
        <v>424</v>
      </c>
      <c r="B4" s="118" t="s">
        <v>425</v>
      </c>
      <c r="C4" s="118" t="s">
        <v>200</v>
      </c>
      <c r="D4" s="118" t="s">
        <v>426</v>
      </c>
      <c r="E4" s="122">
        <v>36244</v>
      </c>
      <c r="F4" s="123">
        <v>36354</v>
      </c>
      <c r="G4" s="118">
        <v>40</v>
      </c>
      <c r="H4" s="118">
        <v>258</v>
      </c>
      <c r="I4" s="118">
        <v>644</v>
      </c>
      <c r="J4" s="126">
        <v>0</v>
      </c>
      <c r="K4" s="118">
        <v>222</v>
      </c>
      <c r="L4" s="12"/>
      <c r="M4">
        <v>108</v>
      </c>
      <c r="N4">
        <v>1210</v>
      </c>
      <c r="O4">
        <v>126</v>
      </c>
      <c r="P4">
        <v>370</v>
      </c>
    </row>
    <row r="5" spans="1:16">
      <c r="A5" s="118" t="s">
        <v>427</v>
      </c>
      <c r="B5" s="118" t="s">
        <v>425</v>
      </c>
      <c r="C5" s="118" t="s">
        <v>200</v>
      </c>
      <c r="D5" s="118" t="s">
        <v>426</v>
      </c>
      <c r="E5" s="122">
        <v>36244</v>
      </c>
      <c r="F5" s="123">
        <v>36354</v>
      </c>
      <c r="G5" s="118">
        <v>39</v>
      </c>
      <c r="H5" s="118">
        <v>132</v>
      </c>
      <c r="I5" s="118">
        <v>460</v>
      </c>
      <c r="J5" s="126">
        <v>0</v>
      </c>
      <c r="K5" s="118">
        <v>166</v>
      </c>
      <c r="L5" s="12"/>
      <c r="M5">
        <v>116</v>
      </c>
      <c r="N5">
        <v>1236</v>
      </c>
      <c r="O5">
        <v>166</v>
      </c>
      <c r="P5">
        <v>362</v>
      </c>
    </row>
    <row r="6" spans="1:16">
      <c r="A6" s="118" t="s">
        <v>428</v>
      </c>
      <c r="B6" s="118" t="s">
        <v>425</v>
      </c>
      <c r="C6" s="118" t="s">
        <v>200</v>
      </c>
      <c r="D6" s="118" t="s">
        <v>426</v>
      </c>
      <c r="E6" s="122">
        <v>36244</v>
      </c>
      <c r="F6" s="123">
        <v>36354</v>
      </c>
      <c r="G6" s="118">
        <v>44</v>
      </c>
      <c r="H6" s="118">
        <v>186</v>
      </c>
      <c r="I6" s="118">
        <v>514</v>
      </c>
      <c r="J6" s="126">
        <v>0</v>
      </c>
      <c r="K6" s="118">
        <v>180</v>
      </c>
      <c r="L6" s="12"/>
      <c r="M6">
        <v>144</v>
      </c>
      <c r="N6">
        <v>1148</v>
      </c>
      <c r="O6">
        <v>184</v>
      </c>
      <c r="P6">
        <v>328</v>
      </c>
    </row>
    <row r="7" spans="1:16">
      <c r="A7" s="118" t="s">
        <v>429</v>
      </c>
      <c r="B7" s="118" t="s">
        <v>425</v>
      </c>
      <c r="C7" s="118" t="s">
        <v>200</v>
      </c>
      <c r="D7" s="118" t="s">
        <v>426</v>
      </c>
      <c r="E7" s="122">
        <v>36244</v>
      </c>
      <c r="F7" s="123">
        <v>36354</v>
      </c>
      <c r="G7" s="118">
        <v>51</v>
      </c>
      <c r="H7" s="118">
        <v>146</v>
      </c>
      <c r="I7" s="118">
        <v>476</v>
      </c>
      <c r="J7" s="126">
        <v>0</v>
      </c>
      <c r="K7" s="118">
        <v>174</v>
      </c>
      <c r="L7" s="12"/>
      <c r="M7">
        <v>168</v>
      </c>
      <c r="N7">
        <v>1262</v>
      </c>
      <c r="O7">
        <v>104</v>
      </c>
      <c r="P7">
        <v>372</v>
      </c>
    </row>
    <row r="8" spans="1:16">
      <c r="A8" s="118" t="s">
        <v>430</v>
      </c>
      <c r="B8" s="118" t="s">
        <v>425</v>
      </c>
      <c r="C8" s="118" t="s">
        <v>200</v>
      </c>
      <c r="D8" s="118" t="s">
        <v>426</v>
      </c>
      <c r="E8" s="122">
        <v>36244</v>
      </c>
      <c r="F8" s="123">
        <v>36354</v>
      </c>
      <c r="G8" s="118"/>
      <c r="H8" s="118">
        <v>228</v>
      </c>
      <c r="I8" s="118">
        <v>510</v>
      </c>
      <c r="J8" s="126">
        <v>0</v>
      </c>
      <c r="K8" s="118">
        <v>198</v>
      </c>
      <c r="L8" s="12"/>
      <c r="M8" s="127" t="s">
        <v>469</v>
      </c>
      <c r="N8" s="127" t="s">
        <v>469</v>
      </c>
      <c r="O8" s="127" t="s">
        <v>469</v>
      </c>
      <c r="P8" s="127" t="s">
        <v>469</v>
      </c>
    </row>
    <row r="9" spans="1:16">
      <c r="A9" s="118" t="s">
        <v>431</v>
      </c>
      <c r="B9" s="118" t="s">
        <v>425</v>
      </c>
      <c r="C9" s="118" t="s">
        <v>186</v>
      </c>
      <c r="D9" s="118" t="s">
        <v>426</v>
      </c>
      <c r="E9" s="122">
        <v>36244</v>
      </c>
      <c r="F9" s="123">
        <v>36354</v>
      </c>
      <c r="G9" s="118">
        <v>26</v>
      </c>
      <c r="H9" s="118">
        <v>64</v>
      </c>
      <c r="I9" s="118">
        <v>432</v>
      </c>
      <c r="J9" s="118">
        <v>22</v>
      </c>
      <c r="K9" s="118">
        <v>128</v>
      </c>
      <c r="L9" s="12"/>
      <c r="M9">
        <v>84</v>
      </c>
      <c r="N9">
        <v>972</v>
      </c>
      <c r="O9">
        <v>60</v>
      </c>
      <c r="P9">
        <v>280</v>
      </c>
    </row>
    <row r="10" spans="1:16">
      <c r="A10" s="118" t="s">
        <v>432</v>
      </c>
      <c r="B10" s="118" t="s">
        <v>425</v>
      </c>
      <c r="C10" s="118" t="s">
        <v>186</v>
      </c>
      <c r="D10" s="118" t="s">
        <v>426</v>
      </c>
      <c r="E10" s="122">
        <v>36244</v>
      </c>
      <c r="F10" s="123">
        <v>36354</v>
      </c>
      <c r="G10" s="118">
        <v>33.5</v>
      </c>
      <c r="H10" s="118">
        <v>114</v>
      </c>
      <c r="I10" s="118">
        <v>556</v>
      </c>
      <c r="J10" s="118">
        <v>50</v>
      </c>
      <c r="K10" s="118">
        <v>190</v>
      </c>
      <c r="L10" s="12"/>
      <c r="M10">
        <v>64</v>
      </c>
      <c r="N10">
        <v>1118</v>
      </c>
      <c r="O10">
        <v>106</v>
      </c>
      <c r="P10">
        <v>322</v>
      </c>
    </row>
    <row r="11" spans="1:16">
      <c r="A11" s="118" t="s">
        <v>433</v>
      </c>
      <c r="B11" s="118" t="s">
        <v>425</v>
      </c>
      <c r="C11" s="118" t="s">
        <v>186</v>
      </c>
      <c r="D11" s="118" t="s">
        <v>426</v>
      </c>
      <c r="E11" s="122">
        <v>36244</v>
      </c>
      <c r="F11" s="123">
        <v>36354</v>
      </c>
      <c r="G11" s="118">
        <v>27</v>
      </c>
      <c r="H11" s="118">
        <v>68</v>
      </c>
      <c r="I11" s="118">
        <v>438</v>
      </c>
      <c r="J11" s="118">
        <v>38</v>
      </c>
      <c r="K11" s="118">
        <v>136</v>
      </c>
      <c r="L11" s="12"/>
      <c r="M11">
        <v>46</v>
      </c>
      <c r="N11">
        <v>1076</v>
      </c>
      <c r="O11">
        <v>96</v>
      </c>
      <c r="P11">
        <v>300</v>
      </c>
    </row>
    <row r="12" spans="1:16">
      <c r="A12" s="118" t="s">
        <v>434</v>
      </c>
      <c r="B12" s="118" t="s">
        <v>425</v>
      </c>
      <c r="C12" s="118" t="s">
        <v>186</v>
      </c>
      <c r="D12" s="118" t="s">
        <v>426</v>
      </c>
      <c r="E12" s="122">
        <v>36244</v>
      </c>
      <c r="F12" s="123">
        <v>36354</v>
      </c>
      <c r="G12" s="118">
        <v>29.5</v>
      </c>
      <c r="H12" s="118">
        <v>46</v>
      </c>
      <c r="I12" s="118">
        <v>390</v>
      </c>
      <c r="J12" s="118">
        <v>28</v>
      </c>
      <c r="K12" s="118">
        <v>136</v>
      </c>
      <c r="L12" s="12"/>
      <c r="M12">
        <v>60</v>
      </c>
      <c r="N12">
        <v>884</v>
      </c>
      <c r="O12">
        <v>92</v>
      </c>
      <c r="P12">
        <v>266</v>
      </c>
    </row>
    <row r="13" spans="1:16">
      <c r="A13" s="118" t="s">
        <v>435</v>
      </c>
      <c r="B13" s="118" t="s">
        <v>425</v>
      </c>
      <c r="C13" s="118" t="s">
        <v>200</v>
      </c>
      <c r="D13" s="118" t="s">
        <v>436</v>
      </c>
      <c r="E13" s="122">
        <v>36244</v>
      </c>
      <c r="F13" s="123">
        <v>36354</v>
      </c>
      <c r="G13" s="118">
        <v>34.5</v>
      </c>
      <c r="H13" s="118">
        <v>82</v>
      </c>
      <c r="I13" s="118">
        <v>448</v>
      </c>
      <c r="J13" s="118">
        <v>64</v>
      </c>
      <c r="K13" s="118">
        <v>146</v>
      </c>
      <c r="L13" s="12"/>
      <c r="M13">
        <v>108</v>
      </c>
      <c r="N13">
        <v>1046</v>
      </c>
      <c r="O13">
        <v>140</v>
      </c>
      <c r="P13">
        <v>306</v>
      </c>
    </row>
    <row r="14" spans="1:16">
      <c r="A14" s="118" t="s">
        <v>437</v>
      </c>
      <c r="B14" s="118" t="s">
        <v>425</v>
      </c>
      <c r="C14" s="118" t="s">
        <v>200</v>
      </c>
      <c r="D14" s="118" t="s">
        <v>438</v>
      </c>
      <c r="E14" s="122">
        <v>36244</v>
      </c>
      <c r="F14" s="123">
        <v>36354</v>
      </c>
      <c r="G14" s="118">
        <v>40</v>
      </c>
      <c r="H14" s="118">
        <v>84</v>
      </c>
      <c r="I14" s="118">
        <v>408</v>
      </c>
      <c r="J14" s="118">
        <v>104</v>
      </c>
      <c r="K14" s="118">
        <v>138</v>
      </c>
      <c r="L14" s="12"/>
      <c r="M14">
        <v>156</v>
      </c>
      <c r="N14">
        <v>926</v>
      </c>
      <c r="O14">
        <v>114</v>
      </c>
      <c r="P14">
        <v>276</v>
      </c>
    </row>
    <row r="15" spans="1:16">
      <c r="A15" s="118"/>
      <c r="B15" s="118"/>
      <c r="C15" s="118"/>
      <c r="D15" s="118"/>
      <c r="E15" s="118"/>
      <c r="F15" s="118"/>
      <c r="G15" s="118"/>
      <c r="H15" s="128">
        <f>AVERAGE(H4:H14)</f>
        <v>128</v>
      </c>
      <c r="I15" s="128">
        <f t="shared" ref="I15:P15" si="0">AVERAGE(I4:I14)</f>
        <v>479.63636363636363</v>
      </c>
      <c r="J15" s="128">
        <f>AVERAGE(J4:J13)</f>
        <v>20.2</v>
      </c>
      <c r="K15" s="128">
        <f t="shared" si="0"/>
        <v>164.90909090909091</v>
      </c>
      <c r="L15" s="128"/>
      <c r="M15" s="128">
        <f t="shared" si="0"/>
        <v>105.4</v>
      </c>
      <c r="N15" s="128">
        <f t="shared" si="0"/>
        <v>1087.8</v>
      </c>
      <c r="O15" s="128">
        <f t="shared" si="0"/>
        <v>118.8</v>
      </c>
      <c r="P15" s="128">
        <f t="shared" si="0"/>
        <v>318.2</v>
      </c>
    </row>
    <row r="16" spans="1:16">
      <c r="A16" s="118"/>
      <c r="B16" s="118"/>
      <c r="C16" s="118"/>
      <c r="D16" s="118"/>
      <c r="E16" s="118"/>
      <c r="F16" s="118"/>
      <c r="G16" s="118"/>
      <c r="H16" s="128">
        <f>STDEV(H4:H14)/SQRT(11)</f>
        <v>21.164292398454354</v>
      </c>
      <c r="I16" s="128">
        <f t="shared" ref="I16:P16" si="1">STDEV(I4:I14)/SQRT(11)</f>
        <v>22.057475635370388</v>
      </c>
      <c r="J16" s="128">
        <f>STDEV(J4:J13)/SQRT(11)</f>
        <v>7.266638865668253</v>
      </c>
      <c r="K16" s="128">
        <f t="shared" si="1"/>
        <v>9.2495253396195789</v>
      </c>
      <c r="L16" s="128"/>
      <c r="M16" s="128">
        <f t="shared" si="1"/>
        <v>12.655657097348067</v>
      </c>
      <c r="N16" s="128">
        <f t="shared" si="1"/>
        <v>39.541258340006166</v>
      </c>
      <c r="O16" s="128">
        <f t="shared" si="1"/>
        <v>11.047006999018498</v>
      </c>
      <c r="P16" s="128">
        <f t="shared" si="1"/>
        <v>11.9136624736205</v>
      </c>
    </row>
    <row r="17" spans="1:16">
      <c r="A17" s="118"/>
      <c r="B17" s="118"/>
      <c r="C17" s="118"/>
      <c r="D17" s="118"/>
      <c r="E17" s="118"/>
      <c r="F17" s="118"/>
      <c r="G17" s="118"/>
      <c r="H17" s="128"/>
      <c r="I17" s="128"/>
      <c r="J17" s="128"/>
      <c r="K17" s="128"/>
      <c r="L17" s="129"/>
      <c r="M17" s="129"/>
      <c r="N17" s="129"/>
      <c r="O17" s="129"/>
      <c r="P17" s="129"/>
    </row>
    <row r="18" spans="1:16">
      <c r="H18" s="118" t="s">
        <v>465</v>
      </c>
      <c r="I18" s="118" t="s">
        <v>466</v>
      </c>
      <c r="J18" s="118" t="s">
        <v>176</v>
      </c>
      <c r="K18" s="118" t="s">
        <v>467</v>
      </c>
      <c r="L18" s="118"/>
      <c r="M18" s="118" t="s">
        <v>465</v>
      </c>
      <c r="N18" s="124" t="s">
        <v>466</v>
      </c>
      <c r="O18" s="124" t="s">
        <v>176</v>
      </c>
      <c r="P18" s="124" t="s">
        <v>467</v>
      </c>
    </row>
    <row r="19" spans="1:16">
      <c r="A19" s="120" t="s">
        <v>7</v>
      </c>
      <c r="B19" s="120" t="s">
        <v>355</v>
      </c>
      <c r="C19" s="120" t="s">
        <v>11</v>
      </c>
      <c r="D19" s="120" t="s">
        <v>12</v>
      </c>
      <c r="E19" s="120" t="s">
        <v>423</v>
      </c>
      <c r="F19" s="121" t="s">
        <v>14</v>
      </c>
      <c r="G19" s="120" t="s">
        <v>16</v>
      </c>
      <c r="H19" s="17"/>
      <c r="I19" s="17" t="s">
        <v>468</v>
      </c>
      <c r="J19" s="17" t="s">
        <v>468</v>
      </c>
      <c r="K19" s="17" t="s">
        <v>468</v>
      </c>
      <c r="L19" s="17"/>
      <c r="M19" s="17"/>
      <c r="N19" s="125" t="s">
        <v>468</v>
      </c>
      <c r="O19" s="125" t="s">
        <v>468</v>
      </c>
      <c r="P19" s="125" t="s">
        <v>468</v>
      </c>
    </row>
    <row r="20" spans="1:16">
      <c r="A20" s="118" t="s">
        <v>439</v>
      </c>
      <c r="B20" s="118" t="s">
        <v>440</v>
      </c>
      <c r="C20" s="118" t="s">
        <v>200</v>
      </c>
      <c r="D20" s="118" t="s">
        <v>426</v>
      </c>
      <c r="E20" s="122">
        <v>36244</v>
      </c>
      <c r="F20" s="123">
        <v>36354</v>
      </c>
      <c r="G20" s="118">
        <v>44</v>
      </c>
      <c r="H20" s="118">
        <v>50</v>
      </c>
      <c r="I20" s="118">
        <v>153</v>
      </c>
      <c r="J20" s="118">
        <v>144</v>
      </c>
      <c r="K20" s="118">
        <v>27</v>
      </c>
      <c r="L20" s="12"/>
      <c r="M20">
        <v>161</v>
      </c>
      <c r="N20">
        <v>223</v>
      </c>
      <c r="O20">
        <v>182</v>
      </c>
      <c r="P20">
        <v>43</v>
      </c>
    </row>
    <row r="21" spans="1:16">
      <c r="A21" s="118" t="s">
        <v>441</v>
      </c>
      <c r="B21" s="118" t="s">
        <v>440</v>
      </c>
      <c r="C21" s="118" t="s">
        <v>186</v>
      </c>
      <c r="D21" s="118" t="s">
        <v>426</v>
      </c>
      <c r="E21" s="122">
        <v>36244</v>
      </c>
      <c r="F21" s="123">
        <v>36354</v>
      </c>
      <c r="G21" s="118">
        <v>31</v>
      </c>
      <c r="H21" s="118">
        <v>75</v>
      </c>
      <c r="I21" s="118">
        <v>90</v>
      </c>
      <c r="J21" s="118">
        <v>66</v>
      </c>
      <c r="K21" s="118">
        <v>17</v>
      </c>
      <c r="L21" s="12"/>
      <c r="M21">
        <v>129</v>
      </c>
      <c r="N21">
        <v>144</v>
      </c>
      <c r="O21">
        <v>107</v>
      </c>
      <c r="P21">
        <v>25</v>
      </c>
    </row>
    <row r="22" spans="1:16">
      <c r="A22" s="118" t="s">
        <v>442</v>
      </c>
      <c r="B22" s="118" t="s">
        <v>440</v>
      </c>
      <c r="C22" s="118" t="s">
        <v>186</v>
      </c>
      <c r="D22" s="118" t="s">
        <v>426</v>
      </c>
      <c r="E22" s="122">
        <v>36244</v>
      </c>
      <c r="F22" s="123">
        <v>36354</v>
      </c>
      <c r="G22" s="118">
        <v>33</v>
      </c>
      <c r="H22" s="118">
        <v>54</v>
      </c>
      <c r="I22" s="118">
        <v>98</v>
      </c>
      <c r="J22" s="118">
        <v>75</v>
      </c>
      <c r="K22" s="118">
        <v>19</v>
      </c>
      <c r="L22" s="12"/>
      <c r="M22">
        <v>162</v>
      </c>
      <c r="N22">
        <v>173</v>
      </c>
      <c r="O22">
        <v>80</v>
      </c>
      <c r="P22">
        <v>34</v>
      </c>
    </row>
    <row r="23" spans="1:16">
      <c r="A23" s="118" t="s">
        <v>443</v>
      </c>
      <c r="B23" s="118" t="s">
        <v>440</v>
      </c>
      <c r="C23" s="118" t="s">
        <v>186</v>
      </c>
      <c r="D23" s="118" t="s">
        <v>426</v>
      </c>
      <c r="E23" s="122">
        <v>36244</v>
      </c>
      <c r="F23" s="123">
        <v>36354</v>
      </c>
      <c r="G23" s="118">
        <v>32</v>
      </c>
      <c r="H23" s="118">
        <v>13</v>
      </c>
      <c r="I23" s="118">
        <v>70</v>
      </c>
      <c r="J23" s="118">
        <v>13</v>
      </c>
      <c r="K23" s="118">
        <v>15</v>
      </c>
      <c r="L23" s="12"/>
      <c r="M23">
        <v>118</v>
      </c>
      <c r="N23">
        <v>160</v>
      </c>
      <c r="O23">
        <v>101</v>
      </c>
      <c r="P23">
        <v>30</v>
      </c>
    </row>
    <row r="24" spans="1:16">
      <c r="A24" s="118" t="s">
        <v>444</v>
      </c>
      <c r="B24" s="118" t="s">
        <v>440</v>
      </c>
      <c r="C24" s="118" t="s">
        <v>186</v>
      </c>
      <c r="D24" s="118" t="s">
        <v>426</v>
      </c>
      <c r="E24" s="122">
        <v>36244</v>
      </c>
      <c r="F24" s="123">
        <v>36354</v>
      </c>
      <c r="G24" s="118">
        <v>35</v>
      </c>
      <c r="H24" s="118">
        <v>60</v>
      </c>
      <c r="I24" s="118">
        <v>113</v>
      </c>
      <c r="J24" s="118">
        <v>97</v>
      </c>
      <c r="K24" s="118">
        <v>20</v>
      </c>
      <c r="L24" s="12"/>
      <c r="M24">
        <v>31</v>
      </c>
      <c r="N24">
        <v>161</v>
      </c>
      <c r="O24">
        <v>100</v>
      </c>
      <c r="P24">
        <v>21</v>
      </c>
    </row>
    <row r="25" spans="1:16">
      <c r="A25" s="118" t="s">
        <v>445</v>
      </c>
      <c r="B25" s="118" t="s">
        <v>440</v>
      </c>
      <c r="C25" s="118" t="s">
        <v>186</v>
      </c>
      <c r="D25" s="118" t="s">
        <v>426</v>
      </c>
      <c r="E25" s="122">
        <v>36244</v>
      </c>
      <c r="F25" s="123">
        <v>36354</v>
      </c>
      <c r="G25" s="118">
        <v>34</v>
      </c>
      <c r="H25" s="118">
        <v>29</v>
      </c>
      <c r="I25" s="118">
        <v>107</v>
      </c>
      <c r="J25" s="118">
        <v>77</v>
      </c>
      <c r="K25" s="118">
        <v>19</v>
      </c>
      <c r="L25" s="12"/>
      <c r="M25">
        <v>53</v>
      </c>
      <c r="N25">
        <v>157</v>
      </c>
      <c r="O25">
        <v>108</v>
      </c>
      <c r="P25">
        <v>23</v>
      </c>
    </row>
    <row r="26" spans="1:16">
      <c r="A26" s="118" t="s">
        <v>446</v>
      </c>
      <c r="B26" s="118" t="s">
        <v>440</v>
      </c>
      <c r="C26" s="118" t="s">
        <v>200</v>
      </c>
      <c r="D26" s="118" t="s">
        <v>426</v>
      </c>
      <c r="E26" s="122">
        <v>36244</v>
      </c>
      <c r="F26" s="123">
        <v>36354</v>
      </c>
      <c r="G26" s="118">
        <v>43</v>
      </c>
      <c r="H26" s="118">
        <v>108</v>
      </c>
      <c r="I26" s="118">
        <v>118</v>
      </c>
      <c r="J26" s="118">
        <v>108</v>
      </c>
      <c r="K26" s="118">
        <v>22</v>
      </c>
      <c r="L26" s="12"/>
      <c r="M26">
        <v>181</v>
      </c>
      <c r="N26">
        <v>184</v>
      </c>
      <c r="O26">
        <v>150</v>
      </c>
      <c r="P26">
        <v>37</v>
      </c>
    </row>
    <row r="27" spans="1:16">
      <c r="A27" s="118" t="s">
        <v>447</v>
      </c>
      <c r="B27" s="118" t="s">
        <v>440</v>
      </c>
      <c r="C27" s="118" t="s">
        <v>200</v>
      </c>
      <c r="D27" s="118" t="s">
        <v>426</v>
      </c>
      <c r="E27" s="122">
        <v>36244</v>
      </c>
      <c r="F27" s="123">
        <v>36354</v>
      </c>
      <c r="G27" s="118">
        <v>39.5</v>
      </c>
      <c r="H27" s="118">
        <v>82</v>
      </c>
      <c r="I27" s="118">
        <v>121</v>
      </c>
      <c r="J27" s="118">
        <v>100</v>
      </c>
      <c r="K27" s="118">
        <v>26</v>
      </c>
      <c r="L27" s="12"/>
      <c r="M27">
        <v>141</v>
      </c>
      <c r="N27">
        <v>170</v>
      </c>
      <c r="O27">
        <v>147</v>
      </c>
      <c r="P27">
        <v>33</v>
      </c>
    </row>
    <row r="28" spans="1:16">
      <c r="A28" s="118" t="s">
        <v>448</v>
      </c>
      <c r="B28" s="118" t="s">
        <v>440</v>
      </c>
      <c r="C28" s="118" t="s">
        <v>200</v>
      </c>
      <c r="D28" s="118" t="s">
        <v>426</v>
      </c>
      <c r="E28" s="122">
        <v>36244</v>
      </c>
      <c r="F28" s="123">
        <v>36354</v>
      </c>
      <c r="G28" s="118">
        <v>40.5</v>
      </c>
      <c r="H28" s="118">
        <v>70</v>
      </c>
      <c r="I28" s="118">
        <v>142</v>
      </c>
      <c r="J28" s="118">
        <v>112</v>
      </c>
      <c r="K28" s="118">
        <v>28</v>
      </c>
      <c r="L28" s="12"/>
      <c r="M28">
        <v>148</v>
      </c>
      <c r="N28">
        <v>211</v>
      </c>
      <c r="O28">
        <v>196</v>
      </c>
      <c r="P28">
        <v>37</v>
      </c>
    </row>
    <row r="29" spans="1:16">
      <c r="A29" s="118" t="s">
        <v>449</v>
      </c>
      <c r="B29" s="118" t="s">
        <v>440</v>
      </c>
      <c r="C29" s="118" t="s">
        <v>200</v>
      </c>
      <c r="D29" s="118" t="s">
        <v>426</v>
      </c>
      <c r="E29" s="122">
        <v>36244</v>
      </c>
      <c r="F29" s="123">
        <v>36354</v>
      </c>
      <c r="G29" s="118">
        <v>41</v>
      </c>
      <c r="H29" s="118">
        <v>65</v>
      </c>
      <c r="I29" s="118">
        <v>119</v>
      </c>
      <c r="J29" s="118">
        <v>106</v>
      </c>
      <c r="K29" s="118">
        <v>21</v>
      </c>
      <c r="L29" s="12"/>
      <c r="M29">
        <v>220</v>
      </c>
      <c r="N29">
        <v>156</v>
      </c>
      <c r="O29">
        <v>145</v>
      </c>
      <c r="P29">
        <v>35</v>
      </c>
    </row>
    <row r="30" spans="1:16">
      <c r="A30" s="118" t="s">
        <v>450</v>
      </c>
      <c r="B30" s="118" t="s">
        <v>440</v>
      </c>
      <c r="C30" s="118" t="s">
        <v>200</v>
      </c>
      <c r="D30" s="118" t="s">
        <v>426</v>
      </c>
      <c r="E30" s="122">
        <v>36244</v>
      </c>
      <c r="F30" s="123">
        <v>36354</v>
      </c>
      <c r="G30" s="118">
        <v>44.5</v>
      </c>
      <c r="H30" s="118">
        <v>61</v>
      </c>
      <c r="I30" s="118">
        <v>127</v>
      </c>
      <c r="J30" s="118">
        <v>108</v>
      </c>
      <c r="K30" s="118">
        <v>22</v>
      </c>
      <c r="L30" s="12"/>
      <c r="M30">
        <v>173</v>
      </c>
      <c r="N30">
        <v>179</v>
      </c>
      <c r="O30">
        <v>157</v>
      </c>
      <c r="P30">
        <v>34</v>
      </c>
    </row>
    <row r="31" spans="1:16">
      <c r="A31" s="118" t="s">
        <v>451</v>
      </c>
      <c r="B31" s="118" t="s">
        <v>440</v>
      </c>
      <c r="C31" s="118" t="s">
        <v>200</v>
      </c>
      <c r="D31" s="118" t="s">
        <v>426</v>
      </c>
      <c r="E31" s="122">
        <v>36244</v>
      </c>
      <c r="F31" s="123">
        <v>36354</v>
      </c>
      <c r="G31" s="118">
        <v>41</v>
      </c>
      <c r="H31" s="118">
        <v>78</v>
      </c>
      <c r="I31" s="118">
        <v>122</v>
      </c>
      <c r="J31" s="118">
        <v>105</v>
      </c>
      <c r="K31" s="118">
        <v>21</v>
      </c>
      <c r="L31" s="12"/>
      <c r="M31">
        <v>125</v>
      </c>
      <c r="N31">
        <v>165</v>
      </c>
      <c r="O31">
        <v>127</v>
      </c>
      <c r="P31">
        <v>32</v>
      </c>
    </row>
    <row r="32" spans="1:16">
      <c r="A32" s="118" t="s">
        <v>452</v>
      </c>
      <c r="B32" s="118" t="s">
        <v>440</v>
      </c>
      <c r="C32" s="118" t="s">
        <v>200</v>
      </c>
      <c r="D32" s="118" t="s">
        <v>426</v>
      </c>
      <c r="E32" s="122">
        <v>36244</v>
      </c>
      <c r="F32" s="123">
        <v>36354</v>
      </c>
      <c r="G32" s="118">
        <v>43</v>
      </c>
      <c r="H32" s="118">
        <v>39</v>
      </c>
      <c r="I32" s="118">
        <v>107</v>
      </c>
      <c r="J32" s="118">
        <v>101</v>
      </c>
      <c r="K32" s="118">
        <v>18</v>
      </c>
      <c r="L32" s="12"/>
      <c r="M32">
        <v>107</v>
      </c>
      <c r="N32">
        <v>176</v>
      </c>
      <c r="O32">
        <v>164</v>
      </c>
      <c r="P32">
        <v>32</v>
      </c>
    </row>
    <row r="33" spans="1:16">
      <c r="A33" s="118" t="s">
        <v>453</v>
      </c>
      <c r="B33" s="118" t="s">
        <v>440</v>
      </c>
      <c r="C33" s="118" t="s">
        <v>200</v>
      </c>
      <c r="D33" s="118" t="s">
        <v>426</v>
      </c>
      <c r="E33" s="122">
        <v>36244</v>
      </c>
      <c r="F33" s="123">
        <v>36354</v>
      </c>
      <c r="G33" s="118">
        <v>40.5</v>
      </c>
      <c r="H33" s="118">
        <v>80</v>
      </c>
      <c r="I33" s="118">
        <v>135</v>
      </c>
      <c r="J33" s="118">
        <v>113</v>
      </c>
      <c r="K33" s="118">
        <v>25</v>
      </c>
      <c r="L33" s="12"/>
      <c r="M33">
        <v>223</v>
      </c>
      <c r="N33">
        <v>209</v>
      </c>
      <c r="O33">
        <v>163</v>
      </c>
      <c r="P33">
        <v>42</v>
      </c>
    </row>
    <row r="34" spans="1:16">
      <c r="A34" s="118" t="s">
        <v>454</v>
      </c>
      <c r="B34" s="118" t="s">
        <v>440</v>
      </c>
      <c r="C34" s="118" t="s">
        <v>200</v>
      </c>
      <c r="D34" s="118" t="s">
        <v>426</v>
      </c>
      <c r="E34" s="122">
        <v>36244</v>
      </c>
      <c r="F34" s="123">
        <v>36354</v>
      </c>
      <c r="G34" s="118">
        <v>43.6</v>
      </c>
      <c r="H34" s="118">
        <v>48</v>
      </c>
      <c r="I34" s="118">
        <v>118</v>
      </c>
      <c r="J34" s="118">
        <v>97</v>
      </c>
      <c r="K34" s="118">
        <v>22</v>
      </c>
      <c r="L34" s="12"/>
      <c r="M34">
        <v>110</v>
      </c>
      <c r="N34">
        <v>247</v>
      </c>
      <c r="O34">
        <v>202</v>
      </c>
      <c r="P34">
        <v>46</v>
      </c>
    </row>
    <row r="35" spans="1:16">
      <c r="A35" s="118" t="s">
        <v>455</v>
      </c>
      <c r="B35" s="118" t="s">
        <v>440</v>
      </c>
      <c r="C35" s="118" t="s">
        <v>200</v>
      </c>
      <c r="D35" s="118" t="s">
        <v>426</v>
      </c>
      <c r="E35" s="122">
        <v>36244</v>
      </c>
      <c r="F35" s="123">
        <v>36354</v>
      </c>
      <c r="G35" s="118">
        <v>40</v>
      </c>
      <c r="H35" s="118">
        <v>31</v>
      </c>
      <c r="I35" s="118">
        <v>123</v>
      </c>
      <c r="J35" s="118">
        <v>104</v>
      </c>
      <c r="K35" s="118">
        <v>20</v>
      </c>
      <c r="L35" s="12"/>
      <c r="M35">
        <v>180</v>
      </c>
      <c r="N35">
        <v>184</v>
      </c>
      <c r="O35">
        <v>154</v>
      </c>
      <c r="P35">
        <v>33</v>
      </c>
    </row>
    <row r="36" spans="1:16">
      <c r="A36" s="118"/>
      <c r="B36" s="118"/>
      <c r="C36" s="118"/>
      <c r="D36" s="118"/>
      <c r="E36" s="122"/>
      <c r="F36" s="123"/>
      <c r="G36" s="118"/>
      <c r="H36" s="128">
        <f>AVERAGE(H15:H32)</f>
        <v>62.21095282656362</v>
      </c>
      <c r="I36" s="128">
        <f>AVERAGE(I15:I32)</f>
        <v>132.57958928478226</v>
      </c>
      <c r="J36" s="128">
        <f>AVERAGE(J15:J32)</f>
        <v>82.631109257711216</v>
      </c>
      <c r="K36" s="128">
        <f>AVERAGE(K15:K32)</f>
        <v>29.943907749914032</v>
      </c>
      <c r="L36" s="128"/>
      <c r="M36" s="128">
        <f>AVERAGE(M15:M32)</f>
        <v>124.47037713982321</v>
      </c>
      <c r="N36" s="128">
        <f>AVERAGE(N15:N32)</f>
        <v>225.75608388933372</v>
      </c>
      <c r="O36" s="128">
        <f>AVERAGE(O15:O32)</f>
        <v>126.2564671332679</v>
      </c>
      <c r="P36" s="128">
        <f>AVERAGE(P15:P32)</f>
        <v>49.740910831574702</v>
      </c>
    </row>
    <row r="37" spans="1:16">
      <c r="A37" s="118"/>
      <c r="B37" s="118"/>
      <c r="C37" s="118"/>
      <c r="D37" s="118"/>
      <c r="E37" s="122"/>
      <c r="F37" s="123"/>
      <c r="G37" s="118"/>
      <c r="H37" s="128">
        <f>STDEV(H15:H32)/SQRT(17)</f>
        <v>7.4667012894993308</v>
      </c>
      <c r="I37" s="128">
        <f>STDEV(I15:I32)/SQRT(17)</f>
        <v>24.465750467212967</v>
      </c>
      <c r="J37" s="128">
        <f>STDEV(J15:J32)/SQRT(17)</f>
        <v>9.7447121586351084</v>
      </c>
      <c r="K37" s="128">
        <f>STDEV(K15:K32)/SQRT(17)</f>
        <v>9.1279416378430174</v>
      </c>
      <c r="L37" s="128"/>
      <c r="M37" s="128">
        <f>STDEV(M15:M32)/SQRT(17)</f>
        <v>13.80007366266698</v>
      </c>
      <c r="N37" s="128">
        <f>STDEV(N15:N32)/SQRT(17)</f>
        <v>58.654529434425768</v>
      </c>
      <c r="O37" s="128">
        <f>STDEV(O15:O32)/SQRT(17)</f>
        <v>11.074052488828272</v>
      </c>
      <c r="P37" s="128">
        <f>STDEV(P15:P32)/SQRT(17)</f>
        <v>18.107615069961955</v>
      </c>
    </row>
    <row r="38" spans="1:16">
      <c r="A38" s="118"/>
      <c r="B38" s="118"/>
      <c r="C38" s="118"/>
      <c r="D38" s="118"/>
      <c r="E38" s="118"/>
      <c r="F38" s="118"/>
      <c r="G38" s="118"/>
    </row>
    <row r="39" spans="1:16">
      <c r="H39" s="118" t="s">
        <v>465</v>
      </c>
      <c r="I39" s="118" t="s">
        <v>466</v>
      </c>
      <c r="J39" s="118" t="s">
        <v>176</v>
      </c>
      <c r="K39" s="118" t="s">
        <v>467</v>
      </c>
      <c r="L39" s="118"/>
      <c r="M39" s="118" t="s">
        <v>465</v>
      </c>
      <c r="N39" s="124" t="s">
        <v>466</v>
      </c>
      <c r="O39" s="124" t="s">
        <v>176</v>
      </c>
      <c r="P39" s="124" t="s">
        <v>467</v>
      </c>
    </row>
    <row r="40" spans="1:16">
      <c r="A40" s="120" t="s">
        <v>7</v>
      </c>
      <c r="B40" s="120" t="s">
        <v>355</v>
      </c>
      <c r="C40" s="120" t="s">
        <v>11</v>
      </c>
      <c r="D40" s="120" t="s">
        <v>12</v>
      </c>
      <c r="E40" s="120" t="s">
        <v>423</v>
      </c>
      <c r="F40" s="121" t="s">
        <v>14</v>
      </c>
      <c r="G40" s="120" t="s">
        <v>16</v>
      </c>
      <c r="H40" s="17"/>
      <c r="I40" s="17" t="s">
        <v>468</v>
      </c>
      <c r="J40" s="17" t="s">
        <v>468</v>
      </c>
      <c r="K40" s="17" t="s">
        <v>468</v>
      </c>
      <c r="L40" s="17"/>
      <c r="M40" s="17"/>
      <c r="N40" s="125" t="s">
        <v>468</v>
      </c>
      <c r="O40" s="125" t="s">
        <v>468</v>
      </c>
      <c r="P40" s="125" t="s">
        <v>468</v>
      </c>
    </row>
    <row r="41" spans="1:16">
      <c r="A41" s="118" t="s">
        <v>456</v>
      </c>
      <c r="B41" s="118" t="s">
        <v>457</v>
      </c>
      <c r="C41" s="118" t="s">
        <v>186</v>
      </c>
      <c r="D41" s="118" t="s">
        <v>426</v>
      </c>
      <c r="E41" s="122">
        <v>36244</v>
      </c>
      <c r="F41" s="123">
        <v>36354</v>
      </c>
      <c r="G41" s="118">
        <v>29</v>
      </c>
      <c r="H41" s="118">
        <v>37</v>
      </c>
      <c r="I41" s="118">
        <v>97</v>
      </c>
      <c r="J41" s="118">
        <v>71</v>
      </c>
      <c r="K41" s="118">
        <v>18</v>
      </c>
      <c r="L41" s="12"/>
      <c r="M41">
        <v>35</v>
      </c>
      <c r="N41">
        <v>145</v>
      </c>
      <c r="O41">
        <v>121</v>
      </c>
      <c r="P41">
        <v>23</v>
      </c>
    </row>
    <row r="42" spans="1:16">
      <c r="A42" s="118" t="s">
        <v>458</v>
      </c>
      <c r="B42" s="118" t="s">
        <v>457</v>
      </c>
      <c r="C42" s="118" t="s">
        <v>186</v>
      </c>
      <c r="D42" s="118" t="s">
        <v>426</v>
      </c>
      <c r="E42" s="122">
        <v>36244</v>
      </c>
      <c r="F42" s="123">
        <v>36354</v>
      </c>
      <c r="G42" s="118">
        <v>34.5</v>
      </c>
      <c r="H42" s="118">
        <v>36</v>
      </c>
      <c r="I42" s="118">
        <v>105</v>
      </c>
      <c r="J42" s="118">
        <v>25</v>
      </c>
      <c r="K42" s="118">
        <v>19</v>
      </c>
      <c r="L42" s="12"/>
      <c r="M42">
        <v>33</v>
      </c>
      <c r="N42">
        <v>130</v>
      </c>
      <c r="O42">
        <v>110</v>
      </c>
      <c r="P42">
        <v>19</v>
      </c>
    </row>
    <row r="43" spans="1:16">
      <c r="A43" s="118" t="s">
        <v>459</v>
      </c>
      <c r="B43" s="118" t="s">
        <v>457</v>
      </c>
      <c r="C43" s="118" t="s">
        <v>186</v>
      </c>
      <c r="D43" s="118" t="s">
        <v>426</v>
      </c>
      <c r="E43" s="122">
        <v>36244</v>
      </c>
      <c r="F43" s="123">
        <v>36354</v>
      </c>
      <c r="G43" s="118">
        <v>43</v>
      </c>
      <c r="H43" s="118">
        <v>21</v>
      </c>
      <c r="I43" s="118">
        <v>108</v>
      </c>
      <c r="J43" s="118">
        <v>96</v>
      </c>
      <c r="K43" s="118">
        <v>17</v>
      </c>
      <c r="L43" s="12"/>
      <c r="M43">
        <v>69</v>
      </c>
      <c r="N43">
        <v>141</v>
      </c>
      <c r="O43">
        <v>98</v>
      </c>
      <c r="P43">
        <v>21</v>
      </c>
    </row>
    <row r="44" spans="1:16">
      <c r="A44" s="118" t="s">
        <v>460</v>
      </c>
      <c r="B44" s="118" t="s">
        <v>457</v>
      </c>
      <c r="C44" s="118" t="s">
        <v>186</v>
      </c>
      <c r="D44" s="118" t="s">
        <v>426</v>
      </c>
      <c r="E44" s="122">
        <v>36244</v>
      </c>
      <c r="F44" s="123">
        <v>36354</v>
      </c>
      <c r="G44" s="118">
        <v>36</v>
      </c>
      <c r="H44" s="118">
        <v>19</v>
      </c>
      <c r="I44" s="118">
        <v>109</v>
      </c>
      <c r="J44" s="118">
        <v>90</v>
      </c>
      <c r="K44" s="118">
        <v>16</v>
      </c>
      <c r="L44" s="12"/>
      <c r="M44">
        <v>35</v>
      </c>
      <c r="N44">
        <v>243</v>
      </c>
      <c r="O44">
        <v>215</v>
      </c>
      <c r="P44">
        <v>41</v>
      </c>
    </row>
    <row r="45" spans="1:16">
      <c r="A45" s="118" t="s">
        <v>461</v>
      </c>
      <c r="B45" s="118" t="s">
        <v>457</v>
      </c>
      <c r="C45" s="118" t="s">
        <v>186</v>
      </c>
      <c r="D45" s="118" t="s">
        <v>426</v>
      </c>
      <c r="E45" s="122">
        <v>36244</v>
      </c>
      <c r="F45" s="123">
        <v>36354</v>
      </c>
      <c r="G45" s="118">
        <v>41</v>
      </c>
      <c r="H45" s="118">
        <v>14</v>
      </c>
      <c r="I45" s="118">
        <v>113</v>
      </c>
      <c r="J45" s="118">
        <v>94</v>
      </c>
      <c r="K45" s="118">
        <v>17</v>
      </c>
      <c r="L45" s="12"/>
      <c r="M45">
        <v>33</v>
      </c>
      <c r="N45">
        <v>196</v>
      </c>
      <c r="O45">
        <v>172</v>
      </c>
      <c r="P45">
        <v>33</v>
      </c>
    </row>
    <row r="46" spans="1:16">
      <c r="A46" s="118" t="s">
        <v>462</v>
      </c>
      <c r="B46" s="118" t="s">
        <v>457</v>
      </c>
      <c r="C46" s="118" t="s">
        <v>200</v>
      </c>
      <c r="D46" s="118" t="s">
        <v>426</v>
      </c>
      <c r="E46" s="122">
        <v>36244</v>
      </c>
      <c r="F46" s="123">
        <v>36354</v>
      </c>
      <c r="G46" s="118">
        <v>43</v>
      </c>
      <c r="H46" s="118">
        <v>57</v>
      </c>
      <c r="I46" s="118">
        <v>136</v>
      </c>
      <c r="J46" s="118">
        <v>120</v>
      </c>
      <c r="K46" s="118">
        <v>25</v>
      </c>
      <c r="L46" s="12"/>
      <c r="M46">
        <v>114</v>
      </c>
      <c r="N46">
        <v>173</v>
      </c>
      <c r="O46">
        <v>161</v>
      </c>
      <c r="P46">
        <v>31</v>
      </c>
    </row>
    <row r="47" spans="1:16">
      <c r="A47" s="118" t="s">
        <v>463</v>
      </c>
      <c r="B47" s="118" t="s">
        <v>457</v>
      </c>
      <c r="C47" s="118" t="s">
        <v>200</v>
      </c>
      <c r="D47" s="118" t="s">
        <v>426</v>
      </c>
      <c r="E47" s="122">
        <v>36244</v>
      </c>
      <c r="F47" s="123">
        <v>36354</v>
      </c>
      <c r="G47" s="118">
        <v>46.7</v>
      </c>
      <c r="H47" s="118">
        <v>20</v>
      </c>
      <c r="I47" s="118">
        <v>122</v>
      </c>
      <c r="J47" s="118">
        <v>114</v>
      </c>
      <c r="K47" s="118">
        <v>20</v>
      </c>
      <c r="L47" s="12"/>
      <c r="M47">
        <v>83</v>
      </c>
      <c r="N47">
        <v>203</v>
      </c>
      <c r="O47">
        <v>172</v>
      </c>
      <c r="P47">
        <v>36</v>
      </c>
    </row>
    <row r="48" spans="1:16">
      <c r="A48" s="118" t="s">
        <v>464</v>
      </c>
      <c r="B48" s="118" t="s">
        <v>457</v>
      </c>
      <c r="C48" s="118" t="s">
        <v>200</v>
      </c>
      <c r="D48" s="118" t="s">
        <v>426</v>
      </c>
      <c r="E48" s="122">
        <v>36244</v>
      </c>
      <c r="F48" s="123">
        <v>36354</v>
      </c>
      <c r="G48" s="118">
        <v>41</v>
      </c>
      <c r="H48" s="118">
        <v>13</v>
      </c>
      <c r="I48" s="118">
        <v>150</v>
      </c>
      <c r="J48" s="118">
        <v>87</v>
      </c>
      <c r="K48" s="118">
        <v>27</v>
      </c>
      <c r="L48" s="12"/>
      <c r="M48">
        <v>50</v>
      </c>
      <c r="N48">
        <v>217</v>
      </c>
      <c r="O48">
        <v>200</v>
      </c>
      <c r="P48">
        <v>38</v>
      </c>
    </row>
    <row r="49" spans="1:26">
      <c r="H49" s="128">
        <f>AVERAGE(H41:H48)</f>
        <v>27.125</v>
      </c>
      <c r="I49" s="128">
        <f t="shared" ref="I49:P49" si="2">AVERAGE(I41:I48)</f>
        <v>117.5</v>
      </c>
      <c r="J49" s="128">
        <f t="shared" si="2"/>
        <v>87.125</v>
      </c>
      <c r="K49" s="128">
        <f t="shared" si="2"/>
        <v>19.875</v>
      </c>
      <c r="L49" s="128"/>
      <c r="M49" s="128">
        <f t="shared" si="2"/>
        <v>56.5</v>
      </c>
      <c r="N49" s="128">
        <f t="shared" si="2"/>
        <v>181</v>
      </c>
      <c r="O49" s="128">
        <f t="shared" si="2"/>
        <v>156.125</v>
      </c>
      <c r="P49" s="128">
        <f t="shared" si="2"/>
        <v>30.25</v>
      </c>
    </row>
    <row r="50" spans="1:26">
      <c r="H50" s="128">
        <f>STDEV(H41:H48)/SQRT(8)</f>
        <v>5.336657260334948</v>
      </c>
      <c r="I50" s="128">
        <f t="shared" ref="I50:P50" si="3">STDEV(I41:I48)/SQRT(8)</f>
        <v>6.2364138046522486</v>
      </c>
      <c r="J50" s="128">
        <f t="shared" si="3"/>
        <v>10.39992702584288</v>
      </c>
      <c r="K50" s="128">
        <f t="shared" si="3"/>
        <v>1.4197270864500682</v>
      </c>
      <c r="L50" s="128"/>
      <c r="M50" s="128">
        <f t="shared" si="3"/>
        <v>10.552589391099364</v>
      </c>
      <c r="N50" s="128">
        <f t="shared" si="3"/>
        <v>14.274102423620196</v>
      </c>
      <c r="O50" s="128">
        <f t="shared" si="3"/>
        <v>15.035003800655131</v>
      </c>
      <c r="P50" s="128">
        <f t="shared" si="3"/>
        <v>2.9322711821580021</v>
      </c>
    </row>
    <row r="55" spans="1:26" ht="15.75">
      <c r="A55" s="176" t="s">
        <v>481</v>
      </c>
      <c r="B55" s="177"/>
      <c r="C55" s="177"/>
      <c r="D55" s="177"/>
      <c r="E55" s="177"/>
      <c r="F55" s="177"/>
      <c r="G55" s="177" t="s">
        <v>482</v>
      </c>
      <c r="H55" s="178"/>
      <c r="I55" s="177"/>
      <c r="J55" s="179"/>
      <c r="K55" s="177"/>
      <c r="L55" s="177"/>
      <c r="M55" s="177"/>
      <c r="N55" s="177"/>
      <c r="O55" s="177"/>
      <c r="P55" s="177"/>
      <c r="Q55" s="177"/>
      <c r="R55" s="177"/>
      <c r="S55" s="173"/>
      <c r="T55" s="173"/>
      <c r="U55" s="172" t="s">
        <v>507</v>
      </c>
      <c r="V55" s="173"/>
      <c r="W55" s="173"/>
      <c r="X55" s="173"/>
      <c r="Y55" s="173"/>
      <c r="Z55" s="173"/>
    </row>
    <row r="56" spans="1:26" ht="51.75">
      <c r="A56" s="180" t="s">
        <v>7</v>
      </c>
      <c r="B56" s="180" t="s">
        <v>29</v>
      </c>
      <c r="C56" s="180" t="s">
        <v>11</v>
      </c>
      <c r="D56" s="181" t="s">
        <v>9</v>
      </c>
      <c r="E56" s="180" t="s">
        <v>355</v>
      </c>
      <c r="F56" s="180" t="s">
        <v>12</v>
      </c>
      <c r="G56" s="180" t="s">
        <v>483</v>
      </c>
      <c r="H56" s="182" t="s">
        <v>484</v>
      </c>
      <c r="I56" s="183" t="s">
        <v>485</v>
      </c>
      <c r="J56" s="184" t="s">
        <v>486</v>
      </c>
      <c r="K56" s="183" t="s">
        <v>487</v>
      </c>
      <c r="L56" s="184" t="s">
        <v>488</v>
      </c>
      <c r="M56" s="180" t="s">
        <v>489</v>
      </c>
      <c r="N56" s="184" t="s">
        <v>490</v>
      </c>
      <c r="O56" s="180" t="s">
        <v>491</v>
      </c>
      <c r="P56" s="184" t="s">
        <v>492</v>
      </c>
      <c r="Q56" s="180" t="s">
        <v>493</v>
      </c>
      <c r="R56" s="184" t="s">
        <v>494</v>
      </c>
      <c r="S56" s="188" t="s">
        <v>495</v>
      </c>
      <c r="T56" s="185" t="s">
        <v>18</v>
      </c>
      <c r="U56" s="175" t="s">
        <v>63</v>
      </c>
      <c r="V56" s="175" t="s">
        <v>496</v>
      </c>
      <c r="W56" s="175" t="s">
        <v>497</v>
      </c>
      <c r="X56" s="175" t="s">
        <v>498</v>
      </c>
      <c r="Y56" s="175" t="s">
        <v>499</v>
      </c>
      <c r="Z56" s="175" t="s">
        <v>500</v>
      </c>
    </row>
    <row r="57" spans="1:26">
      <c r="A57" s="173">
        <v>2401</v>
      </c>
      <c r="B57" s="173" t="s">
        <v>229</v>
      </c>
      <c r="C57" s="173" t="s">
        <v>22</v>
      </c>
      <c r="D57" s="173" t="s">
        <v>20</v>
      </c>
      <c r="E57" s="173" t="s">
        <v>506</v>
      </c>
      <c r="F57" s="174">
        <v>38795</v>
      </c>
      <c r="G57" s="174">
        <v>38841</v>
      </c>
      <c r="H57" s="186">
        <v>14.8</v>
      </c>
      <c r="I57" s="174">
        <v>38848</v>
      </c>
      <c r="J57" s="187">
        <v>18.62</v>
      </c>
      <c r="K57" s="174">
        <v>38855</v>
      </c>
      <c r="L57" s="187">
        <v>18.8</v>
      </c>
      <c r="M57" s="174">
        <v>38869</v>
      </c>
      <c r="N57" s="187">
        <v>20.6</v>
      </c>
      <c r="O57" s="174">
        <v>38897</v>
      </c>
      <c r="P57" s="187">
        <v>21.9</v>
      </c>
      <c r="Q57" s="174">
        <v>38925</v>
      </c>
      <c r="R57" s="187">
        <v>21.3</v>
      </c>
      <c r="S57" s="187">
        <v>27.6</v>
      </c>
      <c r="T57" s="173" t="s">
        <v>23</v>
      </c>
      <c r="U57" s="173">
        <v>103.015</v>
      </c>
      <c r="V57" s="173">
        <v>109.511</v>
      </c>
      <c r="W57" s="173">
        <v>127.26300000000001</v>
      </c>
      <c r="X57" s="173"/>
      <c r="Y57" s="173">
        <v>145.47399999999999</v>
      </c>
      <c r="Z57" s="173">
        <v>137.405</v>
      </c>
    </row>
    <row r="58" spans="1:26">
      <c r="A58" s="173"/>
      <c r="B58" s="173" t="s">
        <v>230</v>
      </c>
      <c r="C58" s="173" t="s">
        <v>22</v>
      </c>
      <c r="D58" s="173" t="s">
        <v>26</v>
      </c>
      <c r="E58" s="173" t="s">
        <v>506</v>
      </c>
      <c r="F58" s="174">
        <v>38795</v>
      </c>
      <c r="G58" s="174">
        <v>38841</v>
      </c>
      <c r="H58" s="186">
        <v>13.5</v>
      </c>
      <c r="I58" s="174">
        <v>38848</v>
      </c>
      <c r="J58" s="187">
        <v>16.350000000000001</v>
      </c>
      <c r="K58" s="174">
        <v>38855</v>
      </c>
      <c r="L58" s="187">
        <v>17.5</v>
      </c>
      <c r="M58" s="174">
        <v>38869</v>
      </c>
      <c r="N58" s="187">
        <v>17.7</v>
      </c>
      <c r="O58" s="174">
        <v>38897</v>
      </c>
      <c r="P58" s="187">
        <v>19.100000000000001</v>
      </c>
      <c r="Q58" s="174">
        <v>38925</v>
      </c>
      <c r="R58" s="187">
        <v>19.3</v>
      </c>
      <c r="S58" s="187">
        <v>23.1</v>
      </c>
      <c r="T58" s="173" t="s">
        <v>23</v>
      </c>
      <c r="U58" s="173">
        <v>95.683000000000007</v>
      </c>
      <c r="V58" s="173">
        <v>85.162999999999997</v>
      </c>
      <c r="W58" s="173">
        <v>147.94399999999999</v>
      </c>
      <c r="X58" s="173"/>
      <c r="Y58" s="173">
        <v>120.19</v>
      </c>
      <c r="Z58" s="173">
        <v>121.90300000000001</v>
      </c>
    </row>
    <row r="59" spans="1:26">
      <c r="A59" s="173"/>
      <c r="B59" s="173" t="s">
        <v>231</v>
      </c>
      <c r="C59" s="173" t="s">
        <v>22</v>
      </c>
      <c r="D59" s="173" t="s">
        <v>28</v>
      </c>
      <c r="E59" s="173" t="s">
        <v>506</v>
      </c>
      <c r="F59" s="174">
        <v>38795</v>
      </c>
      <c r="G59" s="174">
        <v>38841</v>
      </c>
      <c r="H59" s="186">
        <v>16</v>
      </c>
      <c r="I59" s="174">
        <v>38848</v>
      </c>
      <c r="J59" s="187">
        <v>20.54</v>
      </c>
      <c r="K59" s="174">
        <v>38855</v>
      </c>
      <c r="L59" s="187">
        <v>21.1</v>
      </c>
      <c r="M59" s="174">
        <v>38869</v>
      </c>
      <c r="N59" s="187">
        <v>23.3</v>
      </c>
      <c r="O59" s="174">
        <v>38897</v>
      </c>
      <c r="P59" s="187">
        <v>22.8</v>
      </c>
      <c r="Q59" s="174">
        <v>38925</v>
      </c>
      <c r="R59" s="187">
        <v>23.5</v>
      </c>
      <c r="S59" s="187"/>
      <c r="T59" s="173"/>
      <c r="U59" s="173">
        <v>138.97900000000001</v>
      </c>
      <c r="V59" s="173">
        <v>126.40600000000001</v>
      </c>
      <c r="W59" s="173">
        <v>128.35900000000001</v>
      </c>
      <c r="X59" s="173"/>
      <c r="Y59" s="173">
        <v>107.279</v>
      </c>
      <c r="Z59" s="173">
        <v>144.71700000000001</v>
      </c>
    </row>
    <row r="60" spans="1:26">
      <c r="A60" s="173"/>
      <c r="B60" s="173" t="s">
        <v>232</v>
      </c>
      <c r="C60" s="173" t="s">
        <v>22</v>
      </c>
      <c r="D60" s="173" t="s">
        <v>29</v>
      </c>
      <c r="E60" s="173" t="s">
        <v>506</v>
      </c>
      <c r="F60" s="174">
        <v>38795</v>
      </c>
      <c r="G60" s="174">
        <v>38841</v>
      </c>
      <c r="H60" s="186">
        <v>16.3</v>
      </c>
      <c r="I60" s="174">
        <v>38848</v>
      </c>
      <c r="J60" s="187">
        <v>19.600000000000001</v>
      </c>
      <c r="K60" s="174">
        <v>38855</v>
      </c>
      <c r="L60" s="187">
        <v>20.100000000000001</v>
      </c>
      <c r="M60" s="174">
        <v>38869</v>
      </c>
      <c r="N60" s="187">
        <v>20.3</v>
      </c>
      <c r="O60" s="174">
        <v>38897</v>
      </c>
      <c r="P60" s="187">
        <v>22</v>
      </c>
      <c r="Q60" s="174">
        <v>38925</v>
      </c>
      <c r="R60" s="187"/>
      <c r="S60" s="187">
        <v>27.3</v>
      </c>
      <c r="T60" s="173" t="s">
        <v>23</v>
      </c>
      <c r="U60" s="173">
        <v>86.578000000000003</v>
      </c>
      <c r="V60" s="173">
        <v>137.48400000000001</v>
      </c>
      <c r="W60" s="173">
        <v>129.953</v>
      </c>
      <c r="X60" s="173"/>
      <c r="Y60" s="173">
        <v>141.13</v>
      </c>
      <c r="Z60" s="173">
        <v>187.47399999999999</v>
      </c>
    </row>
    <row r="61" spans="1:26" s="159" customFormat="1">
      <c r="A61" s="173"/>
      <c r="B61" s="173" t="s">
        <v>179</v>
      </c>
      <c r="C61" s="173"/>
      <c r="D61" s="173"/>
      <c r="E61" s="173"/>
      <c r="F61" s="174"/>
      <c r="G61" s="174"/>
      <c r="H61" s="187">
        <f>AVERAGE(H57:H60)</f>
        <v>15.149999999999999</v>
      </c>
      <c r="I61" s="174"/>
      <c r="J61" s="187">
        <f>AVERAGE(J57:J60)</f>
        <v>18.7775</v>
      </c>
      <c r="K61" s="174"/>
      <c r="L61" s="187">
        <f>AVERAGE(L57:L60)</f>
        <v>19.375</v>
      </c>
      <c r="M61" s="174"/>
      <c r="N61" s="187">
        <f>AVERAGE(N57:N60)</f>
        <v>20.474999999999998</v>
      </c>
      <c r="O61" s="174"/>
      <c r="P61" s="187">
        <f>AVERAGE(P57:P60)</f>
        <v>21.45</v>
      </c>
      <c r="Q61" s="174"/>
      <c r="R61" s="187">
        <f>AVERAGE(R57:R60)</f>
        <v>21.366666666666664</v>
      </c>
      <c r="S61" s="187">
        <f>AVERAGE(S57:S60)</f>
        <v>26</v>
      </c>
      <c r="T61" s="173"/>
      <c r="U61" s="187">
        <f t="shared" ref="U61:Z61" si="4">AVERAGE(U57:U60)</f>
        <v>106.06375</v>
      </c>
      <c r="V61" s="187">
        <f t="shared" si="4"/>
        <v>114.64099999999999</v>
      </c>
      <c r="W61" s="187">
        <f t="shared" si="4"/>
        <v>133.37975</v>
      </c>
      <c r="X61" s="187"/>
      <c r="Y61" s="187">
        <f t="shared" si="4"/>
        <v>128.51824999999999</v>
      </c>
      <c r="Z61" s="187">
        <f t="shared" si="4"/>
        <v>147.87475000000001</v>
      </c>
    </row>
    <row r="62" spans="1:26" s="159" customFormat="1">
      <c r="A62" s="173"/>
      <c r="B62" s="173" t="s">
        <v>180</v>
      </c>
      <c r="C62" s="173"/>
      <c r="D62" s="173"/>
      <c r="E62" s="173"/>
      <c r="F62" s="174"/>
      <c r="G62" s="174"/>
      <c r="H62" s="187">
        <f>STDEV(H57:H60)/SQRT(4)</f>
        <v>0.63835726674018534</v>
      </c>
      <c r="I62" s="174"/>
      <c r="J62" s="187">
        <f>STDEV(J57:J60)/SQRT(4)</f>
        <v>0.89909561041452424</v>
      </c>
      <c r="K62" s="174"/>
      <c r="L62" s="187">
        <f>STDEV(L57:L60)/SQRT(4)</f>
        <v>0.78249068152066015</v>
      </c>
      <c r="M62" s="174"/>
      <c r="N62" s="187">
        <f>STDEV(N57:N60)/SQRT(4)</f>
        <v>1.1448253141855314</v>
      </c>
      <c r="O62" s="174"/>
      <c r="P62" s="187">
        <f>STDEV(P57:P60)/SQRT(4)</f>
        <v>0.80880570390339501</v>
      </c>
      <c r="Q62" s="174"/>
      <c r="R62" s="187">
        <f>STDEV(R57:R60)/SQRT(4)</f>
        <v>1.0503967504392486</v>
      </c>
      <c r="S62" s="187">
        <f>STDEV(S57:S60)/SQRT(4)</f>
        <v>1.2579745625409122</v>
      </c>
      <c r="T62" s="173"/>
      <c r="U62" s="187">
        <f t="shared" ref="U62:Z62" si="5">STDEV(U57:U60)/SQRT(4)</f>
        <v>11.47520146064983</v>
      </c>
      <c r="V62" s="187">
        <f t="shared" si="5"/>
        <v>11.38525090486228</v>
      </c>
      <c r="W62" s="187">
        <f t="shared" si="5"/>
        <v>4.8860563063852043</v>
      </c>
      <c r="X62" s="187"/>
      <c r="Y62" s="187">
        <f t="shared" si="5"/>
        <v>8.9769110535027377</v>
      </c>
      <c r="Z62" s="187">
        <f t="shared" si="5"/>
        <v>14.030382059272878</v>
      </c>
    </row>
    <row r="63" spans="1:26" s="159" customFormat="1">
      <c r="A63" s="173"/>
      <c r="B63" s="173"/>
      <c r="C63" s="173"/>
      <c r="D63" s="173"/>
      <c r="E63" s="173"/>
      <c r="F63" s="174"/>
      <c r="G63" s="174"/>
      <c r="H63" s="186"/>
      <c r="I63" s="174"/>
      <c r="J63" s="187"/>
      <c r="K63" s="174"/>
      <c r="L63" s="187"/>
      <c r="M63" s="174"/>
      <c r="N63" s="187"/>
      <c r="O63" s="174"/>
      <c r="P63" s="187"/>
      <c r="Q63" s="174"/>
      <c r="R63" s="187"/>
      <c r="S63" s="187"/>
      <c r="T63" s="173"/>
      <c r="U63" s="173"/>
      <c r="V63" s="173"/>
      <c r="W63" s="173"/>
      <c r="X63" s="173"/>
      <c r="Y63" s="173"/>
      <c r="Z63" s="173"/>
    </row>
    <row r="64" spans="1:26">
      <c r="A64" s="173">
        <v>2408</v>
      </c>
      <c r="B64" s="173" t="s">
        <v>502</v>
      </c>
      <c r="C64" s="173" t="s">
        <v>22</v>
      </c>
      <c r="D64" s="173" t="s">
        <v>20</v>
      </c>
      <c r="E64" s="173" t="s">
        <v>31</v>
      </c>
      <c r="F64" s="174">
        <v>38806</v>
      </c>
      <c r="G64" s="174">
        <v>38853</v>
      </c>
      <c r="H64" s="186">
        <v>11.6</v>
      </c>
      <c r="I64" s="174">
        <v>38860</v>
      </c>
      <c r="J64" s="187">
        <v>14.4</v>
      </c>
      <c r="K64" s="174">
        <v>38867</v>
      </c>
      <c r="L64" s="187">
        <v>15.5</v>
      </c>
      <c r="M64" s="174">
        <v>38881</v>
      </c>
      <c r="N64" s="187">
        <v>17.829999999999998</v>
      </c>
      <c r="O64" s="174">
        <v>38909</v>
      </c>
      <c r="P64" s="187">
        <v>20.71</v>
      </c>
      <c r="Q64" s="174">
        <v>38937</v>
      </c>
      <c r="R64" s="187">
        <v>20</v>
      </c>
      <c r="S64" s="187"/>
      <c r="T64" s="173"/>
      <c r="U64" s="173">
        <v>136.50800000000001</v>
      </c>
      <c r="V64" s="173">
        <v>229.39500000000001</v>
      </c>
      <c r="W64" s="173">
        <v>183.21</v>
      </c>
      <c r="X64" s="173">
        <v>220.011</v>
      </c>
      <c r="Y64" s="173">
        <v>217.66</v>
      </c>
      <c r="Z64" s="173"/>
    </row>
    <row r="65" spans="1:26">
      <c r="A65" s="173"/>
      <c r="B65" s="173" t="s">
        <v>503</v>
      </c>
      <c r="C65" s="173" t="s">
        <v>22</v>
      </c>
      <c r="D65" s="173" t="s">
        <v>26</v>
      </c>
      <c r="E65" s="173" t="s">
        <v>31</v>
      </c>
      <c r="F65" s="174">
        <v>38806</v>
      </c>
      <c r="G65" s="174">
        <v>38853</v>
      </c>
      <c r="H65" s="186">
        <v>13.4</v>
      </c>
      <c r="I65" s="174">
        <v>38860</v>
      </c>
      <c r="J65" s="187">
        <v>15.6</v>
      </c>
      <c r="K65" s="174">
        <v>38867</v>
      </c>
      <c r="L65" s="187">
        <v>15.8</v>
      </c>
      <c r="M65" s="174">
        <v>38881</v>
      </c>
      <c r="N65" s="187">
        <v>18.100000000000001</v>
      </c>
      <c r="O65" s="174">
        <v>38909</v>
      </c>
      <c r="P65" s="187">
        <v>20.8</v>
      </c>
      <c r="Q65" s="174">
        <v>38937</v>
      </c>
      <c r="R65" s="187">
        <v>21.2</v>
      </c>
      <c r="S65" s="187">
        <v>23.6</v>
      </c>
      <c r="T65" s="173" t="s">
        <v>23</v>
      </c>
      <c r="U65" s="173">
        <v>171.39500000000001</v>
      </c>
      <c r="V65" s="173">
        <v>238.54</v>
      </c>
      <c r="W65" s="173">
        <v>190.58199999999999</v>
      </c>
      <c r="X65" s="173">
        <v>255.297</v>
      </c>
      <c r="Y65" s="173">
        <v>224.99199999999999</v>
      </c>
      <c r="Z65" s="173">
        <v>273.90600000000001</v>
      </c>
    </row>
    <row r="66" spans="1:26">
      <c r="A66" s="173"/>
      <c r="B66" s="173" t="s">
        <v>504</v>
      </c>
      <c r="C66" s="173" t="s">
        <v>22</v>
      </c>
      <c r="D66" s="173" t="s">
        <v>28</v>
      </c>
      <c r="E66" s="173" t="s">
        <v>31</v>
      </c>
      <c r="F66" s="174">
        <v>38806</v>
      </c>
      <c r="G66" s="174">
        <v>38853</v>
      </c>
      <c r="H66" s="186">
        <v>13.1</v>
      </c>
      <c r="I66" s="174">
        <v>38860</v>
      </c>
      <c r="J66" s="187">
        <v>14.9</v>
      </c>
      <c r="K66" s="174">
        <v>38867</v>
      </c>
      <c r="L66" s="187">
        <v>16.5</v>
      </c>
      <c r="M66" s="174">
        <v>38881</v>
      </c>
      <c r="N66" s="187">
        <v>18.399999999999999</v>
      </c>
      <c r="O66" s="174">
        <v>38909</v>
      </c>
      <c r="P66" s="187">
        <v>21.3</v>
      </c>
      <c r="Q66" s="174">
        <v>38937</v>
      </c>
      <c r="R66" s="187">
        <v>22.7</v>
      </c>
      <c r="S66" s="187">
        <v>24.5</v>
      </c>
      <c r="T66" s="173" t="s">
        <v>23</v>
      </c>
      <c r="U66" s="173">
        <v>175.02199999999999</v>
      </c>
      <c r="V66" s="173">
        <v>221.684</v>
      </c>
      <c r="W66" s="173">
        <v>196.779</v>
      </c>
      <c r="X66" s="173">
        <v>209.43100000000001</v>
      </c>
      <c r="Y66" s="173">
        <v>213.29599999999999</v>
      </c>
      <c r="Z66" s="173">
        <v>383.60899999999998</v>
      </c>
    </row>
    <row r="67" spans="1:26">
      <c r="A67" s="173">
        <v>2410</v>
      </c>
      <c r="B67" s="173" t="s">
        <v>505</v>
      </c>
      <c r="C67" s="173" t="s">
        <v>22</v>
      </c>
      <c r="D67" s="173" t="s">
        <v>501</v>
      </c>
      <c r="E67" s="173" t="s">
        <v>31</v>
      </c>
      <c r="F67" s="174">
        <v>38813</v>
      </c>
      <c r="G67" s="174">
        <v>38860</v>
      </c>
      <c r="H67" s="186">
        <v>11.5</v>
      </c>
      <c r="I67" s="174">
        <v>38867</v>
      </c>
      <c r="J67" s="187">
        <v>15.1</v>
      </c>
      <c r="K67" s="174">
        <v>38874</v>
      </c>
      <c r="L67" s="187">
        <v>15.9</v>
      </c>
      <c r="M67" s="174">
        <v>38888</v>
      </c>
      <c r="N67" s="187">
        <v>17.8</v>
      </c>
      <c r="O67" s="174">
        <v>38916</v>
      </c>
      <c r="P67" s="187">
        <v>20.2</v>
      </c>
      <c r="Q67" s="174">
        <v>38944</v>
      </c>
      <c r="R67" s="187">
        <v>20.399999999999999</v>
      </c>
      <c r="S67" s="187">
        <v>26.7</v>
      </c>
      <c r="T67" s="173" t="s">
        <v>23</v>
      </c>
      <c r="U67" s="173">
        <v>171.63399999999999</v>
      </c>
      <c r="V67" s="173">
        <v>194.16900000000001</v>
      </c>
      <c r="W67" s="173">
        <v>202.45699999999999</v>
      </c>
      <c r="X67" s="173">
        <v>252.68600000000001</v>
      </c>
      <c r="Y67" s="173">
        <v>204.56899999999999</v>
      </c>
      <c r="Z67" s="173">
        <v>277.39299999999997</v>
      </c>
    </row>
    <row r="68" spans="1:26">
      <c r="B68" s="173" t="s">
        <v>179</v>
      </c>
      <c r="C68" s="173"/>
      <c r="D68" s="173"/>
      <c r="E68" s="173"/>
      <c r="F68" s="174"/>
      <c r="G68" s="174"/>
      <c r="H68" s="187">
        <f>AVERAGE(H64:H67)</f>
        <v>12.4</v>
      </c>
      <c r="I68" s="174"/>
      <c r="J68" s="187">
        <f>AVERAGE(J64:J67)</f>
        <v>15</v>
      </c>
      <c r="K68" s="174"/>
      <c r="L68" s="187">
        <f>AVERAGE(L64:L67)</f>
        <v>15.924999999999999</v>
      </c>
      <c r="M68" s="174"/>
      <c r="N68" s="187">
        <f>AVERAGE(N64:N67)</f>
        <v>18.032499999999999</v>
      </c>
      <c r="O68" s="174"/>
      <c r="P68" s="187">
        <f>AVERAGE(P64:P67)</f>
        <v>20.752500000000001</v>
      </c>
      <c r="Q68" s="174"/>
      <c r="R68" s="187">
        <f>AVERAGE(R64:R67)</f>
        <v>21.075000000000003</v>
      </c>
      <c r="S68" s="187">
        <f>AVERAGE(S64:S67)</f>
        <v>24.933333333333334</v>
      </c>
      <c r="T68" s="173"/>
      <c r="U68" s="187">
        <f t="shared" ref="U68" si="6">AVERAGE(U64:U67)</f>
        <v>163.63974999999999</v>
      </c>
      <c r="V68" s="187">
        <f t="shared" ref="V68" si="7">AVERAGE(V64:V67)</f>
        <v>220.947</v>
      </c>
      <c r="W68" s="187">
        <f t="shared" ref="W68:X68" si="8">AVERAGE(W64:W67)</f>
        <v>193.25700000000001</v>
      </c>
      <c r="X68" s="187">
        <f t="shared" ref="X68" si="9">AVERAGE(X64:X67)</f>
        <v>234.35625000000002</v>
      </c>
      <c r="Y68" s="187">
        <f t="shared" ref="Y68" si="10">AVERAGE(Y64:Y67)</f>
        <v>215.12924999999998</v>
      </c>
      <c r="Z68" s="187">
        <f t="shared" ref="Z68" si="11">AVERAGE(Z64:Z67)</f>
        <v>311.63599999999997</v>
      </c>
    </row>
    <row r="69" spans="1:26">
      <c r="B69" s="173" t="s">
        <v>180</v>
      </c>
      <c r="C69" s="173"/>
      <c r="D69" s="173"/>
      <c r="E69" s="173"/>
      <c r="F69" s="174"/>
      <c r="G69" s="174"/>
      <c r="H69" s="187">
        <f>STDEV(H64:H67)/SQRT(4)</f>
        <v>0.49497474683058329</v>
      </c>
      <c r="I69" s="174"/>
      <c r="J69" s="187">
        <f>STDEV(J64:J67)/SQRT(4)</f>
        <v>0.24832774042918884</v>
      </c>
      <c r="K69" s="174"/>
      <c r="L69" s="187">
        <f>STDEV(L64:L67)/SQRT(4)</f>
        <v>0.20966242709015204</v>
      </c>
      <c r="M69" s="174"/>
      <c r="N69" s="187">
        <f>STDEV(N64:N67)/SQRT(4)</f>
        <v>0.13984366270946982</v>
      </c>
      <c r="O69" s="174"/>
      <c r="P69" s="187">
        <f>STDEV(P64:P67)/SQRT(4)</f>
        <v>0.22529147786811674</v>
      </c>
      <c r="Q69" s="174"/>
      <c r="R69" s="187">
        <f>STDEV(R64:R67)/SQRT(4)</f>
        <v>0.59634302209382806</v>
      </c>
      <c r="S69" s="187">
        <f>STDEV(S64:S67)/SQRT(4)</f>
        <v>0.79739158092704532</v>
      </c>
      <c r="T69" s="173"/>
      <c r="U69" s="187">
        <f t="shared" ref="U69:W69" si="12">STDEV(U64:U67)/SQRT(4)</f>
        <v>9.0817555606006017</v>
      </c>
      <c r="V69" s="187">
        <f t="shared" si="12"/>
        <v>9.5676834796447263</v>
      </c>
      <c r="W69" s="187">
        <f t="shared" si="12"/>
        <v>4.1346333775398563</v>
      </c>
      <c r="X69" s="187">
        <f t="shared" ref="X69" si="13">STDEV(X64:X67)/SQRT(4)</f>
        <v>11.552593614819429</v>
      </c>
      <c r="Y69" s="187">
        <f t="shared" ref="Y69:Z69" si="14">STDEV(Y64:Y67)/SQRT(4)</f>
        <v>4.2676908153981046</v>
      </c>
      <c r="Z69" s="187">
        <f t="shared" si="14"/>
        <v>31.177413054164834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Glucose</vt:lpstr>
      <vt:lpstr>Lipids on chow + Western</vt:lpstr>
      <vt:lpstr>Glucose + triglyceride</vt:lpstr>
      <vt:lpstr>Redo_glucose + HDL-8-10-21</vt:lpstr>
      <vt:lpstr>Insulin</vt:lpstr>
      <vt:lpstr>ITT-summary</vt:lpstr>
      <vt:lpstr>GTT-summary</vt:lpstr>
      <vt:lpstr>Weight(1)</vt:lpstr>
      <vt:lpstr>C3H_wild-type</vt:lpstr>
      <vt:lpstr>ANOVA</vt:lpstr>
      <vt:lpstr>GTT_area under curve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Shi</dc:creator>
  <cp:lastModifiedBy>ws4v</cp:lastModifiedBy>
  <cp:lastPrinted>2021-08-12T19:08:47Z</cp:lastPrinted>
  <dcterms:created xsi:type="dcterms:W3CDTF">2015-08-05T15:55:41Z</dcterms:created>
  <dcterms:modified xsi:type="dcterms:W3CDTF">2022-06-08T21:15:34Z</dcterms:modified>
</cp:coreProperties>
</file>