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M:\Thermosynechococcus\Paper\Supplemental_Files\"/>
    </mc:Choice>
  </mc:AlternateContent>
  <bookViews>
    <workbookView xWindow="0" yWindow="0" windowWidth="25200" windowHeight="11160"/>
  </bookViews>
  <sheets>
    <sheet name=" Solubility Calculations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6" i="1" l="1"/>
  <c r="G56" i="1" s="1"/>
  <c r="H56" i="1" s="1"/>
  <c r="I56" i="1" s="1"/>
  <c r="B55" i="1"/>
  <c r="G55" i="1" s="1"/>
  <c r="H55" i="1" s="1"/>
  <c r="I55" i="1" s="1"/>
  <c r="B54" i="1"/>
  <c r="G54" i="1" s="1"/>
  <c r="H54" i="1" s="1"/>
  <c r="I54" i="1" s="1"/>
  <c r="B53" i="1"/>
  <c r="G53" i="1" s="1"/>
  <c r="H53" i="1" s="1"/>
  <c r="I53" i="1" s="1"/>
  <c r="B52" i="1"/>
  <c r="G52" i="1" s="1"/>
  <c r="H52" i="1" s="1"/>
  <c r="I52" i="1" s="1"/>
  <c r="B51" i="1"/>
  <c r="G51" i="1" s="1"/>
  <c r="H51" i="1" s="1"/>
  <c r="I51" i="1" s="1"/>
  <c r="B50" i="1"/>
  <c r="G50" i="1" s="1"/>
  <c r="H50" i="1" s="1"/>
  <c r="I50" i="1" s="1"/>
  <c r="B49" i="1"/>
  <c r="G49" i="1" s="1"/>
  <c r="H49" i="1" s="1"/>
  <c r="I49" i="1" s="1"/>
  <c r="B48" i="1"/>
  <c r="G48" i="1" s="1"/>
  <c r="H48" i="1" s="1"/>
  <c r="I48" i="1" s="1"/>
  <c r="C39" i="1"/>
  <c r="H35" i="1"/>
  <c r="G35" i="1"/>
  <c r="C35" i="1"/>
  <c r="B35" i="1"/>
  <c r="K53" i="1" l="1"/>
  <c r="C48" i="1"/>
  <c r="D48" i="1" s="1"/>
  <c r="E48" i="1" s="1"/>
  <c r="K48" i="1" s="1"/>
  <c r="C49" i="1"/>
  <c r="D49" i="1" s="1"/>
  <c r="E49" i="1" s="1"/>
  <c r="K49" i="1" s="1"/>
  <c r="C50" i="1"/>
  <c r="D50" i="1" s="1"/>
  <c r="E50" i="1" s="1"/>
  <c r="K50" i="1" s="1"/>
  <c r="C51" i="1"/>
  <c r="D51" i="1" s="1"/>
  <c r="E51" i="1" s="1"/>
  <c r="K51" i="1" s="1"/>
  <c r="C52" i="1"/>
  <c r="D52" i="1" s="1"/>
  <c r="E52" i="1" s="1"/>
  <c r="K52" i="1" s="1"/>
  <c r="C53" i="1"/>
  <c r="D53" i="1" s="1"/>
  <c r="E53" i="1" s="1"/>
  <c r="C54" i="1"/>
  <c r="D54" i="1" s="1"/>
  <c r="E54" i="1" s="1"/>
  <c r="K54" i="1" s="1"/>
  <c r="C55" i="1"/>
  <c r="D55" i="1" s="1"/>
  <c r="E55" i="1" s="1"/>
  <c r="K55" i="1" s="1"/>
  <c r="C56" i="1"/>
  <c r="D56" i="1" s="1"/>
  <c r="E56" i="1" s="1"/>
  <c r="K56" i="1" s="1"/>
</calcChain>
</file>

<file path=xl/sharedStrings.xml><?xml version="1.0" encoding="utf-8"?>
<sst xmlns="http://schemas.openxmlformats.org/spreadsheetml/2006/main" count="42" uniqueCount="29">
  <si>
    <r>
      <t xml:space="preserve">Source: Sander, R. (2015). Compilation of Henry's law constants (version 4.0) for water as solvent. </t>
    </r>
    <r>
      <rPr>
        <i/>
        <sz val="11"/>
        <color theme="1"/>
        <rFont val="Calibri"/>
        <family val="2"/>
        <scheme val="minor"/>
      </rPr>
      <t>Atmospheric Chemistry and Physics</t>
    </r>
    <r>
      <rPr>
        <sz val="11"/>
        <color theme="1"/>
        <rFont val="Calibri"/>
        <family val="2"/>
        <scheme val="minor"/>
      </rPr>
      <t>, 15, 4399-4981.</t>
    </r>
  </si>
  <si>
    <t>Henry's law constants can be calculated at different temperatures using equation 19:</t>
  </si>
  <si>
    <r>
      <t>Values for H</t>
    </r>
    <r>
      <rPr>
        <vertAlign val="superscript"/>
        <sz val="11"/>
        <color theme="1"/>
        <rFont val="Calibri"/>
        <family val="2"/>
        <scheme val="minor"/>
      </rPr>
      <t>cp</t>
    </r>
    <r>
      <rPr>
        <sz val="11"/>
        <color theme="1"/>
        <rFont val="Calibri"/>
        <family val="2"/>
        <scheme val="minor"/>
      </rPr>
      <t xml:space="preserve"> at 298.15 K and d ln H</t>
    </r>
    <r>
      <rPr>
        <vertAlign val="superscript"/>
        <sz val="11"/>
        <color theme="1"/>
        <rFont val="Calibri"/>
        <family val="2"/>
        <scheme val="minor"/>
      </rPr>
      <t>cp</t>
    </r>
    <r>
      <rPr>
        <sz val="11"/>
        <color theme="1"/>
        <rFont val="Calibri"/>
        <family val="2"/>
        <scheme val="minor"/>
      </rPr>
      <t xml:space="preserve"> / d(1/T) were gathered from the tables provided in Sander, 2015, excluding theoretical, estimated, or ill-defined values (types "Q", "E", and "?").</t>
    </r>
  </si>
  <si>
    <r>
      <t>CO</t>
    </r>
    <r>
      <rPr>
        <b/>
        <vertAlign val="subscript"/>
        <sz val="11"/>
        <color theme="1"/>
        <rFont val="Calibri"/>
        <family val="2"/>
        <scheme val="minor"/>
      </rPr>
      <t>2</t>
    </r>
  </si>
  <si>
    <r>
      <t>O</t>
    </r>
    <r>
      <rPr>
        <b/>
        <vertAlign val="subscript"/>
        <sz val="11"/>
        <color theme="1"/>
        <rFont val="Calibri"/>
        <family val="2"/>
        <scheme val="minor"/>
      </rPr>
      <t>2</t>
    </r>
  </si>
  <si>
    <t>Constant</t>
  </si>
  <si>
    <r>
      <t>H</t>
    </r>
    <r>
      <rPr>
        <vertAlign val="superscript"/>
        <sz val="11"/>
        <color theme="1"/>
        <rFont val="Calibri"/>
        <family val="2"/>
        <scheme val="minor"/>
      </rPr>
      <t>cp</t>
    </r>
    <r>
      <rPr>
        <sz val="11"/>
        <color theme="1"/>
        <rFont val="Calibri"/>
        <family val="2"/>
        <scheme val="minor"/>
      </rPr>
      <t xml:space="preserve"> at 298.15 K</t>
    </r>
  </si>
  <si>
    <r>
      <t>d ln H</t>
    </r>
    <r>
      <rPr>
        <vertAlign val="superscript"/>
        <sz val="11"/>
        <color theme="1"/>
        <rFont val="Calibri"/>
        <family val="2"/>
        <scheme val="minor"/>
      </rPr>
      <t>cp</t>
    </r>
    <r>
      <rPr>
        <sz val="11"/>
        <color theme="1"/>
        <rFont val="Calibri"/>
        <family val="2"/>
        <scheme val="minor"/>
      </rPr>
      <t xml:space="preserve"> / d(1/T)</t>
    </r>
  </si>
  <si>
    <t>Units</t>
  </si>
  <si>
    <r>
      <t>mol m</t>
    </r>
    <r>
      <rPr>
        <vertAlign val="superscript"/>
        <sz val="11"/>
        <color theme="1"/>
        <rFont val="Calibri"/>
        <family val="2"/>
        <scheme val="minor"/>
      </rPr>
      <t>-3</t>
    </r>
    <r>
      <rPr>
        <sz val="11"/>
        <color theme="1"/>
        <rFont val="Calibri"/>
        <family val="2"/>
        <scheme val="minor"/>
      </rPr>
      <t xml:space="preserve"> Pa</t>
    </r>
    <r>
      <rPr>
        <vertAlign val="superscript"/>
        <sz val="11"/>
        <color theme="1"/>
        <rFont val="Calibri"/>
        <family val="2"/>
        <scheme val="minor"/>
      </rPr>
      <t>-1</t>
    </r>
  </si>
  <si>
    <t>K</t>
  </si>
  <si>
    <t>Average</t>
  </si>
  <si>
    <t>Average (2 sig. fig.)</t>
  </si>
  <si>
    <t>Conversions</t>
  </si>
  <si>
    <t>°C</t>
  </si>
  <si>
    <t>atm</t>
  </si>
  <si>
    <t>Pa</t>
  </si>
  <si>
    <r>
      <t>m</t>
    </r>
    <r>
      <rPr>
        <vertAlign val="superscript"/>
        <sz val="11"/>
        <color theme="1"/>
        <rFont val="Calibri"/>
        <family val="2"/>
        <scheme val="minor"/>
      </rPr>
      <t>3</t>
    </r>
  </si>
  <si>
    <t>L</t>
  </si>
  <si>
    <t>Partial pressure</t>
  </si>
  <si>
    <t>Temperature</t>
  </si>
  <si>
    <t>H(T)</t>
  </si>
  <si>
    <r>
      <t>CO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conc.</t>
    </r>
  </si>
  <si>
    <r>
      <t>O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conc.</t>
    </r>
  </si>
  <si>
    <r>
      <rPr>
        <b/>
        <sz val="11"/>
        <color theme="1"/>
        <rFont val="Calibri"/>
        <family val="2"/>
      </rPr>
      <t>°</t>
    </r>
    <r>
      <rPr>
        <b/>
        <sz val="11"/>
        <color theme="1"/>
        <rFont val="Calibri"/>
        <family val="2"/>
        <scheme val="minor"/>
      </rPr>
      <t>C</t>
    </r>
  </si>
  <si>
    <r>
      <t>mol m</t>
    </r>
    <r>
      <rPr>
        <b/>
        <vertAlign val="superscript"/>
        <sz val="11"/>
        <color theme="1"/>
        <rFont val="Calibri"/>
        <family val="2"/>
        <scheme val="minor"/>
      </rPr>
      <t>-3</t>
    </r>
    <r>
      <rPr>
        <b/>
        <sz val="11"/>
        <color theme="1"/>
        <rFont val="Calibri"/>
        <family val="2"/>
        <scheme val="minor"/>
      </rPr>
      <t xml:space="preserve"> Pa</t>
    </r>
    <r>
      <rPr>
        <b/>
        <vertAlign val="superscript"/>
        <sz val="11"/>
        <color theme="1"/>
        <rFont val="Calibri"/>
        <family val="2"/>
        <scheme val="minor"/>
      </rPr>
      <t>-1</t>
    </r>
  </si>
  <si>
    <r>
      <t>mol L</t>
    </r>
    <r>
      <rPr>
        <b/>
        <vertAlign val="superscript"/>
        <sz val="11"/>
        <color theme="1"/>
        <rFont val="Calibri"/>
        <family val="2"/>
        <scheme val="minor"/>
      </rPr>
      <t>-1</t>
    </r>
    <r>
      <rPr>
        <b/>
        <sz val="11"/>
        <color theme="1"/>
        <rFont val="Calibri"/>
        <family val="2"/>
        <scheme val="minor"/>
      </rPr>
      <t xml:space="preserve"> atm</t>
    </r>
    <r>
      <rPr>
        <b/>
        <vertAlign val="superscript"/>
        <sz val="11"/>
        <color theme="1"/>
        <rFont val="Calibri"/>
        <family val="2"/>
        <scheme val="minor"/>
      </rPr>
      <t>-1</t>
    </r>
  </si>
  <si>
    <r>
      <t>mol L</t>
    </r>
    <r>
      <rPr>
        <b/>
        <vertAlign val="superscript"/>
        <sz val="11"/>
        <color theme="1"/>
        <rFont val="Calibri"/>
        <family val="2"/>
        <scheme val="minor"/>
      </rPr>
      <t>-1</t>
    </r>
  </si>
  <si>
    <t>[O2]/[CO2]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</si>
</sst>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E+00"/>
    <numFmt numFmtId="165" formatCode="0.0000E+00"/>
    <numFmt numFmtId="166" formatCode="0.0000"/>
    <numFmt numFmtId="167" formatCode="0.000"/>
    <numFmt numFmtId="168" formatCode="0.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vertAlign val="superscript"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8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0" fillId="0" borderId="1" xfId="0" applyBorder="1"/>
    <xf numFmtId="0" fontId="1" fillId="0" borderId="2" xfId="0" applyFont="1" applyBorder="1"/>
    <xf numFmtId="0" fontId="0" fillId="0" borderId="2" xfId="0" applyBorder="1"/>
    <xf numFmtId="0" fontId="0" fillId="2" borderId="2" xfId="0" applyFill="1" applyBorder="1"/>
    <xf numFmtId="0" fontId="1" fillId="0" borderId="1" xfId="0" applyFont="1" applyBorder="1"/>
    <xf numFmtId="0" fontId="0" fillId="2" borderId="1" xfId="0" applyFill="1" applyBorder="1"/>
    <xf numFmtId="0" fontId="0" fillId="2" borderId="0" xfId="0" applyFill="1"/>
    <xf numFmtId="0" fontId="5" fillId="0" borderId="2" xfId="0" applyFont="1" applyBorder="1"/>
    <xf numFmtId="0" fontId="0" fillId="3" borderId="0" xfId="0" applyFill="1"/>
    <xf numFmtId="0" fontId="1" fillId="3" borderId="0" xfId="0" applyFont="1" applyFill="1"/>
    <xf numFmtId="0" fontId="1" fillId="3" borderId="1" xfId="0" applyFont="1" applyFill="1" applyBorder="1"/>
    <xf numFmtId="0" fontId="1" fillId="0" borderId="1" xfId="0" applyFont="1" applyFill="1" applyBorder="1"/>
    <xf numFmtId="164" fontId="0" fillId="0" borderId="0" xfId="0" applyNumberFormat="1"/>
    <xf numFmtId="165" fontId="0" fillId="3" borderId="0" xfId="0" applyNumberFormat="1" applyFill="1"/>
    <xf numFmtId="166" fontId="0" fillId="0" borderId="0" xfId="0" applyNumberFormat="1"/>
    <xf numFmtId="167" fontId="0" fillId="0" borderId="0" xfId="0" applyNumberFormat="1"/>
    <xf numFmtId="168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123825</xdr:colOff>
      <xdr:row>3</xdr:row>
      <xdr:rowOff>42862</xdr:rowOff>
    </xdr:from>
    <xdr:ext cx="2449197" cy="437492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E3F1B09A-BE6F-4C7C-AF8F-207DC2677E85}"/>
                </a:ext>
              </a:extLst>
            </xdr:cNvPr>
            <xdr:cNvSpPr txBox="1"/>
          </xdr:nvSpPr>
          <xdr:spPr>
            <a:xfrm>
              <a:off x="123825" y="614362"/>
              <a:ext cx="2449197" cy="4374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latin typeface="Cambria Math" panose="02040503050406030204" pitchFamily="18" charset="0"/>
                      </a:rPr>
                      <m:t>𝐻</m:t>
                    </m:r>
                    <m:d>
                      <m:dPr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𝑇</m:t>
                        </m:r>
                      </m:e>
                    </m:d>
                    <m:r>
                      <a:rPr lang="en-US" sz="1100" b="0" i="1">
                        <a:latin typeface="Cambria Math" panose="02040503050406030204" pitchFamily="18" charset="0"/>
                      </a:rPr>
                      <m:t>=</m:t>
                    </m:r>
                    <m:sSup>
                      <m:sSupPr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𝐻</m:t>
                        </m:r>
                      </m:e>
                      <m:sup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⊖</m:t>
                        </m:r>
                      </m:sup>
                    </m:sSup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𝑒𝑥𝑝</m:t>
                    </m:r>
                    <m:d>
                      <m:dPr>
                        <m:ctrlPr>
                          <a:rPr lang="en-U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en-US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−</m:t>
                            </m:r>
                            <m:sSub>
                              <m:sSubPr>
                                <m:ctrlPr>
                                  <a:rPr lang="en-US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∆</m:t>
                                </m:r>
                              </m:e>
                              <m:sub>
                                <m:r>
                                  <a:rPr lang="en-US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𝑠𝑜𝑙</m:t>
                                </m:r>
                              </m:sub>
                            </m:sSub>
                            <m:r>
                              <a:rPr lang="en-US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𝐻</m:t>
                            </m:r>
                          </m:num>
                          <m:den>
                            <m:r>
                              <a:rPr lang="en-US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𝑅</m:t>
                            </m:r>
                          </m:den>
                        </m:f>
                        <m:d>
                          <m:dPr>
                            <m:ctrlPr>
                              <a:rPr lang="en-US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dPr>
                          <m:e>
                            <m:f>
                              <m:fPr>
                                <m:ctrlPr>
                                  <a:rPr lang="en-US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fPr>
                              <m:num>
                                <m:r>
                                  <a:rPr lang="en-US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1</m:t>
                                </m:r>
                              </m:num>
                              <m:den>
                                <m:r>
                                  <a:rPr lang="en-US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𝑇</m:t>
                                </m:r>
                              </m:den>
                            </m:f>
                            <m:r>
                              <a:rPr lang="en-US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−</m:t>
                            </m:r>
                            <m:f>
                              <m:fPr>
                                <m:ctrlPr>
                                  <a:rPr lang="en-US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fPr>
                              <m:num>
                                <m:r>
                                  <a:rPr lang="en-US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1</m:t>
                                </m:r>
                              </m:num>
                              <m:den>
                                <m:sSup>
                                  <m:sSupPr>
                                    <m:ctrlPr>
                                      <a:rPr lang="en-US" sz="1100" b="0" i="1"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</a:rPr>
                                    </m:ctrlPr>
                                  </m:sSupPr>
                                  <m:e>
                                    <m:r>
                                      <a:rPr lang="en-US" sz="1100" b="0" i="1"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</a:rPr>
                                      <m:t>𝑇</m:t>
                                    </m:r>
                                  </m:e>
                                  <m:sup>
                                    <m:r>
                                      <a:rPr lang="en-US" sz="1100" b="0" i="1"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</a:rPr>
                                      <m:t>⊖</m:t>
                                    </m:r>
                                  </m:sup>
                                </m:sSup>
                              </m:den>
                            </m:f>
                          </m:e>
                        </m:d>
                      </m:e>
                    </m:d>
                  </m:oMath>
                </m:oMathPara>
              </a14:m>
              <a:endParaRPr lang="en-US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E3F1B09A-BE6F-4C7C-AF8F-207DC2677E85}"/>
                </a:ext>
              </a:extLst>
            </xdr:cNvPr>
            <xdr:cNvSpPr txBox="1"/>
          </xdr:nvSpPr>
          <xdr:spPr>
            <a:xfrm>
              <a:off x="123825" y="614362"/>
              <a:ext cx="2449197" cy="4374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𝐻(𝑇)=𝐻^⊖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×𝑒𝑥𝑝((−∆_𝑠𝑜𝑙 𝐻)/𝑅 (1/𝑇−1/𝑇^⊖ ))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1</xdr:col>
      <xdr:colOff>66675</xdr:colOff>
      <xdr:row>6</xdr:row>
      <xdr:rowOff>23812</xdr:rowOff>
    </xdr:from>
    <xdr:ext cx="1306448" cy="182871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D27FA898-25F4-4DA2-9880-9E5E6232AE1B}"/>
                </a:ext>
              </a:extLst>
            </xdr:cNvPr>
            <xdr:cNvSpPr txBox="1"/>
          </xdr:nvSpPr>
          <xdr:spPr>
            <a:xfrm>
              <a:off x="1257300" y="1166812"/>
              <a:ext cx="1306448" cy="18287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sSup>
                    <m:sSupPr>
                      <m:ctrlPr>
                        <a:rPr lang="en-US" sz="110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en-US" sz="1100" b="0" i="1">
                          <a:latin typeface="Cambria Math" panose="02040503050406030204" pitchFamily="18" charset="0"/>
                        </a:rPr>
                        <m:t>𝐻</m:t>
                      </m:r>
                    </m:e>
                    <m:sup>
                      <m:r>
                        <a:rPr lang="en-US" sz="1100" i="1">
                          <a:latin typeface="Cambria Math" panose="02040503050406030204" pitchFamily="18" charset="0"/>
                        </a:rPr>
                        <m:t>⊖</m:t>
                      </m:r>
                    </m:sup>
                  </m:sSup>
                  <m:r>
                    <a:rPr lang="en-US" sz="1100" b="0" i="1">
                      <a:latin typeface="Cambria Math" panose="02040503050406030204" pitchFamily="18" charset="0"/>
                    </a:rPr>
                    <m:t>=</m:t>
                  </m:r>
                  <m:sSup>
                    <m:sSupPr>
                      <m:ctrlPr>
                        <a:rPr lang="en-US" sz="1100" b="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en-US" sz="1100" b="0" i="1">
                          <a:latin typeface="Cambria Math" panose="02040503050406030204" pitchFamily="18" charset="0"/>
                        </a:rPr>
                        <m:t>𝐻</m:t>
                      </m:r>
                    </m:e>
                    <m:sup>
                      <m:r>
                        <a:rPr lang="en-US" sz="1100" b="0" i="1">
                          <a:latin typeface="Cambria Math" panose="02040503050406030204" pitchFamily="18" charset="0"/>
                        </a:rPr>
                        <m:t>𝑐𝑝</m:t>
                      </m:r>
                    </m:sup>
                  </m:sSup>
                </m:oMath>
              </a14:m>
              <a:r>
                <a:rPr lang="en-US" sz="1100"/>
                <a:t> at 298.15</a:t>
              </a:r>
              <a:r>
                <a:rPr lang="en-US" sz="1100" baseline="0"/>
                <a:t> K</a:t>
              </a:r>
              <a:endParaRPr lang="en-US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D27FA898-25F4-4DA2-9880-9E5E6232AE1B}"/>
                </a:ext>
              </a:extLst>
            </xdr:cNvPr>
            <xdr:cNvSpPr txBox="1"/>
          </xdr:nvSpPr>
          <xdr:spPr>
            <a:xfrm>
              <a:off x="1257300" y="1166812"/>
              <a:ext cx="1306448" cy="18287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1100" b="0" i="0">
                  <a:latin typeface="Cambria Math" panose="02040503050406030204" pitchFamily="18" charset="0"/>
                </a:rPr>
                <a:t>𝐻^</a:t>
              </a:r>
              <a:r>
                <a:rPr lang="en-US" sz="1100" i="0">
                  <a:latin typeface="Cambria Math" panose="02040503050406030204" pitchFamily="18" charset="0"/>
                </a:rPr>
                <a:t>⊖</a:t>
              </a:r>
              <a:r>
                <a:rPr lang="en-US" sz="1100" b="0" i="0">
                  <a:latin typeface="Cambria Math" panose="02040503050406030204" pitchFamily="18" charset="0"/>
                </a:rPr>
                <a:t>=𝐻^𝑐𝑝</a:t>
              </a:r>
              <a:r>
                <a:rPr lang="en-US" sz="1100"/>
                <a:t> at 298.15</a:t>
              </a:r>
              <a:r>
                <a:rPr lang="en-US" sz="1100" baseline="0"/>
                <a:t> K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1</xdr:col>
      <xdr:colOff>28575</xdr:colOff>
      <xdr:row>8</xdr:row>
      <xdr:rowOff>33337</xdr:rowOff>
    </xdr:from>
    <xdr:ext cx="1157240" cy="345416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324BE708-D615-40EF-B9E7-D7A26382B068}"/>
                </a:ext>
              </a:extLst>
            </xdr:cNvPr>
            <xdr:cNvSpPr txBox="1"/>
          </xdr:nvSpPr>
          <xdr:spPr>
            <a:xfrm>
              <a:off x="1219200" y="1557337"/>
              <a:ext cx="1157240" cy="34541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−</m:t>
                        </m:r>
                        <m:sSub>
                          <m:sSubPr>
                            <m:ctrlPr>
                              <a:rPr lang="en-US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∆</m:t>
                            </m:r>
                          </m:e>
                          <m:sub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𝑠𝑜𝑙</m:t>
                            </m:r>
                          </m:sub>
                        </m:sSub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𝐻</m:t>
                        </m:r>
                      </m:num>
                      <m:den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𝑅</m:t>
                        </m:r>
                      </m:den>
                    </m:f>
                    <m:r>
                      <a:rPr lang="en-US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𝑑</m:t>
                        </m:r>
                        <m:func>
                          <m:funcPr>
                            <m:ctrlPr>
                              <a:rPr lang="en-US" sz="1100" b="0" i="1">
                                <a:latin typeface="Cambria Math" panose="02040503050406030204" pitchFamily="18" charset="0"/>
                              </a:rPr>
                            </m:ctrlPr>
                          </m:funcPr>
                          <m:fName>
                            <m:r>
                              <m:rPr>
                                <m:sty m:val="p"/>
                              </m:rPr>
                              <a:rPr lang="en-US" sz="1100" b="0" i="0">
                                <a:latin typeface="Cambria Math" panose="02040503050406030204" pitchFamily="18" charset="0"/>
                              </a:rPr>
                              <m:t>ln</m:t>
                            </m:r>
                          </m:fName>
                          <m:e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𝐻</m:t>
                            </m:r>
                          </m:e>
                        </m:func>
                      </m:num>
                      <m:den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𝑑</m:t>
                        </m:r>
                        <m:d>
                          <m:dPr>
                            <m:ctrlPr>
                              <a:rPr lang="en-US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f>
                              <m:fPr>
                                <m:type m:val="lin"/>
                                <m:ctrlPr>
                                  <a:rPr lang="en-US" sz="1100" b="0" i="1">
                                    <a:latin typeface="Cambria Math" panose="02040503050406030204" pitchFamily="18" charset="0"/>
                                  </a:rPr>
                                </m:ctrlPr>
                              </m:fPr>
                              <m:num>
                                <m:r>
                                  <a:rPr lang="en-US" sz="1100" b="0" i="1">
                                    <a:latin typeface="Cambria Math" panose="02040503050406030204" pitchFamily="18" charset="0"/>
                                  </a:rPr>
                                  <m:t>1</m:t>
                                </m:r>
                              </m:num>
                              <m:den>
                                <m:r>
                                  <a:rPr lang="en-US" sz="1100" b="0" i="1">
                                    <a:latin typeface="Cambria Math" panose="02040503050406030204" pitchFamily="18" charset="0"/>
                                  </a:rPr>
                                  <m:t>𝑇</m:t>
                                </m:r>
                              </m:den>
                            </m:f>
                          </m:e>
                        </m:d>
                      </m:den>
                    </m:f>
                  </m:oMath>
                </m:oMathPara>
              </a14:m>
              <a:endParaRPr lang="en-US" sz="1100"/>
            </a:p>
          </xdr:txBody>
        </xdr:sp>
      </mc:Choice>
      <mc:Fallback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324BE708-D615-40EF-B9E7-D7A26382B068}"/>
                </a:ext>
              </a:extLst>
            </xdr:cNvPr>
            <xdr:cNvSpPr txBox="1"/>
          </xdr:nvSpPr>
          <xdr:spPr>
            <a:xfrm>
              <a:off x="1219200" y="1557337"/>
              <a:ext cx="1157240" cy="34541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i="0">
                  <a:latin typeface="Cambria Math" panose="02040503050406030204" pitchFamily="18" charset="0"/>
                </a:rPr>
                <a:t>(</a:t>
              </a:r>
              <a:r>
                <a:rPr lang="en-US" sz="1100" b="0" i="0">
                  <a:latin typeface="Cambria Math" panose="02040503050406030204" pitchFamily="18" charset="0"/>
                </a:rPr>
                <a:t>−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∆_</a:t>
              </a:r>
              <a:r>
                <a:rPr lang="en-US" sz="1100" b="0" i="0">
                  <a:latin typeface="Cambria Math" panose="02040503050406030204" pitchFamily="18" charset="0"/>
                </a:rPr>
                <a:t>𝑠𝑜𝑙 𝐻)/𝑅=(𝑑 ln⁡𝐻)/𝑑(1∕𝑇) </a:t>
              </a:r>
              <a:endParaRPr lang="en-US" sz="110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"/>
  <sheetViews>
    <sheetView tabSelected="1" workbookViewId="0">
      <selection activeCell="M45" sqref="M45"/>
    </sheetView>
  </sheetViews>
  <sheetFormatPr defaultRowHeight="15" x14ac:dyDescent="0.25"/>
  <cols>
    <col min="1" max="1" width="17.85546875" customWidth="1"/>
    <col min="2" max="2" width="13.42578125" customWidth="1"/>
    <col min="3" max="3" width="14.42578125" customWidth="1"/>
    <col min="4" max="4" width="15.42578125" customWidth="1"/>
    <col min="5" max="5" width="10.85546875" customWidth="1"/>
    <col min="7" max="7" width="13.28515625" customWidth="1"/>
    <col min="8" max="8" width="12" customWidth="1"/>
    <col min="9" max="9" width="10.28515625" customWidth="1"/>
  </cols>
  <sheetData>
    <row r="1" spans="1:11" x14ac:dyDescent="0.25">
      <c r="A1" t="s">
        <v>0</v>
      </c>
    </row>
    <row r="3" spans="1:11" x14ac:dyDescent="0.25">
      <c r="A3" t="s">
        <v>1</v>
      </c>
    </row>
    <row r="12" spans="1:11" ht="17.25" x14ac:dyDescent="0.25">
      <c r="A12" t="s">
        <v>2</v>
      </c>
    </row>
    <row r="14" spans="1:11" ht="18" x14ac:dyDescent="0.35">
      <c r="B14" s="1" t="s">
        <v>3</v>
      </c>
      <c r="G14" s="1" t="s">
        <v>4</v>
      </c>
      <c r="K14" s="2"/>
    </row>
    <row r="15" spans="1:11" ht="17.25" x14ac:dyDescent="0.25">
      <c r="A15" s="3" t="s">
        <v>5</v>
      </c>
      <c r="B15" s="4" t="s">
        <v>6</v>
      </c>
      <c r="C15" s="4" t="s">
        <v>7</v>
      </c>
      <c r="D15" s="4"/>
      <c r="E15" s="4"/>
      <c r="F15" s="5"/>
      <c r="G15" s="4" t="s">
        <v>6</v>
      </c>
      <c r="H15" s="4" t="s">
        <v>7</v>
      </c>
      <c r="I15" s="4"/>
      <c r="J15" s="4"/>
    </row>
    <row r="16" spans="1:11" ht="17.25" x14ac:dyDescent="0.25">
      <c r="A16" s="6" t="s">
        <v>8</v>
      </c>
      <c r="B16" s="2" t="s">
        <v>9</v>
      </c>
      <c r="C16" s="2" t="s">
        <v>10</v>
      </c>
      <c r="D16" s="2"/>
      <c r="E16" s="2"/>
      <c r="F16" s="7"/>
      <c r="G16" s="2" t="s">
        <v>9</v>
      </c>
      <c r="H16" s="2" t="s">
        <v>10</v>
      </c>
      <c r="I16" s="2"/>
      <c r="J16" s="2"/>
      <c r="K16" s="2"/>
    </row>
    <row r="17" spans="2:8" x14ac:dyDescent="0.25">
      <c r="B17">
        <v>3.3E-4</v>
      </c>
      <c r="C17">
        <v>2400</v>
      </c>
      <c r="F17" s="8"/>
      <c r="G17">
        <v>1.2E-5</v>
      </c>
      <c r="H17">
        <v>1700</v>
      </c>
    </row>
    <row r="18" spans="2:8" x14ac:dyDescent="0.25">
      <c r="B18">
        <v>3.3E-4</v>
      </c>
      <c r="C18">
        <v>2400</v>
      </c>
      <c r="F18" s="8"/>
      <c r="G18">
        <v>1.2999999999999999E-5</v>
      </c>
      <c r="H18">
        <v>1500</v>
      </c>
    </row>
    <row r="19" spans="2:8" x14ac:dyDescent="0.25">
      <c r="B19">
        <v>3.3E-4</v>
      </c>
      <c r="C19">
        <v>2300</v>
      </c>
      <c r="F19" s="8"/>
      <c r="G19">
        <v>1.2999999999999999E-5</v>
      </c>
      <c r="H19">
        <v>1500</v>
      </c>
    </row>
    <row r="20" spans="2:8" x14ac:dyDescent="0.25">
      <c r="B20">
        <v>3.4000000000000002E-4</v>
      </c>
      <c r="C20">
        <v>2300</v>
      </c>
      <c r="F20" s="8"/>
      <c r="G20">
        <v>1.2999999999999999E-5</v>
      </c>
      <c r="H20">
        <v>1400</v>
      </c>
    </row>
    <row r="21" spans="2:8" x14ac:dyDescent="0.25">
      <c r="B21">
        <v>3.4000000000000002E-4</v>
      </c>
      <c r="C21">
        <v>2400</v>
      </c>
      <c r="F21" s="8"/>
      <c r="G21">
        <v>1.2999999999999999E-5</v>
      </c>
      <c r="H21">
        <v>1500</v>
      </c>
    </row>
    <row r="22" spans="2:8" x14ac:dyDescent="0.25">
      <c r="B22">
        <v>3.4000000000000002E-4</v>
      </c>
      <c r="C22">
        <v>2300</v>
      </c>
      <c r="F22" s="8"/>
      <c r="G22">
        <v>1.2999999999999999E-5</v>
      </c>
      <c r="H22">
        <v>1500</v>
      </c>
    </row>
    <row r="23" spans="2:8" x14ac:dyDescent="0.25">
      <c r="B23">
        <v>3.4000000000000002E-4</v>
      </c>
      <c r="C23">
        <v>2400</v>
      </c>
      <c r="F23" s="8"/>
      <c r="G23">
        <v>1.2999999999999999E-5</v>
      </c>
      <c r="H23">
        <v>1400</v>
      </c>
    </row>
    <row r="24" spans="2:8" x14ac:dyDescent="0.25">
      <c r="B24">
        <v>3.3E-4</v>
      </c>
      <c r="C24">
        <v>2400</v>
      </c>
      <c r="F24" s="8"/>
      <c r="G24">
        <v>1.2999999999999999E-5</v>
      </c>
      <c r="H24">
        <v>1400</v>
      </c>
    </row>
    <row r="25" spans="2:8" x14ac:dyDescent="0.25">
      <c r="B25">
        <v>3.4000000000000002E-4</v>
      </c>
      <c r="C25">
        <v>2400</v>
      </c>
      <c r="F25" s="8"/>
      <c r="G25">
        <v>1.2E-5</v>
      </c>
      <c r="H25">
        <v>1800</v>
      </c>
    </row>
    <row r="26" spans="2:8" x14ac:dyDescent="0.25">
      <c r="B26">
        <v>3.6000000000000002E-4</v>
      </c>
      <c r="C26">
        <v>2200</v>
      </c>
      <c r="F26" s="8"/>
      <c r="G26">
        <v>1.2999999999999999E-5</v>
      </c>
      <c r="H26">
        <v>1200</v>
      </c>
    </row>
    <row r="27" spans="2:8" x14ac:dyDescent="0.25">
      <c r="B27">
        <v>3.5E-4</v>
      </c>
      <c r="C27">
        <v>2400</v>
      </c>
      <c r="F27" s="8"/>
      <c r="G27">
        <v>1.2999999999999999E-5</v>
      </c>
      <c r="H27">
        <v>1500</v>
      </c>
    </row>
    <row r="28" spans="2:8" x14ac:dyDescent="0.25">
      <c r="B28">
        <v>3.4000000000000002E-4</v>
      </c>
      <c r="C28">
        <v>2400</v>
      </c>
      <c r="F28" s="8"/>
      <c r="G28">
        <v>1.2999999999999999E-5</v>
      </c>
      <c r="H28">
        <v>1500</v>
      </c>
    </row>
    <row r="29" spans="2:8" x14ac:dyDescent="0.25">
      <c r="B29">
        <v>3.1E-4</v>
      </c>
      <c r="C29">
        <v>2400</v>
      </c>
      <c r="F29" s="8"/>
    </row>
    <row r="30" spans="2:8" x14ac:dyDescent="0.25">
      <c r="B30">
        <v>3.5E-4</v>
      </c>
      <c r="C30">
        <v>2300</v>
      </c>
      <c r="F30" s="8"/>
    </row>
    <row r="31" spans="2:8" x14ac:dyDescent="0.25">
      <c r="B31">
        <v>3.4000000000000002E-4</v>
      </c>
      <c r="F31" s="8"/>
    </row>
    <row r="32" spans="2:8" x14ac:dyDescent="0.25">
      <c r="B32">
        <v>3.4000000000000002E-4</v>
      </c>
      <c r="C32">
        <v>2400</v>
      </c>
      <c r="F32" s="8"/>
    </row>
    <row r="33" spans="1:14" x14ac:dyDescent="0.25">
      <c r="B33">
        <v>3.4000000000000002E-4</v>
      </c>
      <c r="C33">
        <v>2400</v>
      </c>
      <c r="F33" s="8"/>
    </row>
    <row r="34" spans="1:14" x14ac:dyDescent="0.25">
      <c r="A34" s="2"/>
      <c r="B34" s="2"/>
      <c r="C34" s="2"/>
      <c r="D34" s="2"/>
      <c r="E34" s="2"/>
      <c r="F34" s="7"/>
      <c r="G34" s="2"/>
      <c r="H34" s="2"/>
      <c r="I34" s="2"/>
      <c r="J34" s="2"/>
      <c r="K34" s="2"/>
    </row>
    <row r="35" spans="1:14" x14ac:dyDescent="0.25">
      <c r="A35" s="1" t="s">
        <v>11</v>
      </c>
      <c r="B35">
        <f>AVERAGE(B17:B33)</f>
        <v>3.3823529411764711E-4</v>
      </c>
      <c r="C35">
        <f>AVERAGE(C17:C33)</f>
        <v>2362.5</v>
      </c>
      <c r="F35" s="8"/>
      <c r="G35">
        <f>AVERAGE(G17:G28)</f>
        <v>1.2833333333333331E-5</v>
      </c>
      <c r="H35">
        <f>AVERAGE(H17:H28)</f>
        <v>1491.6666666666667</v>
      </c>
    </row>
    <row r="36" spans="1:14" x14ac:dyDescent="0.25">
      <c r="A36" s="1" t="s">
        <v>12</v>
      </c>
      <c r="B36">
        <v>3.4000000000000002E-4</v>
      </c>
      <c r="C36">
        <v>2400</v>
      </c>
      <c r="F36" s="8"/>
      <c r="G36">
        <v>1.2999999999999999E-5</v>
      </c>
      <c r="H36">
        <v>1500</v>
      </c>
    </row>
    <row r="37" spans="1:14" x14ac:dyDescent="0.25">
      <c r="A37" s="1"/>
      <c r="F37" s="8"/>
      <c r="K37" s="2"/>
    </row>
    <row r="38" spans="1:14" x14ac:dyDescent="0.25">
      <c r="A38" s="3" t="s">
        <v>13</v>
      </c>
      <c r="B38" s="9" t="s">
        <v>14</v>
      </c>
      <c r="C38" s="4" t="s">
        <v>10</v>
      </c>
      <c r="D38" s="4"/>
      <c r="E38" s="4"/>
      <c r="F38" s="5"/>
      <c r="G38" s="4"/>
      <c r="H38" s="4"/>
      <c r="I38" s="4"/>
      <c r="J38" s="4"/>
    </row>
    <row r="39" spans="1:14" x14ac:dyDescent="0.25">
      <c r="B39">
        <v>25</v>
      </c>
      <c r="C39">
        <f>B39+273.15</f>
        <v>298.14999999999998</v>
      </c>
      <c r="F39" s="8"/>
    </row>
    <row r="40" spans="1:14" x14ac:dyDescent="0.25">
      <c r="B40" t="s">
        <v>15</v>
      </c>
      <c r="C40" t="s">
        <v>16</v>
      </c>
      <c r="F40" s="8"/>
    </row>
    <row r="41" spans="1:14" x14ac:dyDescent="0.25">
      <c r="B41">
        <v>1</v>
      </c>
      <c r="C41">
        <v>101325</v>
      </c>
      <c r="F41" s="8"/>
    </row>
    <row r="42" spans="1:14" ht="17.25" x14ac:dyDescent="0.25">
      <c r="B42" t="s">
        <v>17</v>
      </c>
      <c r="C42" t="s">
        <v>18</v>
      </c>
      <c r="F42" s="8"/>
    </row>
    <row r="43" spans="1:14" x14ac:dyDescent="0.25">
      <c r="A43" s="2"/>
      <c r="B43" s="2">
        <v>1</v>
      </c>
      <c r="C43" s="2">
        <v>1000</v>
      </c>
      <c r="D43" s="2"/>
      <c r="E43" s="2"/>
      <c r="F43" s="7"/>
      <c r="G43" s="2"/>
      <c r="H43" s="2"/>
      <c r="I43" s="2"/>
      <c r="J43" s="2"/>
      <c r="K43" s="2"/>
    </row>
    <row r="44" spans="1:14" x14ac:dyDescent="0.25">
      <c r="E44" s="1"/>
      <c r="F44" s="8"/>
      <c r="I44" s="1"/>
      <c r="J44" s="1"/>
    </row>
    <row r="45" spans="1:14" x14ac:dyDescent="0.25">
      <c r="D45" s="1" t="s">
        <v>19</v>
      </c>
      <c r="E45" s="10">
        <v>4.0000000000000002E-4</v>
      </c>
      <c r="F45" s="8"/>
      <c r="I45" s="10">
        <v>0.20949999999999999</v>
      </c>
    </row>
    <row r="46" spans="1:14" ht="18" x14ac:dyDescent="0.35">
      <c r="A46" s="1" t="s">
        <v>20</v>
      </c>
      <c r="B46" s="1" t="s">
        <v>20</v>
      </c>
      <c r="C46" s="1" t="s">
        <v>21</v>
      </c>
      <c r="D46" s="1" t="s">
        <v>21</v>
      </c>
      <c r="E46" s="11" t="s">
        <v>22</v>
      </c>
      <c r="F46" s="8"/>
      <c r="G46" s="1" t="s">
        <v>21</v>
      </c>
      <c r="H46" s="1" t="s">
        <v>21</v>
      </c>
      <c r="I46" s="11" t="s">
        <v>23</v>
      </c>
      <c r="J46" s="1"/>
      <c r="K46" s="1"/>
      <c r="M46" s="1"/>
    </row>
    <row r="47" spans="1:14" ht="17.25" x14ac:dyDescent="0.25">
      <c r="A47" s="6" t="s">
        <v>24</v>
      </c>
      <c r="B47" s="6" t="s">
        <v>10</v>
      </c>
      <c r="C47" s="6" t="s">
        <v>25</v>
      </c>
      <c r="D47" s="6" t="s">
        <v>26</v>
      </c>
      <c r="E47" s="12" t="s">
        <v>27</v>
      </c>
      <c r="F47" s="7"/>
      <c r="G47" s="6" t="s">
        <v>25</v>
      </c>
      <c r="H47" s="6" t="s">
        <v>26</v>
      </c>
      <c r="I47" s="12" t="s">
        <v>27</v>
      </c>
      <c r="J47" s="6"/>
      <c r="K47" s="13" t="s">
        <v>28</v>
      </c>
    </row>
    <row r="48" spans="1:14" x14ac:dyDescent="0.25">
      <c r="A48">
        <v>0</v>
      </c>
      <c r="B48">
        <f>A48+273.15</f>
        <v>273.14999999999998</v>
      </c>
      <c r="C48" s="14">
        <f t="shared" ref="C48:C56" si="0">$B$36*EXP($C$36*((1/B48)-(1/$C$39)))</f>
        <v>7.1029990599449054E-4</v>
      </c>
      <c r="D48" s="14">
        <f>C48*$C$41/$C$43</f>
        <v>7.1971137974891755E-2</v>
      </c>
      <c r="E48" s="15">
        <f t="shared" ref="E48:E56" si="1">D48*$E$45</f>
        <v>2.8788455189956704E-5</v>
      </c>
      <c r="F48" s="8"/>
      <c r="G48" s="14">
        <f>$G$36*EXP($H$36*((1/B48)-(1/$C$39)))</f>
        <v>2.0602509705545925E-5</v>
      </c>
      <c r="H48" s="14">
        <f>G48*$C$41/$C$43</f>
        <v>2.0875492959144411E-3</v>
      </c>
      <c r="I48" s="15">
        <f t="shared" ref="I48:I56" si="2">H48*$I$45</f>
        <v>4.373415774940754E-4</v>
      </c>
      <c r="J48" s="14"/>
      <c r="K48" s="16">
        <f>I48/E48</f>
        <v>15.191561152147155</v>
      </c>
      <c r="L48" s="17"/>
      <c r="N48" s="18"/>
    </row>
    <row r="49" spans="1:14" x14ac:dyDescent="0.25">
      <c r="A49">
        <v>10</v>
      </c>
      <c r="B49">
        <f t="shared" ref="B49:B56" si="3">A49+273.15</f>
        <v>283.14999999999998</v>
      </c>
      <c r="C49" s="14">
        <f t="shared" si="0"/>
        <v>5.2080668526105316E-4</v>
      </c>
      <c r="D49" s="14">
        <f>C49*$C$41/$C$43</f>
        <v>5.2770737384076213E-2</v>
      </c>
      <c r="E49" s="15">
        <f t="shared" si="1"/>
        <v>2.1108294953630488E-5</v>
      </c>
      <c r="F49" s="8"/>
      <c r="G49" s="14">
        <f>$G$36*EXP($H$36*((1/B49)-(1/$C$39)))</f>
        <v>1.6970391957107564E-5</v>
      </c>
      <c r="H49" s="14">
        <f t="shared" ref="H49:H56" si="4">G49*$C$41/$C$43</f>
        <v>1.719524965053924E-3</v>
      </c>
      <c r="I49" s="15">
        <f t="shared" si="2"/>
        <v>3.6024048017879707E-4</v>
      </c>
      <c r="J49" s="14"/>
      <c r="K49" s="16">
        <f>I49/E49</f>
        <v>17.06629933730569</v>
      </c>
      <c r="L49" s="17"/>
      <c r="N49" s="18"/>
    </row>
    <row r="50" spans="1:14" x14ac:dyDescent="0.25">
      <c r="A50">
        <v>20</v>
      </c>
      <c r="B50">
        <f t="shared" si="3"/>
        <v>293.14999999999998</v>
      </c>
      <c r="C50" s="14">
        <f t="shared" si="0"/>
        <v>3.900368378077203E-4</v>
      </c>
      <c r="D50" s="14">
        <f t="shared" ref="D50:D56" si="5">C50*$C$41/$C$43</f>
        <v>3.9520482590867261E-2</v>
      </c>
      <c r="E50" s="15">
        <f t="shared" si="1"/>
        <v>1.5808193036346905E-5</v>
      </c>
      <c r="F50" s="8"/>
      <c r="G50" s="14">
        <f>$G$36*EXP($H$36*((1/B50)-(1/$C$39)))</f>
        <v>1.4164786921549343E-5</v>
      </c>
      <c r="H50" s="14">
        <f t="shared" si="4"/>
        <v>1.4352470348259871E-3</v>
      </c>
      <c r="I50" s="15">
        <f t="shared" si="2"/>
        <v>3.006842537960443E-4</v>
      </c>
      <c r="J50" s="14"/>
      <c r="K50" s="16">
        <f>I50/E50</f>
        <v>19.020785810541256</v>
      </c>
      <c r="L50" s="17"/>
      <c r="N50" s="18"/>
    </row>
    <row r="51" spans="1:14" x14ac:dyDescent="0.25">
      <c r="A51">
        <v>30</v>
      </c>
      <c r="B51">
        <f t="shared" si="3"/>
        <v>303.14999999999998</v>
      </c>
      <c r="C51" s="14">
        <f t="shared" si="0"/>
        <v>2.977276104502391E-4</v>
      </c>
      <c r="D51" s="14">
        <f t="shared" si="5"/>
        <v>3.0167250128870476E-2</v>
      </c>
      <c r="E51" s="15">
        <f t="shared" si="1"/>
        <v>1.206690005154819E-5</v>
      </c>
      <c r="F51" s="8"/>
      <c r="G51" s="14">
        <f>$G$36*EXP($H$36*((1/B51)-(1/$C$39)))</f>
        <v>1.1964814616913177E-5</v>
      </c>
      <c r="H51" s="14">
        <f t="shared" si="4"/>
        <v>1.2123348410587277E-3</v>
      </c>
      <c r="I51" s="15">
        <f t="shared" si="2"/>
        <v>2.5398414920180343E-4</v>
      </c>
      <c r="J51" s="14"/>
      <c r="K51" s="16">
        <f>I51/E51</f>
        <v>21.048003059345561</v>
      </c>
      <c r="L51" s="17"/>
      <c r="N51" s="18"/>
    </row>
    <row r="52" spans="1:14" x14ac:dyDescent="0.25">
      <c r="A52">
        <v>40</v>
      </c>
      <c r="B52">
        <f t="shared" si="3"/>
        <v>313.14999999999998</v>
      </c>
      <c r="C52" s="14">
        <f t="shared" si="0"/>
        <v>2.3121891186125582E-4</v>
      </c>
      <c r="D52" s="14">
        <f t="shared" si="5"/>
        <v>2.3428256244341746E-2</v>
      </c>
      <c r="E52" s="15">
        <f t="shared" si="1"/>
        <v>9.3713024977366989E-6</v>
      </c>
      <c r="F52" s="8"/>
      <c r="G52" s="14">
        <f>$G$36*EXP($H$36*((1/B52)-(1/$C$39)))</f>
        <v>1.0216064466487528E-5</v>
      </c>
      <c r="H52" s="14">
        <f t="shared" si="4"/>
        <v>1.0351427320668487E-3</v>
      </c>
      <c r="I52" s="15">
        <f t="shared" si="2"/>
        <v>2.1686240236800481E-4</v>
      </c>
      <c r="J52" s="14"/>
      <c r="K52" s="16">
        <f>I52/E52</f>
        <v>23.141116447834239</v>
      </c>
      <c r="L52" s="17"/>
      <c r="N52" s="18"/>
    </row>
    <row r="53" spans="1:14" x14ac:dyDescent="0.25">
      <c r="A53">
        <v>50</v>
      </c>
      <c r="B53">
        <f t="shared" si="3"/>
        <v>323.14999999999998</v>
      </c>
      <c r="C53" s="14">
        <f t="shared" si="0"/>
        <v>1.8239920349283906E-4</v>
      </c>
      <c r="D53" s="14">
        <f t="shared" si="5"/>
        <v>1.8481599293911917E-2</v>
      </c>
      <c r="E53" s="15">
        <f t="shared" si="1"/>
        <v>7.392639717564767E-6</v>
      </c>
      <c r="F53" s="8"/>
      <c r="G53" s="14">
        <f>$G$36*EXP($H$36*((1/B53)-(1/$C$39)))</f>
        <v>8.808629938044718E-6</v>
      </c>
      <c r="H53" s="14">
        <f t="shared" si="4"/>
        <v>8.9253442847238111E-4</v>
      </c>
      <c r="I53" s="15">
        <f t="shared" si="2"/>
        <v>1.8698596276496383E-4</v>
      </c>
      <c r="J53" s="14"/>
      <c r="K53" s="16">
        <f>I53/E53</f>
        <v>25.293531121324477</v>
      </c>
      <c r="L53" s="17"/>
      <c r="N53" s="18"/>
    </row>
    <row r="54" spans="1:14" x14ac:dyDescent="0.25">
      <c r="A54">
        <v>60</v>
      </c>
      <c r="B54">
        <f t="shared" si="3"/>
        <v>333.15</v>
      </c>
      <c r="C54" s="14">
        <f t="shared" si="0"/>
        <v>1.4595062120471229E-4</v>
      </c>
      <c r="D54" s="14">
        <f t="shared" si="5"/>
        <v>1.4788446693567473E-2</v>
      </c>
      <c r="E54" s="15">
        <f t="shared" si="1"/>
        <v>5.9153786774269891E-6</v>
      </c>
      <c r="F54" s="8"/>
      <c r="G54" s="14">
        <f>$G$36*EXP($H$36*((1/B54)-(1/$C$39)))</f>
        <v>7.662980960929061E-6</v>
      </c>
      <c r="H54" s="14">
        <f t="shared" si="4"/>
        <v>7.7645154586613706E-4</v>
      </c>
      <c r="I54" s="15">
        <f t="shared" si="2"/>
        <v>1.626665988589557E-4</v>
      </c>
      <c r="J54" s="14"/>
      <c r="K54" s="16">
        <f>I54/E54</f>
        <v>27.498932482495061</v>
      </c>
      <c r="L54" s="17"/>
      <c r="N54" s="18"/>
    </row>
    <row r="55" spans="1:14" x14ac:dyDescent="0.25">
      <c r="A55">
        <v>52</v>
      </c>
      <c r="B55">
        <f t="shared" si="3"/>
        <v>325.14999999999998</v>
      </c>
      <c r="C55" s="14">
        <f t="shared" si="0"/>
        <v>1.7425414679098561E-4</v>
      </c>
      <c r="D55" s="14">
        <f t="shared" si="5"/>
        <v>1.7656301423596615E-2</v>
      </c>
      <c r="E55" s="15">
        <f t="shared" si="1"/>
        <v>7.0625205694386463E-6</v>
      </c>
      <c r="F55" s="8"/>
      <c r="G55" s="14">
        <f>$G$36*EXP($H$36*((1/B55)-(1/$C$39)))</f>
        <v>8.560684278329345E-6</v>
      </c>
      <c r="H55" s="14">
        <f t="shared" si="4"/>
        <v>8.6741133450172093E-4</v>
      </c>
      <c r="I55" s="15">
        <f t="shared" si="2"/>
        <v>1.8172267457811054E-4</v>
      </c>
      <c r="J55" s="14"/>
      <c r="K55" s="16">
        <f>I55/E55</f>
        <v>25.730569248105496</v>
      </c>
      <c r="L55" s="17"/>
      <c r="N55" s="18"/>
    </row>
    <row r="56" spans="1:14" x14ac:dyDescent="0.25">
      <c r="A56">
        <v>25</v>
      </c>
      <c r="B56">
        <f t="shared" si="3"/>
        <v>298.14999999999998</v>
      </c>
      <c r="C56" s="14">
        <f t="shared" si="0"/>
        <v>3.4000000000000002E-4</v>
      </c>
      <c r="D56" s="14">
        <f t="shared" si="5"/>
        <v>3.4450500000000002E-2</v>
      </c>
      <c r="E56" s="15">
        <f t="shared" si="1"/>
        <v>1.3780200000000001E-5</v>
      </c>
      <c r="F56" s="8"/>
      <c r="G56" s="14">
        <f>$G$36*EXP($H$36*((1/B56)-(1/$C$39)))</f>
        <v>1.2999999999999999E-5</v>
      </c>
      <c r="H56" s="14">
        <f t="shared" si="4"/>
        <v>1.3172249999999998E-3</v>
      </c>
      <c r="I56" s="15">
        <f t="shared" si="2"/>
        <v>2.7595863749999992E-4</v>
      </c>
      <c r="J56" s="14"/>
      <c r="K56" s="16">
        <f>I56/E56</f>
        <v>20.025735294117641</v>
      </c>
      <c r="L56" s="17"/>
      <c r="N56" s="18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 Solubility Calculations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Beck, Ashley</dc:creator>
  <cp:lastModifiedBy>Beck, Ashley</cp:lastModifiedBy>
  <dcterms:created xsi:type="dcterms:W3CDTF">2017-04-17T22:00:17Z</dcterms:created>
  <dcterms:modified xsi:type="dcterms:W3CDTF">2017-04-17T22:01:23Z</dcterms:modified>
</cp:coreProperties>
</file>