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Elie\Desktop\"/>
    </mc:Choice>
  </mc:AlternateContent>
  <xr:revisionPtr revIDLastSave="0" documentId="13_ncr:1_{11AF70EC-54F3-46C3-9BD7-C49B77D7B93C}" xr6:coauthVersionLast="47" xr6:coauthVersionMax="47" xr10:uidLastSave="{00000000-0000-0000-0000-000000000000}"/>
  <bookViews>
    <workbookView xWindow="-108" yWindow="-108" windowWidth="23256" windowHeight="14016" xr2:uid="{144846BB-1A09-4BF8-B602-E3A958169149}"/>
  </bookViews>
  <sheets>
    <sheet name="Data" sheetId="13" r:id="rId1"/>
    <sheet name="XLSTAT_20230720_043901_1_HID" sheetId="365" state="hidden" r:id="rId2"/>
    <sheet name="XLSTAT_20230720_041330_1_HID" sheetId="360" state="hidden" r:id="rId3"/>
    <sheet name="XLSTAT_20230720_041057_1_HID" sheetId="358" state="hidden" r:id="rId4"/>
    <sheet name="XLSTAT_20230720_040853_1_HID" sheetId="356" state="hidden" r:id="rId5"/>
    <sheet name="XLSTAT_20230720_040628_1_HID" sheetId="354" state="hidden" r:id="rId6"/>
    <sheet name="XLSTAT_20230720_040252_1_HID" sheetId="351" state="hidden" r:id="rId7"/>
    <sheet name="XLSTAT_20230720_040004_1_HID" sheetId="349" state="hidden" r:id="rId8"/>
    <sheet name="XLSTAT_20230720_035753_1_HID" sheetId="347" state="hidden" r:id="rId9"/>
    <sheet name="XLSTAT_20230720_035528_1_HID" sheetId="345" state="hidden" r:id="rId10"/>
    <sheet name="XLSTAT_20230720_035129_1_HID" sheetId="342" state="hidden" r:id="rId11"/>
    <sheet name="XLSTAT_20230720_034903_1_HID" sheetId="340" state="hidden" r:id="rId12"/>
    <sheet name="XLSTAT_20230720_034701_1_HID" sheetId="338" state="hidden" r:id="rId13"/>
    <sheet name="XLSTAT_20230720_034509_1_HID" sheetId="336" state="hidden" r:id="rId14"/>
    <sheet name="XLSTAT_20230720_034051_1_HID" sheetId="333" state="hidden" r:id="rId15"/>
    <sheet name="XLSTAT_20230720_033810_1_HID" sheetId="331" state="hidden" r:id="rId16"/>
    <sheet name="XLSTAT_20230720_033329_1_HID" sheetId="327" state="hidden" r:id="rId17"/>
    <sheet name="XLSTAT_20230720_032834_1_HID" sheetId="324" state="hidden" r:id="rId18"/>
    <sheet name="XLSTAT_20230720_032606_1_HID" sheetId="322" state="hidden" r:id="rId19"/>
    <sheet name="XLSTAT_20230720_032342_1_HID" sheetId="320" state="hidden" r:id="rId20"/>
    <sheet name="XLSTAT_20230720_032105_1_HID" sheetId="318" state="hidden" r:id="rId21"/>
    <sheet name="XLSTAT_20230720_031229_1_HID" sheetId="314" state="hidden" r:id="rId22"/>
    <sheet name="XLSTAT_20230720_030901_1_HID" sheetId="312" state="hidden" r:id="rId23"/>
    <sheet name="XLSTAT_20230720_030551_1_HID" sheetId="310" state="hidden" r:id="rId24"/>
    <sheet name="XLSTAT_20230720_033622_1_HID" sheetId="329" state="hidden" r:id="rId25"/>
    <sheet name="XLSTAT_20230720_144201_1_HID3" sheetId="415" state="hidden" r:id="rId26"/>
    <sheet name="XLSTAT_20230720_144201_1_HID2" sheetId="414" state="hidden" r:id="rId27"/>
    <sheet name="XLSTAT_20230720_144201_1_HID1" sheetId="413" state="hidden" r:id="rId28"/>
    <sheet name="XLSTAT_20230720_144201_1_HID" sheetId="412" state="hidden" r:id="rId29"/>
    <sheet name="XLSTAT_20230720_145125_1_HID3" sheetId="421" state="hidden" r:id="rId30"/>
    <sheet name="XLSTAT_20230720_145125_1_HID2" sheetId="420" state="hidden" r:id="rId31"/>
    <sheet name="XLSTAT_20230720_145125_1_HID1" sheetId="419" state="hidden" r:id="rId32"/>
    <sheet name="XLSTAT_20230720_145125_1_HID" sheetId="418" state="hidden" r:id="rId33"/>
    <sheet name="XLSTAT_20230720_150112_1_HID3" sheetId="428" state="hidden" r:id="rId34"/>
    <sheet name="XLSTAT_20230720_150112_1_HID2" sheetId="427" state="hidden" r:id="rId35"/>
    <sheet name="XLSTAT_20230720_150112_1_HID1" sheetId="426" state="hidden" r:id="rId36"/>
    <sheet name="XLSTAT_20230720_150112_1_HID" sheetId="425" state="hidden" r:id="rId37"/>
    <sheet name="XLSTAT_20230723_004858_1_HID3" sheetId="483" state="hidden" r:id="rId38"/>
    <sheet name="XLSTAT_20230723_004858_1_HID2" sheetId="482" state="hidden" r:id="rId39"/>
    <sheet name="XLSTAT_20230723_004858_1_HID1" sheetId="481" state="hidden" r:id="rId40"/>
    <sheet name="XLSTAT_20230723_004858_1_HID" sheetId="480" state="hidden" r:id="rId41"/>
    <sheet name="XLSTAT_20230723_004336_1_HID3" sheetId="473" state="hidden" r:id="rId42"/>
    <sheet name="XLSTAT_20230723_004336_1_HID2" sheetId="472" state="hidden" r:id="rId43"/>
    <sheet name="XLSTAT_20230723_004336_1_HID1" sheetId="471" state="hidden" r:id="rId44"/>
    <sheet name="XLSTAT_20230723_004336_1_HID" sheetId="470" state="hidden" r:id="rId45"/>
    <sheet name="XLSTAT_20230723_005631_1_HID" sheetId="485" state="hidden" r:id="rId46"/>
    <sheet name="XLSTAT_20230723_002738_1_HID" sheetId="467" state="hidden" r:id="rId47"/>
    <sheet name="XLSTAT_20230720_053827_1_HID" sheetId="386" state="hidden" r:id="rId48"/>
    <sheet name="XLSTAT_20230720_051318_1_HID" sheetId="381" state="hidden" r:id="rId49"/>
    <sheet name="XLSTAT_20230720_050822_1_HID" sheetId="378" state="hidden" r:id="rId50"/>
    <sheet name="XLSTAT_20230720_050549_1_HID" sheetId="375" state="hidden" r:id="rId51"/>
    <sheet name="XLSTAT_20230720_045543_1_HID" sheetId="368" state="hidden" r:id="rId52"/>
    <sheet name="XLSTAT_20230720_150825_1_HID3" sheetId="439" state="hidden" r:id="rId53"/>
    <sheet name="XLSTAT_20230720_150825_1_HID2" sheetId="438" state="hidden" r:id="rId54"/>
    <sheet name="XLSTAT_20230720_150825_1_HID1" sheetId="437" state="hidden" r:id="rId55"/>
    <sheet name="XLSTAT_20230720_150825_1_HID" sheetId="436" state="hidden" r:id="rId56"/>
    <sheet name="XLSTAT_20230720_151712_1_HID3" sheetId="451" state="hidden" r:id="rId57"/>
    <sheet name="XLSTAT_20230720_151712_1_HID2" sheetId="450" state="hidden" r:id="rId58"/>
    <sheet name="XLSTAT_20230720_151712_1_HID1" sheetId="449" state="hidden" r:id="rId59"/>
    <sheet name="XLSTAT_20230720_151712_1_HID" sheetId="448" state="hidden" r:id="rId60"/>
    <sheet name="XLSTAT_20230723_011026_1_HID3" sheetId="491" state="hidden" r:id="rId61"/>
    <sheet name="XLSTAT_20230723_011026_1_HID2" sheetId="490" state="hidden" r:id="rId62"/>
    <sheet name="XLSTAT_20230723_011026_1_HID1" sheetId="489" state="hidden" r:id="rId63"/>
    <sheet name="XLSTAT_20230723_011026_1_HID" sheetId="488" state="hidden" r:id="rId64"/>
    <sheet name="XLSTAT_20230720_060220_1_HID" sheetId="402" state="hidden" r:id="rId65"/>
    <sheet name="XLSTAT_20230720_055918_1_HID" sheetId="399" state="hidden" r:id="rId66"/>
    <sheet name="XLSTAT_20230720_055415_1_HID" sheetId="396" state="hidden" r:id="rId67"/>
    <sheet name="XLSTAT_20230720_054650_1_HID" sheetId="389" state="hidden" r:id="rId68"/>
    <sheet name="XLSTAT_20230720_153241_1_HID3" sheetId="457" state="hidden" r:id="rId69"/>
    <sheet name="XLSTAT_20230720_153241_1_HID2" sheetId="456" state="hidden" r:id="rId70"/>
    <sheet name="XLSTAT_20230720_153241_1_HID1" sheetId="455" state="hidden" r:id="rId71"/>
    <sheet name="XLSTAT_20230720_153241_1_HID" sheetId="454" state="hidden" r:id="rId72"/>
    <sheet name="XLSTAT_20230720_025912_1_HID" sheetId="307" state="hidden" r:id="rId73"/>
    <sheet name="Sheet49_HID3" sheetId="93" state="hidden" r:id="rId74"/>
    <sheet name="Sheet49_HID2" sheetId="92" state="hidden" r:id="rId75"/>
    <sheet name="Sheet49_HID1" sheetId="91" state="hidden" r:id="rId76"/>
    <sheet name="Sheet49_HID" sheetId="90" state="hidden" r:id="rId77"/>
    <sheet name="Sheet44_HID3" sheetId="88" state="hidden" r:id="rId78"/>
    <sheet name="Sheet44_HID2" sheetId="87" state="hidden" r:id="rId79"/>
    <sheet name="Sheet44_HID1" sheetId="86" state="hidden" r:id="rId80"/>
    <sheet name="Sheet44_HID" sheetId="85" state="hidden" r:id="rId81"/>
    <sheet name="Sheet39_HID3" sheetId="83" state="hidden" r:id="rId82"/>
    <sheet name="Sheet39_HID2" sheetId="82" state="hidden" r:id="rId83"/>
    <sheet name="Sheet39_HID1" sheetId="81" state="hidden" r:id="rId84"/>
    <sheet name="Sheet39_HID" sheetId="80" state="hidden" r:id="rId85"/>
    <sheet name="Sheet34_HID3" sheetId="78" state="hidden" r:id="rId86"/>
    <sheet name="Sheet34_HID2" sheetId="77" state="hidden" r:id="rId87"/>
    <sheet name="Sheet34_HID1" sheetId="76" state="hidden" r:id="rId88"/>
    <sheet name="Sheet34_HID" sheetId="75" state="hidden" r:id="rId89"/>
  </sheets>
  <definedNames>
    <definedName name="xcirclez1" localSheetId="87" hidden="1">Sheet34_HID1!$C$1:$C$500</definedName>
    <definedName name="xcirclez1" localSheetId="83" hidden="1">Sheet39_HID1!$C$1:$C$500</definedName>
    <definedName name="xcirclez1" localSheetId="79" hidden="1">Sheet44_HID1!$C$1:$C$500</definedName>
    <definedName name="xcirclez1" localSheetId="75" hidden="1">Sheet49_HID1!$C$1:$C$500</definedName>
    <definedName name="xcirclez1" localSheetId="27" hidden="1">XLSTAT_20230720_144201_1_HID1!$C$1:$C$500</definedName>
    <definedName name="xcirclez1" localSheetId="31" hidden="1">XLSTAT_20230720_145125_1_HID1!$C$1:$C$500</definedName>
    <definedName name="xcirclez1" localSheetId="35" hidden="1">XLSTAT_20230720_150112_1_HID1!$C$1:$C$500</definedName>
    <definedName name="xcirclez1" localSheetId="54" hidden="1">XLSTAT_20230720_150825_1_HID1!$C$1:$C$500</definedName>
    <definedName name="xcirclez1" localSheetId="58" hidden="1">XLSTAT_20230720_151712_1_HID1!$C$1:$C$500</definedName>
    <definedName name="xcirclez1" localSheetId="70" hidden="1">XLSTAT_20230720_153241_1_HID1!$C$1:$C$500</definedName>
    <definedName name="xcirclez1" localSheetId="43" hidden="1">XLSTAT_20230723_004336_1_HID1!$C$1:$C$500</definedName>
    <definedName name="xcirclez1" localSheetId="39" hidden="1">XLSTAT_20230723_004858_1_HID1!$C$1:$C$500</definedName>
    <definedName name="xcirclez1" localSheetId="62" hidden="1">XLSTAT_20230723_011026_1_HID1!$C$1:$C$500</definedName>
    <definedName name="xcirclez1" hidden="1">#REF!</definedName>
    <definedName name="xdata1" localSheetId="72" hidden="1">XLSTAT_20230720_025912_1_HID!$C$1:$C$70</definedName>
    <definedName name="xdata1" localSheetId="23" hidden="1">XLSTAT_20230720_030551_1_HID!$C$1:$C$70</definedName>
    <definedName name="xdata1" localSheetId="22" hidden="1">XLSTAT_20230720_030901_1_HID!$C$1:$C$70</definedName>
    <definedName name="xdata1" localSheetId="21" hidden="1">XLSTAT_20230720_031229_1_HID!$C$1:$C$70</definedName>
    <definedName name="xdata1" localSheetId="20" hidden="1">XLSTAT_20230720_032105_1_HID!$C$1:$C$70</definedName>
    <definedName name="xdata1" localSheetId="19" hidden="1">XLSTAT_20230720_032342_1_HID!$C$1:$C$70</definedName>
    <definedName name="xdata1" localSheetId="18" hidden="1">XLSTAT_20230720_032606_1_HID!$C$1:$C$70</definedName>
    <definedName name="xdata1" localSheetId="17" hidden="1">XLSTAT_20230720_032834_1_HID!$C$1:$C$70</definedName>
    <definedName name="xdata1" localSheetId="16" hidden="1">XLSTAT_20230720_033329_1_HID!$C$1:$C$70</definedName>
    <definedName name="xdata1" localSheetId="24" hidden="1">XLSTAT_20230720_033622_1_HID!$C$1:$C$70</definedName>
    <definedName name="xdata1" localSheetId="15" hidden="1">XLSTAT_20230720_033810_1_HID!$C$1:$C$70</definedName>
    <definedName name="xdata1" localSheetId="14" hidden="1">XLSTAT_20230720_034051_1_HID!$C$1:$C$70</definedName>
    <definedName name="xdata1" localSheetId="13" hidden="1">XLSTAT_20230720_034509_1_HID!$C$1:$C$70</definedName>
    <definedName name="xdata1" localSheetId="12" hidden="1">XLSTAT_20230720_034701_1_HID!$C$1:$C$70</definedName>
    <definedName name="xdata1" localSheetId="11" hidden="1">XLSTAT_20230720_034903_1_HID!$C$1:$C$70</definedName>
    <definedName name="xdata1" localSheetId="10" hidden="1">XLSTAT_20230720_035129_1_HID!$C$1:$C$70</definedName>
    <definedName name="xdata1" localSheetId="9" hidden="1">XLSTAT_20230720_035528_1_HID!$C$1:$C$70</definedName>
    <definedName name="xdata1" localSheetId="8" hidden="1">XLSTAT_20230720_035753_1_HID!$C$1:$C$70</definedName>
    <definedName name="xdata1" localSheetId="7" hidden="1">XLSTAT_20230720_040004_1_HID!$C$1:$C$70</definedName>
    <definedName name="xdata1" localSheetId="6" hidden="1">XLSTAT_20230720_040252_1_HID!$C$1:$C$70</definedName>
    <definedName name="xdata1" localSheetId="5" hidden="1">XLSTAT_20230720_040628_1_HID!$C$1:$C$70</definedName>
    <definedName name="xdata1" localSheetId="4" hidden="1">XLSTAT_20230720_040853_1_HID!$C$1:$C$70</definedName>
    <definedName name="xdata1" localSheetId="3" hidden="1">XLSTAT_20230720_041057_1_HID!$C$1:$C$70</definedName>
    <definedName name="xdata1" localSheetId="2" hidden="1">XLSTAT_20230720_041330_1_HID!$C$1:$C$70</definedName>
    <definedName name="xdata1" localSheetId="1" hidden="1">XLSTAT_20230720_043901_1_HID!$C$1:$C$70</definedName>
    <definedName name="xdata1" localSheetId="51" hidden="1">XLSTAT_20230720_045543_1_HID!$C$1:$C$70</definedName>
    <definedName name="xdata1" localSheetId="50" hidden="1">XLSTAT_20230720_050549_1_HID!$C$1:$C$70</definedName>
    <definedName name="xdata1" localSheetId="49" hidden="1">XLSTAT_20230720_050822_1_HID!$C$1:$C$70</definedName>
    <definedName name="xdata1" localSheetId="48" hidden="1">XLSTAT_20230720_051318_1_HID!$C$1:$C$70</definedName>
    <definedName name="xdata1" localSheetId="47" hidden="1">XLSTAT_20230720_053827_1_HID!$C$1:$C$70</definedName>
    <definedName name="xdata1" localSheetId="67" hidden="1">XLSTAT_20230720_054650_1_HID!$C$1:$C$70</definedName>
    <definedName name="xdata1" localSheetId="66" hidden="1">XLSTAT_20230720_055415_1_HID!$C$1:$C$70</definedName>
    <definedName name="xdata1" localSheetId="65" hidden="1">XLSTAT_20230720_055918_1_HID!$C$1:$C$70</definedName>
    <definedName name="xdata1" localSheetId="64" hidden="1">XLSTAT_20230720_060220_1_HID!$C$1:$C$70</definedName>
    <definedName name="xdata1" localSheetId="46" hidden="1">XLSTAT_20230723_002738_1_HID!$C$1:$C$70</definedName>
    <definedName name="xdata1" localSheetId="45" hidden="1">XLSTAT_20230723_005631_1_HID!$C$1:$C$70</definedName>
    <definedName name="xdata1" hidden="1">#REF!</definedName>
    <definedName name="xdata2" localSheetId="72" hidden="1">XLSTAT_20230720_025912_1_HID!$G$1:$G$70</definedName>
    <definedName name="xdata2" localSheetId="23" hidden="1">XLSTAT_20230720_030551_1_HID!$G$1:$G$70</definedName>
    <definedName name="xdata2" localSheetId="22" hidden="1">XLSTAT_20230720_030901_1_HID!$G$1:$G$70</definedName>
    <definedName name="xdata2" localSheetId="21" hidden="1">XLSTAT_20230720_031229_1_HID!$G$1:$G$70</definedName>
    <definedName name="xdata2" localSheetId="20" hidden="1">XLSTAT_20230720_032105_1_HID!$G$1:$G$70</definedName>
    <definedName name="xdata2" localSheetId="19" hidden="1">XLSTAT_20230720_032342_1_HID!$G$1:$G$70</definedName>
    <definedName name="xdata2" localSheetId="18" hidden="1">XLSTAT_20230720_032606_1_HID!$G$1:$G$70</definedName>
    <definedName name="xdata2" localSheetId="17" hidden="1">XLSTAT_20230720_032834_1_HID!$G$1:$G$70</definedName>
    <definedName name="xdata2" localSheetId="16" hidden="1">XLSTAT_20230720_033329_1_HID!$G$1:$G$70</definedName>
    <definedName name="xdata2" localSheetId="24" hidden="1">XLSTAT_20230720_033622_1_HID!$G$1:$G$70</definedName>
    <definedName name="xdata2" localSheetId="15" hidden="1">XLSTAT_20230720_033810_1_HID!$G$1:$G$70</definedName>
    <definedName name="xdata2" localSheetId="14" hidden="1">XLSTAT_20230720_034051_1_HID!$G$1:$G$70</definedName>
    <definedName name="xdata2" localSheetId="13" hidden="1">XLSTAT_20230720_034509_1_HID!$G$1:$G$70</definedName>
    <definedName name="xdata2" localSheetId="12" hidden="1">XLSTAT_20230720_034701_1_HID!$G$1:$G$70</definedName>
    <definedName name="xdata2" localSheetId="11" hidden="1">XLSTAT_20230720_034903_1_HID!$G$1:$G$70</definedName>
    <definedName name="xdata2" localSheetId="10" hidden="1">XLSTAT_20230720_035129_1_HID!$G$1:$G$70</definedName>
    <definedName name="xdata2" localSheetId="9" hidden="1">XLSTAT_20230720_035528_1_HID!$G$1:$G$70</definedName>
    <definedName name="xdata2" localSheetId="8" hidden="1">XLSTAT_20230720_035753_1_HID!$G$1:$G$70</definedName>
    <definedName name="xdata2" localSheetId="7" hidden="1">XLSTAT_20230720_040004_1_HID!$G$1:$G$70</definedName>
    <definedName name="xdata2" localSheetId="6" hidden="1">XLSTAT_20230720_040252_1_HID!$G$1:$G$70</definedName>
    <definedName name="xdata2" localSheetId="5" hidden="1">XLSTAT_20230720_040628_1_HID!$G$1:$G$70</definedName>
    <definedName name="xdata2" localSheetId="4" hidden="1">XLSTAT_20230720_040853_1_HID!$G$1:$G$70</definedName>
    <definedName name="xdata2" localSheetId="3" hidden="1">XLSTAT_20230720_041057_1_HID!$G$1:$G$70</definedName>
    <definedName name="xdata2" localSheetId="2" hidden="1">XLSTAT_20230720_041330_1_HID!$G$1:$G$70</definedName>
    <definedName name="xdata2" localSheetId="1" hidden="1">XLSTAT_20230720_043901_1_HID!$G$1:$G$70</definedName>
    <definedName name="xdata2" localSheetId="51" hidden="1">XLSTAT_20230720_045543_1_HID!$G$1:$G$70</definedName>
    <definedName name="xdata2" localSheetId="50" hidden="1">XLSTAT_20230720_050549_1_HID!$G$1:$G$70</definedName>
    <definedName name="xdata2" localSheetId="49" hidden="1">XLSTAT_20230720_050822_1_HID!$G$1:$G$70</definedName>
    <definedName name="xdata2" localSheetId="48" hidden="1">XLSTAT_20230720_051318_1_HID!$G$1:$G$70</definedName>
    <definedName name="xdata2" localSheetId="47" hidden="1">XLSTAT_20230720_053827_1_HID!$G$1:$G$70</definedName>
    <definedName name="xdata2" localSheetId="67" hidden="1">XLSTAT_20230720_054650_1_HID!$G$1:$G$70</definedName>
    <definedName name="xdata2" localSheetId="66" hidden="1">XLSTAT_20230720_055415_1_HID!$G$1:$G$70</definedName>
    <definedName name="xdata2" localSheetId="65" hidden="1">XLSTAT_20230720_055918_1_HID!$G$1:$G$70</definedName>
    <definedName name="xdata2" localSheetId="64" hidden="1">XLSTAT_20230720_060220_1_HID!$G$1:$G$70</definedName>
    <definedName name="xdata2" localSheetId="46" hidden="1">XLSTAT_20230723_002738_1_HID!$G$1:$G$70</definedName>
    <definedName name="xdata2" localSheetId="45" hidden="1">XLSTAT_20230723_005631_1_HID!$G$1:$G$70</definedName>
    <definedName name="xdata2" hidden="1">#REF!</definedName>
    <definedName name="xdata3" localSheetId="16" hidden="1">XLSTAT_20230720_033329_1_HID!$K$1:$K$100</definedName>
    <definedName name="xdata3" hidden="1">#REF!</definedName>
    <definedName name="xdata4" localSheetId="16" hidden="1">XLSTAT_20230720_033329_1_HID!$O$1:$O$100</definedName>
    <definedName name="xdata4" hidden="1">#REF!</definedName>
    <definedName name="xdata5" localSheetId="16" hidden="1">XLSTAT_20230720_033329_1_HID!$S$1:$S$70</definedName>
    <definedName name="xdata5" hidden="1">#REF!</definedName>
    <definedName name="xdata6" localSheetId="16" hidden="1">XLSTAT_20230720_033329_1_HID!$W$1:$W$70</definedName>
    <definedName name="xdata6" hidden="1">#REF!</definedName>
    <definedName name="ycirclez1" localSheetId="87" hidden="1">Sheet34_HID1!$D$1:$D$500</definedName>
    <definedName name="ycirclez1" localSheetId="83" hidden="1">Sheet39_HID1!$D$1:$D$500</definedName>
    <definedName name="ycirclez1" localSheetId="79" hidden="1">Sheet44_HID1!$D$1:$D$500</definedName>
    <definedName name="ycirclez1" localSheetId="75" hidden="1">Sheet49_HID1!$D$1:$D$500</definedName>
    <definedName name="ycirclez1" localSheetId="27" hidden="1">XLSTAT_20230720_144201_1_HID1!$D$1:$D$500</definedName>
    <definedName name="ycirclez1" localSheetId="31" hidden="1">XLSTAT_20230720_145125_1_HID1!$D$1:$D$500</definedName>
    <definedName name="ycirclez1" localSheetId="35" hidden="1">XLSTAT_20230720_150112_1_HID1!$D$1:$D$500</definedName>
    <definedName name="ycirclez1" localSheetId="54" hidden="1">XLSTAT_20230720_150825_1_HID1!$D$1:$D$500</definedName>
    <definedName name="ycirclez1" localSheetId="58" hidden="1">XLSTAT_20230720_151712_1_HID1!$D$1:$D$500</definedName>
    <definedName name="ycirclez1" localSheetId="70" hidden="1">XLSTAT_20230720_153241_1_HID1!$D$1:$D$500</definedName>
    <definedName name="ycirclez1" localSheetId="43" hidden="1">XLSTAT_20230723_004336_1_HID1!$D$1:$D$500</definedName>
    <definedName name="ycirclez1" localSheetId="39" hidden="1">XLSTAT_20230723_004858_1_HID1!$D$1:$D$500</definedName>
    <definedName name="ycirclez1" localSheetId="62" hidden="1">XLSTAT_20230723_011026_1_HID1!$D$1:$D$500</definedName>
    <definedName name="ycirclez1" hidden="1">#REF!</definedName>
    <definedName name="ydata1" localSheetId="72" hidden="1">XLSTAT_20230720_025912_1_HID!$D$1:$D$70</definedName>
    <definedName name="ydata1" localSheetId="23" hidden="1">XLSTAT_20230720_030551_1_HID!$D$1:$D$70</definedName>
    <definedName name="ydata1" localSheetId="22" hidden="1">XLSTAT_20230720_030901_1_HID!$D$1:$D$70</definedName>
    <definedName name="ydata1" localSheetId="21" hidden="1">XLSTAT_20230720_031229_1_HID!$D$1:$D$70</definedName>
    <definedName name="ydata1" localSheetId="20" hidden="1">XLSTAT_20230720_032105_1_HID!$D$1:$D$70</definedName>
    <definedName name="ydata1" localSheetId="19" hidden="1">XLSTAT_20230720_032342_1_HID!$D$1:$D$70</definedName>
    <definedName name="ydata1" localSheetId="18" hidden="1">XLSTAT_20230720_032606_1_HID!$D$1:$D$70</definedName>
    <definedName name="ydata1" localSheetId="17" hidden="1">XLSTAT_20230720_032834_1_HID!$D$1:$D$70</definedName>
    <definedName name="ydata1" localSheetId="16" hidden="1">XLSTAT_20230720_033329_1_HID!$D$1:$D$70</definedName>
    <definedName name="ydata1" localSheetId="24" hidden="1">XLSTAT_20230720_033622_1_HID!$D$1:$D$70</definedName>
    <definedName name="ydata1" localSheetId="15" hidden="1">XLSTAT_20230720_033810_1_HID!$D$1:$D$70</definedName>
    <definedName name="ydata1" localSheetId="14" hidden="1">XLSTAT_20230720_034051_1_HID!$D$1:$D$70</definedName>
    <definedName name="ydata1" localSheetId="13" hidden="1">XLSTAT_20230720_034509_1_HID!$D$1:$D$70</definedName>
    <definedName name="ydata1" localSheetId="12" hidden="1">XLSTAT_20230720_034701_1_HID!$D$1:$D$70</definedName>
    <definedName name="ydata1" localSheetId="11" hidden="1">XLSTAT_20230720_034903_1_HID!$D$1:$D$70</definedName>
    <definedName name="ydata1" localSheetId="10" hidden="1">XLSTAT_20230720_035129_1_HID!$D$1:$D$70</definedName>
    <definedName name="ydata1" localSheetId="9" hidden="1">XLSTAT_20230720_035528_1_HID!$D$1:$D$70</definedName>
    <definedName name="ydata1" localSheetId="8" hidden="1">XLSTAT_20230720_035753_1_HID!$D$1:$D$70</definedName>
    <definedName name="ydata1" localSheetId="7" hidden="1">XLSTAT_20230720_040004_1_HID!$D$1:$D$70</definedName>
    <definedName name="ydata1" localSheetId="6" hidden="1">XLSTAT_20230720_040252_1_HID!$D$1:$D$70</definedName>
    <definedName name="ydata1" localSheetId="5" hidden="1">XLSTAT_20230720_040628_1_HID!$D$1:$D$70</definedName>
    <definedName name="ydata1" localSheetId="4" hidden="1">XLSTAT_20230720_040853_1_HID!$D$1:$D$70</definedName>
    <definedName name="ydata1" localSheetId="3" hidden="1">XLSTAT_20230720_041057_1_HID!$D$1:$D$70</definedName>
    <definedName name="ydata1" localSheetId="2" hidden="1">XLSTAT_20230720_041330_1_HID!$D$1:$D$70</definedName>
    <definedName name="ydata1" localSheetId="1" hidden="1">XLSTAT_20230720_043901_1_HID!$D$1:$D$70</definedName>
    <definedName name="ydata1" localSheetId="51" hidden="1">XLSTAT_20230720_045543_1_HID!$D$1:$D$70</definedName>
    <definedName name="ydata1" localSheetId="50" hidden="1">XLSTAT_20230720_050549_1_HID!$D$1:$D$70</definedName>
    <definedName name="ydata1" localSheetId="49" hidden="1">XLSTAT_20230720_050822_1_HID!$D$1:$D$70</definedName>
    <definedName name="ydata1" localSheetId="48" hidden="1">XLSTAT_20230720_051318_1_HID!$D$1:$D$70</definedName>
    <definedName name="ydata1" localSheetId="47" hidden="1">XLSTAT_20230720_053827_1_HID!$D$1:$D$70</definedName>
    <definedName name="ydata1" localSheetId="67" hidden="1">XLSTAT_20230720_054650_1_HID!$D$1:$D$70</definedName>
    <definedName name="ydata1" localSheetId="66" hidden="1">XLSTAT_20230720_055415_1_HID!$D$1:$D$70</definedName>
    <definedName name="ydata1" localSheetId="65" hidden="1">XLSTAT_20230720_055918_1_HID!$D$1:$D$70</definedName>
    <definedName name="ydata1" localSheetId="64" hidden="1">XLSTAT_20230720_060220_1_HID!$D$1:$D$70</definedName>
    <definedName name="ydata1" localSheetId="46" hidden="1">XLSTAT_20230723_002738_1_HID!$D$1:$D$70</definedName>
    <definedName name="ydata1" localSheetId="45" hidden="1">XLSTAT_20230723_005631_1_HID!$D$1:$D$70</definedName>
    <definedName name="ydata1" hidden="1">#REF!</definedName>
    <definedName name="ydata2" localSheetId="72" hidden="1">XLSTAT_20230720_025912_1_HID!$H$1:$H$70</definedName>
    <definedName name="ydata2" localSheetId="23" hidden="1">XLSTAT_20230720_030551_1_HID!$H$1:$H$70</definedName>
    <definedName name="ydata2" localSheetId="22" hidden="1">XLSTAT_20230720_030901_1_HID!$H$1:$H$70</definedName>
    <definedName name="ydata2" localSheetId="21" hidden="1">XLSTAT_20230720_031229_1_HID!$H$1:$H$70</definedName>
    <definedName name="ydata2" localSheetId="20" hidden="1">XLSTAT_20230720_032105_1_HID!$H$1:$H$70</definedName>
    <definedName name="ydata2" localSheetId="19" hidden="1">XLSTAT_20230720_032342_1_HID!$H$1:$H$70</definedName>
    <definedName name="ydata2" localSheetId="18" hidden="1">XLSTAT_20230720_032606_1_HID!$H$1:$H$70</definedName>
    <definedName name="ydata2" localSheetId="17" hidden="1">XLSTAT_20230720_032834_1_HID!$H$1:$H$70</definedName>
    <definedName name="ydata2" localSheetId="16" hidden="1">XLSTAT_20230720_033329_1_HID!$H$1:$H$70</definedName>
    <definedName name="ydata2" localSheetId="24" hidden="1">XLSTAT_20230720_033622_1_HID!$H$1:$H$70</definedName>
    <definedName name="ydata2" localSheetId="15" hidden="1">XLSTAT_20230720_033810_1_HID!$H$1:$H$70</definedName>
    <definedName name="ydata2" localSheetId="14" hidden="1">XLSTAT_20230720_034051_1_HID!$H$1:$H$70</definedName>
    <definedName name="ydata2" localSheetId="13" hidden="1">XLSTAT_20230720_034509_1_HID!$H$1:$H$70</definedName>
    <definedName name="ydata2" localSheetId="12" hidden="1">XLSTAT_20230720_034701_1_HID!$H$1:$H$70</definedName>
    <definedName name="ydata2" localSheetId="11" hidden="1">XLSTAT_20230720_034903_1_HID!$H$1:$H$70</definedName>
    <definedName name="ydata2" localSheetId="10" hidden="1">XLSTAT_20230720_035129_1_HID!$H$1:$H$70</definedName>
    <definedName name="ydata2" localSheetId="9" hidden="1">XLSTAT_20230720_035528_1_HID!$H$1:$H$70</definedName>
    <definedName name="ydata2" localSheetId="8" hidden="1">XLSTAT_20230720_035753_1_HID!$H$1:$H$70</definedName>
    <definedName name="ydata2" localSheetId="7" hidden="1">XLSTAT_20230720_040004_1_HID!$H$1:$H$70</definedName>
    <definedName name="ydata2" localSheetId="6" hidden="1">XLSTAT_20230720_040252_1_HID!$H$1:$H$70</definedName>
    <definedName name="ydata2" localSheetId="5" hidden="1">XLSTAT_20230720_040628_1_HID!$H$1:$H$70</definedName>
    <definedName name="ydata2" localSheetId="4" hidden="1">XLSTAT_20230720_040853_1_HID!$H$1:$H$70</definedName>
    <definedName name="ydata2" localSheetId="3" hidden="1">XLSTAT_20230720_041057_1_HID!$H$1:$H$70</definedName>
    <definedName name="ydata2" localSheetId="2" hidden="1">XLSTAT_20230720_041330_1_HID!$H$1:$H$70</definedName>
    <definedName name="ydata2" localSheetId="1" hidden="1">XLSTAT_20230720_043901_1_HID!$H$1:$H$70</definedName>
    <definedName name="ydata2" localSheetId="51" hidden="1">XLSTAT_20230720_045543_1_HID!$H$1:$H$70</definedName>
    <definedName name="ydata2" localSheetId="50" hidden="1">XLSTAT_20230720_050549_1_HID!$H$1:$H$70</definedName>
    <definedName name="ydata2" localSheetId="49" hidden="1">XLSTAT_20230720_050822_1_HID!$H$1:$H$70</definedName>
    <definedName name="ydata2" localSheetId="48" hidden="1">XLSTAT_20230720_051318_1_HID!$H$1:$H$70</definedName>
    <definedName name="ydata2" localSheetId="47" hidden="1">XLSTAT_20230720_053827_1_HID!$H$1:$H$70</definedName>
    <definedName name="ydata2" localSheetId="67" hidden="1">XLSTAT_20230720_054650_1_HID!$H$1:$H$70</definedName>
    <definedName name="ydata2" localSheetId="66" hidden="1">XLSTAT_20230720_055415_1_HID!$H$1:$H$70</definedName>
    <definedName name="ydata2" localSheetId="65" hidden="1">XLSTAT_20230720_055918_1_HID!$H$1:$H$70</definedName>
    <definedName name="ydata2" localSheetId="64" hidden="1">XLSTAT_20230720_060220_1_HID!$H$1:$H$70</definedName>
    <definedName name="ydata2" localSheetId="46" hidden="1">XLSTAT_20230723_002738_1_HID!$H$1:$H$70</definedName>
    <definedName name="ydata2" localSheetId="45" hidden="1">XLSTAT_20230723_005631_1_HID!$H$1:$H$70</definedName>
    <definedName name="ydata2" hidden="1">#REF!</definedName>
    <definedName name="ydata3" localSheetId="16" hidden="1">XLSTAT_20230720_033329_1_HID!$L$1:$L$100</definedName>
    <definedName name="ydata3" hidden="1">#REF!</definedName>
    <definedName name="ydata4" localSheetId="16" hidden="1">XLSTAT_20230720_033329_1_HID!$P$1:$P$100</definedName>
    <definedName name="ydata4" hidden="1">#REF!</definedName>
    <definedName name="ydata5" localSheetId="16" hidden="1">XLSTAT_20230720_033329_1_HID!$T$1:$T$70</definedName>
    <definedName name="ydata5" hidden="1">#REF!</definedName>
    <definedName name="ydata6" localSheetId="16" hidden="1">XLSTAT_20230720_033329_1_HID!$X$1:$X$70</definedName>
    <definedName name="ydata6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489" l="1"/>
  <c r="D2" i="489"/>
  <c r="D3" i="489"/>
  <c r="D4" i="489"/>
  <c r="D5" i="489"/>
  <c r="D6" i="489"/>
  <c r="D7" i="489"/>
  <c r="D8" i="489"/>
  <c r="D9" i="489"/>
  <c r="D10" i="489"/>
  <c r="D11" i="489"/>
  <c r="D12" i="489"/>
  <c r="D13" i="489"/>
  <c r="D14" i="489"/>
  <c r="D15" i="489"/>
  <c r="D16" i="489"/>
  <c r="D17" i="489"/>
  <c r="D18" i="489"/>
  <c r="D19" i="489"/>
  <c r="D20" i="489"/>
  <c r="D21" i="489"/>
  <c r="D22" i="489"/>
  <c r="D23" i="489"/>
  <c r="D24" i="489"/>
  <c r="D25" i="489"/>
  <c r="D26" i="489"/>
  <c r="D27" i="489"/>
  <c r="D28" i="489"/>
  <c r="D29" i="489"/>
  <c r="D30" i="489"/>
  <c r="D31" i="489"/>
  <c r="D32" i="489"/>
  <c r="D33" i="489"/>
  <c r="D34" i="489"/>
  <c r="D35" i="489"/>
  <c r="D36" i="489"/>
  <c r="D37" i="489"/>
  <c r="D38" i="489"/>
  <c r="D39" i="489"/>
  <c r="D40" i="489"/>
  <c r="D41" i="489"/>
  <c r="D42" i="489"/>
  <c r="D43" i="489"/>
  <c r="D44" i="489"/>
  <c r="D45" i="489"/>
  <c r="D46" i="489"/>
  <c r="D47" i="489"/>
  <c r="D48" i="489"/>
  <c r="D49" i="489"/>
  <c r="D50" i="489"/>
  <c r="D51" i="489"/>
  <c r="D52" i="489"/>
  <c r="D53" i="489"/>
  <c r="D54" i="489"/>
  <c r="D55" i="489"/>
  <c r="D56" i="489"/>
  <c r="D57" i="489"/>
  <c r="D58" i="489"/>
  <c r="D59" i="489"/>
  <c r="D60" i="489"/>
  <c r="D61" i="489"/>
  <c r="D62" i="489"/>
  <c r="D63" i="489"/>
  <c r="D64" i="489"/>
  <c r="D65" i="489"/>
  <c r="D66" i="489"/>
  <c r="D67" i="489"/>
  <c r="D68" i="489"/>
  <c r="D69" i="489"/>
  <c r="D70" i="489"/>
  <c r="D71" i="489"/>
  <c r="D72" i="489"/>
  <c r="D73" i="489"/>
  <c r="D74" i="489"/>
  <c r="D75" i="489"/>
  <c r="D76" i="489"/>
  <c r="D77" i="489"/>
  <c r="D78" i="489"/>
  <c r="D79" i="489"/>
  <c r="D80" i="489"/>
  <c r="D81" i="489"/>
  <c r="D82" i="489"/>
  <c r="D83" i="489"/>
  <c r="D84" i="489"/>
  <c r="D85" i="489"/>
  <c r="D86" i="489"/>
  <c r="D87" i="489"/>
  <c r="D88" i="489"/>
  <c r="D89" i="489"/>
  <c r="D90" i="489"/>
  <c r="D91" i="489"/>
  <c r="D92" i="489"/>
  <c r="D93" i="489"/>
  <c r="D94" i="489"/>
  <c r="D95" i="489"/>
  <c r="D96" i="489"/>
  <c r="D97" i="489"/>
  <c r="D98" i="489"/>
  <c r="D99" i="489"/>
  <c r="D100" i="489"/>
  <c r="D101" i="489"/>
  <c r="D102" i="489"/>
  <c r="D103" i="489"/>
  <c r="D104" i="489"/>
  <c r="D105" i="489"/>
  <c r="D106" i="489"/>
  <c r="D107" i="489"/>
  <c r="D108" i="489"/>
  <c r="D109" i="489"/>
  <c r="D110" i="489"/>
  <c r="D111" i="489"/>
  <c r="D112" i="489"/>
  <c r="D113" i="489"/>
  <c r="D114" i="489"/>
  <c r="D115" i="489"/>
  <c r="D116" i="489"/>
  <c r="D117" i="489"/>
  <c r="D118" i="489"/>
  <c r="D119" i="489"/>
  <c r="D120" i="489"/>
  <c r="D121" i="489"/>
  <c r="D122" i="489"/>
  <c r="D123" i="489"/>
  <c r="D124" i="489"/>
  <c r="D125" i="489"/>
  <c r="D126" i="489"/>
  <c r="D127" i="489"/>
  <c r="D128" i="489"/>
  <c r="D129" i="489"/>
  <c r="D130" i="489"/>
  <c r="D131" i="489"/>
  <c r="D132" i="489"/>
  <c r="D133" i="489"/>
  <c r="D134" i="489"/>
  <c r="D135" i="489"/>
  <c r="D136" i="489"/>
  <c r="D137" i="489"/>
  <c r="D138" i="489"/>
  <c r="D139" i="489"/>
  <c r="D140" i="489"/>
  <c r="D141" i="489"/>
  <c r="D142" i="489"/>
  <c r="D143" i="489"/>
  <c r="D144" i="489"/>
  <c r="D145" i="489"/>
  <c r="D146" i="489"/>
  <c r="D147" i="489"/>
  <c r="D148" i="489"/>
  <c r="D149" i="489"/>
  <c r="D150" i="489"/>
  <c r="D151" i="489"/>
  <c r="D152" i="489"/>
  <c r="D153" i="489"/>
  <c r="D154" i="489"/>
  <c r="D155" i="489"/>
  <c r="D156" i="489"/>
  <c r="D157" i="489"/>
  <c r="D158" i="489"/>
  <c r="D159" i="489"/>
  <c r="D160" i="489"/>
  <c r="D161" i="489"/>
  <c r="D162" i="489"/>
  <c r="D163" i="489"/>
  <c r="D164" i="489"/>
  <c r="D165" i="489"/>
  <c r="D166" i="489"/>
  <c r="D167" i="489"/>
  <c r="D168" i="489"/>
  <c r="D169" i="489"/>
  <c r="D170" i="489"/>
  <c r="D171" i="489"/>
  <c r="D172" i="489"/>
  <c r="D173" i="489"/>
  <c r="D174" i="489"/>
  <c r="D175" i="489"/>
  <c r="D176" i="489"/>
  <c r="D177" i="489"/>
  <c r="D178" i="489"/>
  <c r="D179" i="489"/>
  <c r="D180" i="489"/>
  <c r="D181" i="489"/>
  <c r="D182" i="489"/>
  <c r="D183" i="489"/>
  <c r="D184" i="489"/>
  <c r="D185" i="489"/>
  <c r="D186" i="489"/>
  <c r="D187" i="489"/>
  <c r="D188" i="489"/>
  <c r="D189" i="489"/>
  <c r="D190" i="489"/>
  <c r="D191" i="489"/>
  <c r="D192" i="489"/>
  <c r="D193" i="489"/>
  <c r="D194" i="489"/>
  <c r="D195" i="489"/>
  <c r="D196" i="489"/>
  <c r="D197" i="489"/>
  <c r="D198" i="489"/>
  <c r="D199" i="489"/>
  <c r="D200" i="489"/>
  <c r="D201" i="489"/>
  <c r="D202" i="489"/>
  <c r="D203" i="489"/>
  <c r="D204" i="489"/>
  <c r="D205" i="489"/>
  <c r="D206" i="489"/>
  <c r="D207" i="489"/>
  <c r="D208" i="489"/>
  <c r="D209" i="489"/>
  <c r="D210" i="489"/>
  <c r="D211" i="489"/>
  <c r="D212" i="489"/>
  <c r="D213" i="489"/>
  <c r="D214" i="489"/>
  <c r="D215" i="489"/>
  <c r="D216" i="489"/>
  <c r="D217" i="489"/>
  <c r="D218" i="489"/>
  <c r="D219" i="489"/>
  <c r="D220" i="489"/>
  <c r="D221" i="489"/>
  <c r="D222" i="489"/>
  <c r="D223" i="489"/>
  <c r="D224" i="489"/>
  <c r="D225" i="489"/>
  <c r="D226" i="489"/>
  <c r="D227" i="489"/>
  <c r="D228" i="489"/>
  <c r="D229" i="489"/>
  <c r="D230" i="489"/>
  <c r="D231" i="489"/>
  <c r="D232" i="489"/>
  <c r="D233" i="489"/>
  <c r="D234" i="489"/>
  <c r="D235" i="489"/>
  <c r="D236" i="489"/>
  <c r="D237" i="489"/>
  <c r="D238" i="489"/>
  <c r="D239" i="489"/>
  <c r="D240" i="489"/>
  <c r="D241" i="489"/>
  <c r="D242" i="489"/>
  <c r="D243" i="489"/>
  <c r="D244" i="489"/>
  <c r="D245" i="489"/>
  <c r="D246" i="489"/>
  <c r="D247" i="489"/>
  <c r="D248" i="489"/>
  <c r="D249" i="489"/>
  <c r="D250" i="489"/>
  <c r="D251" i="489"/>
  <c r="D252" i="489"/>
  <c r="D253" i="489"/>
  <c r="D254" i="489"/>
  <c r="D255" i="489"/>
  <c r="D256" i="489"/>
  <c r="D257" i="489"/>
  <c r="D258" i="489"/>
  <c r="D259" i="489"/>
  <c r="D260" i="489"/>
  <c r="D261" i="489"/>
  <c r="D262" i="489"/>
  <c r="D263" i="489"/>
  <c r="D264" i="489"/>
  <c r="D265" i="489"/>
  <c r="D266" i="489"/>
  <c r="D267" i="489"/>
  <c r="D268" i="489"/>
  <c r="D269" i="489"/>
  <c r="D270" i="489"/>
  <c r="D271" i="489"/>
  <c r="D272" i="489"/>
  <c r="D273" i="489"/>
  <c r="D274" i="489"/>
  <c r="D275" i="489"/>
  <c r="D276" i="489"/>
  <c r="D277" i="489"/>
  <c r="D278" i="489"/>
  <c r="D279" i="489"/>
  <c r="D280" i="489"/>
  <c r="D281" i="489"/>
  <c r="D282" i="489"/>
  <c r="D283" i="489"/>
  <c r="D284" i="489"/>
  <c r="D285" i="489"/>
  <c r="D286" i="489"/>
  <c r="D287" i="489"/>
  <c r="D288" i="489"/>
  <c r="D289" i="489"/>
  <c r="D290" i="489"/>
  <c r="D291" i="489"/>
  <c r="D292" i="489"/>
  <c r="D293" i="489"/>
  <c r="D294" i="489"/>
  <c r="D295" i="489"/>
  <c r="D296" i="489"/>
  <c r="D297" i="489"/>
  <c r="D298" i="489"/>
  <c r="D299" i="489"/>
  <c r="D300" i="489"/>
  <c r="D301" i="489"/>
  <c r="D302" i="489"/>
  <c r="D303" i="489"/>
  <c r="D304" i="489"/>
  <c r="D305" i="489"/>
  <c r="D306" i="489"/>
  <c r="D307" i="489"/>
  <c r="D308" i="489"/>
  <c r="D309" i="489"/>
  <c r="D310" i="489"/>
  <c r="D311" i="489"/>
  <c r="D312" i="489"/>
  <c r="D313" i="489"/>
  <c r="D314" i="489"/>
  <c r="D315" i="489"/>
  <c r="D316" i="489"/>
  <c r="D317" i="489"/>
  <c r="D318" i="489"/>
  <c r="D319" i="489"/>
  <c r="D320" i="489"/>
  <c r="D321" i="489"/>
  <c r="D322" i="489"/>
  <c r="D323" i="489"/>
  <c r="D324" i="489"/>
  <c r="D325" i="489"/>
  <c r="D326" i="489"/>
  <c r="D327" i="489"/>
  <c r="D328" i="489"/>
  <c r="D329" i="489"/>
  <c r="D330" i="489"/>
  <c r="D331" i="489"/>
  <c r="D332" i="489"/>
  <c r="D333" i="489"/>
  <c r="D334" i="489"/>
  <c r="D335" i="489"/>
  <c r="D336" i="489"/>
  <c r="D337" i="489"/>
  <c r="D338" i="489"/>
  <c r="D339" i="489"/>
  <c r="D340" i="489"/>
  <c r="D341" i="489"/>
  <c r="D342" i="489"/>
  <c r="D343" i="489"/>
  <c r="D344" i="489"/>
  <c r="D345" i="489"/>
  <c r="D346" i="489"/>
  <c r="D347" i="489"/>
  <c r="D348" i="489"/>
  <c r="D349" i="489"/>
  <c r="D350" i="489"/>
  <c r="D351" i="489"/>
  <c r="D352" i="489"/>
  <c r="D353" i="489"/>
  <c r="D354" i="489"/>
  <c r="D355" i="489"/>
  <c r="D356" i="489"/>
  <c r="D357" i="489"/>
  <c r="D358" i="489"/>
  <c r="D359" i="489"/>
  <c r="D360" i="489"/>
  <c r="D361" i="489"/>
  <c r="D362" i="489"/>
  <c r="D363" i="489"/>
  <c r="D364" i="489"/>
  <c r="D365" i="489"/>
  <c r="D366" i="489"/>
  <c r="D367" i="489"/>
  <c r="D368" i="489"/>
  <c r="D369" i="489"/>
  <c r="D370" i="489"/>
  <c r="D371" i="489"/>
  <c r="D372" i="489"/>
  <c r="D373" i="489"/>
  <c r="D374" i="489"/>
  <c r="D375" i="489"/>
  <c r="D376" i="489"/>
  <c r="D377" i="489"/>
  <c r="D378" i="489"/>
  <c r="D379" i="489"/>
  <c r="D380" i="489"/>
  <c r="D381" i="489"/>
  <c r="D382" i="489"/>
  <c r="D383" i="489"/>
  <c r="D384" i="489"/>
  <c r="D385" i="489"/>
  <c r="D386" i="489"/>
  <c r="D387" i="489"/>
  <c r="D388" i="489"/>
  <c r="D389" i="489"/>
  <c r="D390" i="489"/>
  <c r="D391" i="489"/>
  <c r="D392" i="489"/>
  <c r="D393" i="489"/>
  <c r="D394" i="489"/>
  <c r="D395" i="489"/>
  <c r="D396" i="489"/>
  <c r="D397" i="489"/>
  <c r="D398" i="489"/>
  <c r="D399" i="489"/>
  <c r="D400" i="489"/>
  <c r="D401" i="489"/>
  <c r="D402" i="489"/>
  <c r="D403" i="489"/>
  <c r="D404" i="489"/>
  <c r="D405" i="489"/>
  <c r="D406" i="489"/>
  <c r="D407" i="489"/>
  <c r="D408" i="489"/>
  <c r="D409" i="489"/>
  <c r="D410" i="489"/>
  <c r="D411" i="489"/>
  <c r="D412" i="489"/>
  <c r="D413" i="489"/>
  <c r="D414" i="489"/>
  <c r="D415" i="489"/>
  <c r="D416" i="489"/>
  <c r="D417" i="489"/>
  <c r="D418" i="489"/>
  <c r="D419" i="489"/>
  <c r="D420" i="489"/>
  <c r="D421" i="489"/>
  <c r="D422" i="489"/>
  <c r="D423" i="489"/>
  <c r="D424" i="489"/>
  <c r="D425" i="489"/>
  <c r="D426" i="489"/>
  <c r="D427" i="489"/>
  <c r="D428" i="489"/>
  <c r="D429" i="489"/>
  <c r="D430" i="489"/>
  <c r="D431" i="489"/>
  <c r="D432" i="489"/>
  <c r="D433" i="489"/>
  <c r="D434" i="489"/>
  <c r="D435" i="489"/>
  <c r="D436" i="489"/>
  <c r="D437" i="489"/>
  <c r="D438" i="489"/>
  <c r="D439" i="489"/>
  <c r="D440" i="489"/>
  <c r="D441" i="489"/>
  <c r="D442" i="489"/>
  <c r="D443" i="489"/>
  <c r="D444" i="489"/>
  <c r="D445" i="489"/>
  <c r="D446" i="489"/>
  <c r="D447" i="489"/>
  <c r="D448" i="489"/>
  <c r="D449" i="489"/>
  <c r="D450" i="489"/>
  <c r="D451" i="489"/>
  <c r="D452" i="489"/>
  <c r="D453" i="489"/>
  <c r="D454" i="489"/>
  <c r="D455" i="489"/>
  <c r="D456" i="489"/>
  <c r="D457" i="489"/>
  <c r="D458" i="489"/>
  <c r="D459" i="489"/>
  <c r="D460" i="489"/>
  <c r="D461" i="489"/>
  <c r="D462" i="489"/>
  <c r="D463" i="489"/>
  <c r="D464" i="489"/>
  <c r="D465" i="489"/>
  <c r="D466" i="489"/>
  <c r="D467" i="489"/>
  <c r="D468" i="489"/>
  <c r="D469" i="489"/>
  <c r="D470" i="489"/>
  <c r="D471" i="489"/>
  <c r="D472" i="489"/>
  <c r="D473" i="489"/>
  <c r="D474" i="489"/>
  <c r="D475" i="489"/>
  <c r="D476" i="489"/>
  <c r="D477" i="489"/>
  <c r="D478" i="489"/>
  <c r="D479" i="489"/>
  <c r="D480" i="489"/>
  <c r="D481" i="489"/>
  <c r="D482" i="489"/>
  <c r="D483" i="489"/>
  <c r="D484" i="489"/>
  <c r="D485" i="489"/>
  <c r="D486" i="489"/>
  <c r="D487" i="489"/>
  <c r="D488" i="489"/>
  <c r="D489" i="489"/>
  <c r="D490" i="489"/>
  <c r="D491" i="489"/>
  <c r="D492" i="489"/>
  <c r="D493" i="489"/>
  <c r="D494" i="489"/>
  <c r="D495" i="489"/>
  <c r="D496" i="489"/>
  <c r="D497" i="489"/>
  <c r="D498" i="489"/>
  <c r="D499" i="489"/>
  <c r="D500" i="489"/>
  <c r="C1" i="489"/>
  <c r="C2" i="489"/>
  <c r="C3" i="489"/>
  <c r="C4" i="489"/>
  <c r="C5" i="489"/>
  <c r="C6" i="489"/>
  <c r="C7" i="489"/>
  <c r="C8" i="489"/>
  <c r="C9" i="489"/>
  <c r="C10" i="489"/>
  <c r="C11" i="489"/>
  <c r="C12" i="489"/>
  <c r="C13" i="489"/>
  <c r="C14" i="489"/>
  <c r="C15" i="489"/>
  <c r="C16" i="489"/>
  <c r="C17" i="489"/>
  <c r="C18" i="489"/>
  <c r="C19" i="489"/>
  <c r="C20" i="489"/>
  <c r="C21" i="489"/>
  <c r="C22" i="489"/>
  <c r="C23" i="489"/>
  <c r="C24" i="489"/>
  <c r="C25" i="489"/>
  <c r="C26" i="489"/>
  <c r="C27" i="489"/>
  <c r="C28" i="489"/>
  <c r="C29" i="489"/>
  <c r="C30" i="489"/>
  <c r="C31" i="489"/>
  <c r="C32" i="489"/>
  <c r="C33" i="489"/>
  <c r="C34" i="489"/>
  <c r="C35" i="489"/>
  <c r="C36" i="489"/>
  <c r="C37" i="489"/>
  <c r="C38" i="489"/>
  <c r="C39" i="489"/>
  <c r="C40" i="489"/>
  <c r="C41" i="489"/>
  <c r="C42" i="489"/>
  <c r="C43" i="489"/>
  <c r="C44" i="489"/>
  <c r="C45" i="489"/>
  <c r="C46" i="489"/>
  <c r="C47" i="489"/>
  <c r="C48" i="489"/>
  <c r="C49" i="489"/>
  <c r="C50" i="489"/>
  <c r="C51" i="489"/>
  <c r="C52" i="489"/>
  <c r="C53" i="489"/>
  <c r="C54" i="489"/>
  <c r="C55" i="489"/>
  <c r="C56" i="489"/>
  <c r="C57" i="489"/>
  <c r="C58" i="489"/>
  <c r="C59" i="489"/>
  <c r="C60" i="489"/>
  <c r="C61" i="489"/>
  <c r="C62" i="489"/>
  <c r="C63" i="489"/>
  <c r="C64" i="489"/>
  <c r="C65" i="489"/>
  <c r="C66" i="489"/>
  <c r="C67" i="489"/>
  <c r="C68" i="489"/>
  <c r="C69" i="489"/>
  <c r="C70" i="489"/>
  <c r="C71" i="489"/>
  <c r="C72" i="489"/>
  <c r="C73" i="489"/>
  <c r="C74" i="489"/>
  <c r="C75" i="489"/>
  <c r="C76" i="489"/>
  <c r="C77" i="489"/>
  <c r="C78" i="489"/>
  <c r="C79" i="489"/>
  <c r="C80" i="489"/>
  <c r="C81" i="489"/>
  <c r="C82" i="489"/>
  <c r="C83" i="489"/>
  <c r="C84" i="489"/>
  <c r="C85" i="489"/>
  <c r="C86" i="489"/>
  <c r="C87" i="489"/>
  <c r="C88" i="489"/>
  <c r="C89" i="489"/>
  <c r="C90" i="489"/>
  <c r="C91" i="489"/>
  <c r="C92" i="489"/>
  <c r="C93" i="489"/>
  <c r="C94" i="489"/>
  <c r="C95" i="489"/>
  <c r="C96" i="489"/>
  <c r="C97" i="489"/>
  <c r="C98" i="489"/>
  <c r="C99" i="489"/>
  <c r="C100" i="489"/>
  <c r="C101" i="489"/>
  <c r="C102" i="489"/>
  <c r="C103" i="489"/>
  <c r="C104" i="489"/>
  <c r="C105" i="489"/>
  <c r="C106" i="489"/>
  <c r="C107" i="489"/>
  <c r="C108" i="489"/>
  <c r="C109" i="489"/>
  <c r="C110" i="489"/>
  <c r="C111" i="489"/>
  <c r="C112" i="489"/>
  <c r="C113" i="489"/>
  <c r="C114" i="489"/>
  <c r="C115" i="489"/>
  <c r="C116" i="489"/>
  <c r="C117" i="489"/>
  <c r="C118" i="489"/>
  <c r="C119" i="489"/>
  <c r="C120" i="489"/>
  <c r="C121" i="489"/>
  <c r="C122" i="489"/>
  <c r="C123" i="489"/>
  <c r="C124" i="489"/>
  <c r="C125" i="489"/>
  <c r="C126" i="489"/>
  <c r="C127" i="489"/>
  <c r="C128" i="489"/>
  <c r="C129" i="489"/>
  <c r="C130" i="489"/>
  <c r="C131" i="489"/>
  <c r="C132" i="489"/>
  <c r="C133" i="489"/>
  <c r="C134" i="489"/>
  <c r="C135" i="489"/>
  <c r="C136" i="489"/>
  <c r="C137" i="489"/>
  <c r="C138" i="489"/>
  <c r="C139" i="489"/>
  <c r="C140" i="489"/>
  <c r="C141" i="489"/>
  <c r="C142" i="489"/>
  <c r="C143" i="489"/>
  <c r="C144" i="489"/>
  <c r="C145" i="489"/>
  <c r="C146" i="489"/>
  <c r="C147" i="489"/>
  <c r="C148" i="489"/>
  <c r="C149" i="489"/>
  <c r="C150" i="489"/>
  <c r="C151" i="489"/>
  <c r="C152" i="489"/>
  <c r="C153" i="489"/>
  <c r="C154" i="489"/>
  <c r="C155" i="489"/>
  <c r="C156" i="489"/>
  <c r="C157" i="489"/>
  <c r="C158" i="489"/>
  <c r="C159" i="489"/>
  <c r="C160" i="489"/>
  <c r="C161" i="489"/>
  <c r="C162" i="489"/>
  <c r="C163" i="489"/>
  <c r="C164" i="489"/>
  <c r="C165" i="489"/>
  <c r="C166" i="489"/>
  <c r="C167" i="489"/>
  <c r="C168" i="489"/>
  <c r="C169" i="489"/>
  <c r="C170" i="489"/>
  <c r="C171" i="489"/>
  <c r="C172" i="489"/>
  <c r="C173" i="489"/>
  <c r="C174" i="489"/>
  <c r="C175" i="489"/>
  <c r="C176" i="489"/>
  <c r="C177" i="489"/>
  <c r="C178" i="489"/>
  <c r="C179" i="489"/>
  <c r="C180" i="489"/>
  <c r="C181" i="489"/>
  <c r="C182" i="489"/>
  <c r="C183" i="489"/>
  <c r="C184" i="489"/>
  <c r="C185" i="489"/>
  <c r="C186" i="489"/>
  <c r="C187" i="489"/>
  <c r="C188" i="489"/>
  <c r="C189" i="489"/>
  <c r="C190" i="489"/>
  <c r="C191" i="489"/>
  <c r="C192" i="489"/>
  <c r="C193" i="489"/>
  <c r="C194" i="489"/>
  <c r="C195" i="489"/>
  <c r="C196" i="489"/>
  <c r="C197" i="489"/>
  <c r="C198" i="489"/>
  <c r="C199" i="489"/>
  <c r="C200" i="489"/>
  <c r="C201" i="489"/>
  <c r="C202" i="489"/>
  <c r="C203" i="489"/>
  <c r="C204" i="489"/>
  <c r="C205" i="489"/>
  <c r="C206" i="489"/>
  <c r="C207" i="489"/>
  <c r="C208" i="489"/>
  <c r="C209" i="489"/>
  <c r="C210" i="489"/>
  <c r="C211" i="489"/>
  <c r="C212" i="489"/>
  <c r="C213" i="489"/>
  <c r="C214" i="489"/>
  <c r="C215" i="489"/>
  <c r="C216" i="489"/>
  <c r="C217" i="489"/>
  <c r="C218" i="489"/>
  <c r="C219" i="489"/>
  <c r="C220" i="489"/>
  <c r="C221" i="489"/>
  <c r="C222" i="489"/>
  <c r="C223" i="489"/>
  <c r="C224" i="489"/>
  <c r="C225" i="489"/>
  <c r="C226" i="489"/>
  <c r="C227" i="489"/>
  <c r="C228" i="489"/>
  <c r="C229" i="489"/>
  <c r="C230" i="489"/>
  <c r="C231" i="489"/>
  <c r="C232" i="489"/>
  <c r="C233" i="489"/>
  <c r="C234" i="489"/>
  <c r="C235" i="489"/>
  <c r="C236" i="489"/>
  <c r="C237" i="489"/>
  <c r="C238" i="489"/>
  <c r="C239" i="489"/>
  <c r="C240" i="489"/>
  <c r="C241" i="489"/>
  <c r="C242" i="489"/>
  <c r="C243" i="489"/>
  <c r="C244" i="489"/>
  <c r="C245" i="489"/>
  <c r="C246" i="489"/>
  <c r="C247" i="489"/>
  <c r="C248" i="489"/>
  <c r="C249" i="489"/>
  <c r="C250" i="489"/>
  <c r="C251" i="489"/>
  <c r="C252" i="489"/>
  <c r="C253" i="489"/>
  <c r="C254" i="489"/>
  <c r="C255" i="489"/>
  <c r="C256" i="489"/>
  <c r="C257" i="489"/>
  <c r="C258" i="489"/>
  <c r="C259" i="489"/>
  <c r="C260" i="489"/>
  <c r="C261" i="489"/>
  <c r="C262" i="489"/>
  <c r="C263" i="489"/>
  <c r="C264" i="489"/>
  <c r="C265" i="489"/>
  <c r="C266" i="489"/>
  <c r="C267" i="489"/>
  <c r="C268" i="489"/>
  <c r="C269" i="489"/>
  <c r="C270" i="489"/>
  <c r="C271" i="489"/>
  <c r="C272" i="489"/>
  <c r="C273" i="489"/>
  <c r="C274" i="489"/>
  <c r="C275" i="489"/>
  <c r="C276" i="489"/>
  <c r="C277" i="489"/>
  <c r="C278" i="489"/>
  <c r="C279" i="489"/>
  <c r="C280" i="489"/>
  <c r="C281" i="489"/>
  <c r="C282" i="489"/>
  <c r="C283" i="489"/>
  <c r="C284" i="489"/>
  <c r="C285" i="489"/>
  <c r="C286" i="489"/>
  <c r="C287" i="489"/>
  <c r="C288" i="489"/>
  <c r="C289" i="489"/>
  <c r="C290" i="489"/>
  <c r="C291" i="489"/>
  <c r="C292" i="489"/>
  <c r="C293" i="489"/>
  <c r="C294" i="489"/>
  <c r="C295" i="489"/>
  <c r="C296" i="489"/>
  <c r="C297" i="489"/>
  <c r="C298" i="489"/>
  <c r="C299" i="489"/>
  <c r="C300" i="489"/>
  <c r="C301" i="489"/>
  <c r="C302" i="489"/>
  <c r="C303" i="489"/>
  <c r="C304" i="489"/>
  <c r="C305" i="489"/>
  <c r="C306" i="489"/>
  <c r="C307" i="489"/>
  <c r="C308" i="489"/>
  <c r="C309" i="489"/>
  <c r="C310" i="489"/>
  <c r="C311" i="489"/>
  <c r="C312" i="489"/>
  <c r="C313" i="489"/>
  <c r="C314" i="489"/>
  <c r="C315" i="489"/>
  <c r="C316" i="489"/>
  <c r="C317" i="489"/>
  <c r="C318" i="489"/>
  <c r="C319" i="489"/>
  <c r="C320" i="489"/>
  <c r="C321" i="489"/>
  <c r="C322" i="489"/>
  <c r="C323" i="489"/>
  <c r="C324" i="489"/>
  <c r="C325" i="489"/>
  <c r="C326" i="489"/>
  <c r="C327" i="489"/>
  <c r="C328" i="489"/>
  <c r="C329" i="489"/>
  <c r="C330" i="489"/>
  <c r="C331" i="489"/>
  <c r="C332" i="489"/>
  <c r="C333" i="489"/>
  <c r="C334" i="489"/>
  <c r="C335" i="489"/>
  <c r="C336" i="489"/>
  <c r="C337" i="489"/>
  <c r="C338" i="489"/>
  <c r="C339" i="489"/>
  <c r="C340" i="489"/>
  <c r="C341" i="489"/>
  <c r="C342" i="489"/>
  <c r="C343" i="489"/>
  <c r="C344" i="489"/>
  <c r="C345" i="489"/>
  <c r="C346" i="489"/>
  <c r="C347" i="489"/>
  <c r="C348" i="489"/>
  <c r="C349" i="489"/>
  <c r="C350" i="489"/>
  <c r="C351" i="489"/>
  <c r="C352" i="489"/>
  <c r="C353" i="489"/>
  <c r="C354" i="489"/>
  <c r="C355" i="489"/>
  <c r="C356" i="489"/>
  <c r="C357" i="489"/>
  <c r="C358" i="489"/>
  <c r="C359" i="489"/>
  <c r="C360" i="489"/>
  <c r="C361" i="489"/>
  <c r="C362" i="489"/>
  <c r="C363" i="489"/>
  <c r="C364" i="489"/>
  <c r="C365" i="489"/>
  <c r="C366" i="489"/>
  <c r="C367" i="489"/>
  <c r="C368" i="489"/>
  <c r="C369" i="489"/>
  <c r="C370" i="489"/>
  <c r="C371" i="489"/>
  <c r="C372" i="489"/>
  <c r="C373" i="489"/>
  <c r="C374" i="489"/>
  <c r="C375" i="489"/>
  <c r="C376" i="489"/>
  <c r="C377" i="489"/>
  <c r="C378" i="489"/>
  <c r="C379" i="489"/>
  <c r="C380" i="489"/>
  <c r="C381" i="489"/>
  <c r="C382" i="489"/>
  <c r="C383" i="489"/>
  <c r="C384" i="489"/>
  <c r="C385" i="489"/>
  <c r="C386" i="489"/>
  <c r="C387" i="489"/>
  <c r="C388" i="489"/>
  <c r="C389" i="489"/>
  <c r="C390" i="489"/>
  <c r="C391" i="489"/>
  <c r="C392" i="489"/>
  <c r="C393" i="489"/>
  <c r="C394" i="489"/>
  <c r="C395" i="489"/>
  <c r="C396" i="489"/>
  <c r="C397" i="489"/>
  <c r="C398" i="489"/>
  <c r="C399" i="489"/>
  <c r="C400" i="489"/>
  <c r="C401" i="489"/>
  <c r="C402" i="489"/>
  <c r="C403" i="489"/>
  <c r="C404" i="489"/>
  <c r="C405" i="489"/>
  <c r="C406" i="489"/>
  <c r="C407" i="489"/>
  <c r="C408" i="489"/>
  <c r="C409" i="489"/>
  <c r="C410" i="489"/>
  <c r="C411" i="489"/>
  <c r="C412" i="489"/>
  <c r="C413" i="489"/>
  <c r="C414" i="489"/>
  <c r="C415" i="489"/>
  <c r="C416" i="489"/>
  <c r="C417" i="489"/>
  <c r="C418" i="489"/>
  <c r="C419" i="489"/>
  <c r="C420" i="489"/>
  <c r="C421" i="489"/>
  <c r="C422" i="489"/>
  <c r="C423" i="489"/>
  <c r="C424" i="489"/>
  <c r="C425" i="489"/>
  <c r="C426" i="489"/>
  <c r="C427" i="489"/>
  <c r="C428" i="489"/>
  <c r="C429" i="489"/>
  <c r="C430" i="489"/>
  <c r="C431" i="489"/>
  <c r="C432" i="489"/>
  <c r="C433" i="489"/>
  <c r="C434" i="489"/>
  <c r="C435" i="489"/>
  <c r="C436" i="489"/>
  <c r="C437" i="489"/>
  <c r="C438" i="489"/>
  <c r="C439" i="489"/>
  <c r="C440" i="489"/>
  <c r="C441" i="489"/>
  <c r="C442" i="489"/>
  <c r="C443" i="489"/>
  <c r="C444" i="489"/>
  <c r="C445" i="489"/>
  <c r="C446" i="489"/>
  <c r="C447" i="489"/>
  <c r="C448" i="489"/>
  <c r="C449" i="489"/>
  <c r="C450" i="489"/>
  <c r="C451" i="489"/>
  <c r="C452" i="489"/>
  <c r="C453" i="489"/>
  <c r="C454" i="489"/>
  <c r="C455" i="489"/>
  <c r="C456" i="489"/>
  <c r="C457" i="489"/>
  <c r="C458" i="489"/>
  <c r="C459" i="489"/>
  <c r="C460" i="489"/>
  <c r="C461" i="489"/>
  <c r="C462" i="489"/>
  <c r="C463" i="489"/>
  <c r="C464" i="489"/>
  <c r="C465" i="489"/>
  <c r="C466" i="489"/>
  <c r="C467" i="489"/>
  <c r="C468" i="489"/>
  <c r="C469" i="489"/>
  <c r="C470" i="489"/>
  <c r="C471" i="489"/>
  <c r="C472" i="489"/>
  <c r="C473" i="489"/>
  <c r="C474" i="489"/>
  <c r="C475" i="489"/>
  <c r="C476" i="489"/>
  <c r="C477" i="489"/>
  <c r="C478" i="489"/>
  <c r="C479" i="489"/>
  <c r="C480" i="489"/>
  <c r="C481" i="489"/>
  <c r="C482" i="489"/>
  <c r="C483" i="489"/>
  <c r="C484" i="489"/>
  <c r="C485" i="489"/>
  <c r="C486" i="489"/>
  <c r="C487" i="489"/>
  <c r="C488" i="489"/>
  <c r="C489" i="489"/>
  <c r="C490" i="489"/>
  <c r="C491" i="489"/>
  <c r="C492" i="489"/>
  <c r="C493" i="489"/>
  <c r="C494" i="489"/>
  <c r="C495" i="489"/>
  <c r="C496" i="489"/>
  <c r="C497" i="489"/>
  <c r="C498" i="489"/>
  <c r="C499" i="489"/>
  <c r="C500" i="489"/>
  <c r="B1" i="489"/>
  <c r="B2" i="489"/>
  <c r="B3" i="489"/>
  <c r="B4" i="489"/>
  <c r="B5" i="489"/>
  <c r="B6" i="489"/>
  <c r="B7" i="489"/>
  <c r="B8" i="489"/>
  <c r="B9" i="489"/>
  <c r="B10" i="489"/>
  <c r="B11" i="489"/>
  <c r="B12" i="489"/>
  <c r="B13" i="489"/>
  <c r="B14" i="489"/>
  <c r="B15" i="489"/>
  <c r="B16" i="489"/>
  <c r="B17" i="489"/>
  <c r="B18" i="489"/>
  <c r="B19" i="489"/>
  <c r="B20" i="489"/>
  <c r="B21" i="489"/>
  <c r="B22" i="489"/>
  <c r="B23" i="489"/>
  <c r="B24" i="489"/>
  <c r="B25" i="489"/>
  <c r="B26" i="489"/>
  <c r="B27" i="489"/>
  <c r="B28" i="489"/>
  <c r="B29" i="489"/>
  <c r="B30" i="489"/>
  <c r="B31" i="489"/>
  <c r="B32" i="489"/>
  <c r="B33" i="489"/>
  <c r="B34" i="489"/>
  <c r="B35" i="489"/>
  <c r="B36" i="489"/>
  <c r="B37" i="489"/>
  <c r="B38" i="489"/>
  <c r="B39" i="489"/>
  <c r="B40" i="489"/>
  <c r="B41" i="489"/>
  <c r="B42" i="489"/>
  <c r="B43" i="489"/>
  <c r="B44" i="489"/>
  <c r="B45" i="489"/>
  <c r="B46" i="489"/>
  <c r="B47" i="489"/>
  <c r="B48" i="489"/>
  <c r="B49" i="489"/>
  <c r="B50" i="489"/>
  <c r="B51" i="489"/>
  <c r="B52" i="489"/>
  <c r="B53" i="489"/>
  <c r="B54" i="489"/>
  <c r="B55" i="489"/>
  <c r="B56" i="489"/>
  <c r="B57" i="489"/>
  <c r="B58" i="489"/>
  <c r="B59" i="489"/>
  <c r="B60" i="489"/>
  <c r="B61" i="489"/>
  <c r="B62" i="489"/>
  <c r="B63" i="489"/>
  <c r="B64" i="489"/>
  <c r="B65" i="489"/>
  <c r="B66" i="489"/>
  <c r="B67" i="489"/>
  <c r="B68" i="489"/>
  <c r="B69" i="489"/>
  <c r="B70" i="489"/>
  <c r="B71" i="489"/>
  <c r="B72" i="489"/>
  <c r="B73" i="489"/>
  <c r="B74" i="489"/>
  <c r="B75" i="489"/>
  <c r="B76" i="489"/>
  <c r="B77" i="489"/>
  <c r="B78" i="489"/>
  <c r="B79" i="489"/>
  <c r="B80" i="489"/>
  <c r="B81" i="489"/>
  <c r="B82" i="489"/>
  <c r="B83" i="489"/>
  <c r="B84" i="489"/>
  <c r="B85" i="489"/>
  <c r="B86" i="489"/>
  <c r="B87" i="489"/>
  <c r="B88" i="489"/>
  <c r="B89" i="489"/>
  <c r="B90" i="489"/>
  <c r="B91" i="489"/>
  <c r="B92" i="489"/>
  <c r="B93" i="489"/>
  <c r="B94" i="489"/>
  <c r="B95" i="489"/>
  <c r="B96" i="489"/>
  <c r="B97" i="489"/>
  <c r="B98" i="489"/>
  <c r="B99" i="489"/>
  <c r="B100" i="489"/>
  <c r="B101" i="489"/>
  <c r="B102" i="489"/>
  <c r="B103" i="489"/>
  <c r="B104" i="489"/>
  <c r="B105" i="489"/>
  <c r="B106" i="489"/>
  <c r="B107" i="489"/>
  <c r="B108" i="489"/>
  <c r="B109" i="489"/>
  <c r="B110" i="489"/>
  <c r="B111" i="489"/>
  <c r="B112" i="489"/>
  <c r="B113" i="489"/>
  <c r="B114" i="489"/>
  <c r="B115" i="489"/>
  <c r="B116" i="489"/>
  <c r="B117" i="489"/>
  <c r="B118" i="489"/>
  <c r="B119" i="489"/>
  <c r="B120" i="489"/>
  <c r="B121" i="489"/>
  <c r="B122" i="489"/>
  <c r="B123" i="489"/>
  <c r="B124" i="489"/>
  <c r="B125" i="489"/>
  <c r="B126" i="489"/>
  <c r="B127" i="489"/>
  <c r="B128" i="489"/>
  <c r="B129" i="489"/>
  <c r="B130" i="489"/>
  <c r="B131" i="489"/>
  <c r="B132" i="489"/>
  <c r="B133" i="489"/>
  <c r="B134" i="489"/>
  <c r="B135" i="489"/>
  <c r="B136" i="489"/>
  <c r="B137" i="489"/>
  <c r="B138" i="489"/>
  <c r="B139" i="489"/>
  <c r="B140" i="489"/>
  <c r="B141" i="489"/>
  <c r="B142" i="489"/>
  <c r="B143" i="489"/>
  <c r="B144" i="489"/>
  <c r="B145" i="489"/>
  <c r="B146" i="489"/>
  <c r="B147" i="489"/>
  <c r="B148" i="489"/>
  <c r="B149" i="489"/>
  <c r="B150" i="489"/>
  <c r="B151" i="489"/>
  <c r="B152" i="489"/>
  <c r="B153" i="489"/>
  <c r="B154" i="489"/>
  <c r="B155" i="489"/>
  <c r="B156" i="489"/>
  <c r="B157" i="489"/>
  <c r="B158" i="489"/>
  <c r="B159" i="489"/>
  <c r="B160" i="489"/>
  <c r="B161" i="489"/>
  <c r="B162" i="489"/>
  <c r="B163" i="489"/>
  <c r="B164" i="489"/>
  <c r="B165" i="489"/>
  <c r="B166" i="489"/>
  <c r="B167" i="489"/>
  <c r="B168" i="489"/>
  <c r="B169" i="489"/>
  <c r="B170" i="489"/>
  <c r="B171" i="489"/>
  <c r="B172" i="489"/>
  <c r="B173" i="489"/>
  <c r="B174" i="489"/>
  <c r="B175" i="489"/>
  <c r="B176" i="489"/>
  <c r="B177" i="489"/>
  <c r="B178" i="489"/>
  <c r="B179" i="489"/>
  <c r="B180" i="489"/>
  <c r="B181" i="489"/>
  <c r="B182" i="489"/>
  <c r="B183" i="489"/>
  <c r="B184" i="489"/>
  <c r="B185" i="489"/>
  <c r="B186" i="489"/>
  <c r="B187" i="489"/>
  <c r="B188" i="489"/>
  <c r="B189" i="489"/>
  <c r="B190" i="489"/>
  <c r="B191" i="489"/>
  <c r="B192" i="489"/>
  <c r="B193" i="489"/>
  <c r="B194" i="489"/>
  <c r="B195" i="489"/>
  <c r="B196" i="489"/>
  <c r="B197" i="489"/>
  <c r="B198" i="489"/>
  <c r="B199" i="489"/>
  <c r="B200" i="489"/>
  <c r="B201" i="489"/>
  <c r="B202" i="489"/>
  <c r="B203" i="489"/>
  <c r="B204" i="489"/>
  <c r="B205" i="489"/>
  <c r="B206" i="489"/>
  <c r="B207" i="489"/>
  <c r="B208" i="489"/>
  <c r="B209" i="489"/>
  <c r="B210" i="489"/>
  <c r="B211" i="489"/>
  <c r="B212" i="489"/>
  <c r="B213" i="489"/>
  <c r="B214" i="489"/>
  <c r="B215" i="489"/>
  <c r="B216" i="489"/>
  <c r="B217" i="489"/>
  <c r="B218" i="489"/>
  <c r="B219" i="489"/>
  <c r="B220" i="489"/>
  <c r="B221" i="489"/>
  <c r="B222" i="489"/>
  <c r="B223" i="489"/>
  <c r="B224" i="489"/>
  <c r="B225" i="489"/>
  <c r="B226" i="489"/>
  <c r="B227" i="489"/>
  <c r="B228" i="489"/>
  <c r="B229" i="489"/>
  <c r="B230" i="489"/>
  <c r="B231" i="489"/>
  <c r="B232" i="489"/>
  <c r="B233" i="489"/>
  <c r="B234" i="489"/>
  <c r="B235" i="489"/>
  <c r="B236" i="489"/>
  <c r="B237" i="489"/>
  <c r="B238" i="489"/>
  <c r="B239" i="489"/>
  <c r="B240" i="489"/>
  <c r="B241" i="489"/>
  <c r="B242" i="489"/>
  <c r="B243" i="489"/>
  <c r="B244" i="489"/>
  <c r="B245" i="489"/>
  <c r="B246" i="489"/>
  <c r="B247" i="489"/>
  <c r="B248" i="489"/>
  <c r="B249" i="489"/>
  <c r="B250" i="489"/>
  <c r="B251" i="489"/>
  <c r="B252" i="489"/>
  <c r="B253" i="489"/>
  <c r="B254" i="489"/>
  <c r="B255" i="489"/>
  <c r="B256" i="489"/>
  <c r="B257" i="489"/>
  <c r="B258" i="489"/>
  <c r="B259" i="489"/>
  <c r="B260" i="489"/>
  <c r="B261" i="489"/>
  <c r="B262" i="489"/>
  <c r="B263" i="489"/>
  <c r="B264" i="489"/>
  <c r="B265" i="489"/>
  <c r="B266" i="489"/>
  <c r="B267" i="489"/>
  <c r="B268" i="489"/>
  <c r="B269" i="489"/>
  <c r="B270" i="489"/>
  <c r="B271" i="489"/>
  <c r="B272" i="489"/>
  <c r="B273" i="489"/>
  <c r="B274" i="489"/>
  <c r="B275" i="489"/>
  <c r="B276" i="489"/>
  <c r="B277" i="489"/>
  <c r="B278" i="489"/>
  <c r="B279" i="489"/>
  <c r="B280" i="489"/>
  <c r="B281" i="489"/>
  <c r="B282" i="489"/>
  <c r="B283" i="489"/>
  <c r="B284" i="489"/>
  <c r="B285" i="489"/>
  <c r="B286" i="489"/>
  <c r="B287" i="489"/>
  <c r="B288" i="489"/>
  <c r="B289" i="489"/>
  <c r="B290" i="489"/>
  <c r="B291" i="489"/>
  <c r="B292" i="489"/>
  <c r="B293" i="489"/>
  <c r="B294" i="489"/>
  <c r="B295" i="489"/>
  <c r="B296" i="489"/>
  <c r="B297" i="489"/>
  <c r="B298" i="489"/>
  <c r="B299" i="489"/>
  <c r="B300" i="489"/>
  <c r="B301" i="489"/>
  <c r="B302" i="489"/>
  <c r="B303" i="489"/>
  <c r="B304" i="489"/>
  <c r="B305" i="489"/>
  <c r="B306" i="489"/>
  <c r="B307" i="489"/>
  <c r="B308" i="489"/>
  <c r="B309" i="489"/>
  <c r="B310" i="489"/>
  <c r="B311" i="489"/>
  <c r="B312" i="489"/>
  <c r="B313" i="489"/>
  <c r="B314" i="489"/>
  <c r="B315" i="489"/>
  <c r="B316" i="489"/>
  <c r="B317" i="489"/>
  <c r="B318" i="489"/>
  <c r="B319" i="489"/>
  <c r="B320" i="489"/>
  <c r="B321" i="489"/>
  <c r="B322" i="489"/>
  <c r="B323" i="489"/>
  <c r="B324" i="489"/>
  <c r="B325" i="489"/>
  <c r="B326" i="489"/>
  <c r="B327" i="489"/>
  <c r="B328" i="489"/>
  <c r="B329" i="489"/>
  <c r="B330" i="489"/>
  <c r="B331" i="489"/>
  <c r="B332" i="489"/>
  <c r="B333" i="489"/>
  <c r="B334" i="489"/>
  <c r="B335" i="489"/>
  <c r="B336" i="489"/>
  <c r="B337" i="489"/>
  <c r="B338" i="489"/>
  <c r="B339" i="489"/>
  <c r="B340" i="489"/>
  <c r="B341" i="489"/>
  <c r="B342" i="489"/>
  <c r="B343" i="489"/>
  <c r="B344" i="489"/>
  <c r="B345" i="489"/>
  <c r="B346" i="489"/>
  <c r="B347" i="489"/>
  <c r="B348" i="489"/>
  <c r="B349" i="489"/>
  <c r="B350" i="489"/>
  <c r="B351" i="489"/>
  <c r="B352" i="489"/>
  <c r="B353" i="489"/>
  <c r="B354" i="489"/>
  <c r="B355" i="489"/>
  <c r="B356" i="489"/>
  <c r="B357" i="489"/>
  <c r="B358" i="489"/>
  <c r="B359" i="489"/>
  <c r="B360" i="489"/>
  <c r="B361" i="489"/>
  <c r="B362" i="489"/>
  <c r="B363" i="489"/>
  <c r="B364" i="489"/>
  <c r="B365" i="489"/>
  <c r="B366" i="489"/>
  <c r="B367" i="489"/>
  <c r="B368" i="489"/>
  <c r="B369" i="489"/>
  <c r="B370" i="489"/>
  <c r="B371" i="489"/>
  <c r="B372" i="489"/>
  <c r="B373" i="489"/>
  <c r="B374" i="489"/>
  <c r="B375" i="489"/>
  <c r="B376" i="489"/>
  <c r="B377" i="489"/>
  <c r="B378" i="489"/>
  <c r="B379" i="489"/>
  <c r="B380" i="489"/>
  <c r="B381" i="489"/>
  <c r="B382" i="489"/>
  <c r="B383" i="489"/>
  <c r="B384" i="489"/>
  <c r="B385" i="489"/>
  <c r="B386" i="489"/>
  <c r="B387" i="489"/>
  <c r="B388" i="489"/>
  <c r="B389" i="489"/>
  <c r="B390" i="489"/>
  <c r="B391" i="489"/>
  <c r="B392" i="489"/>
  <c r="B393" i="489"/>
  <c r="B394" i="489"/>
  <c r="B395" i="489"/>
  <c r="B396" i="489"/>
  <c r="B397" i="489"/>
  <c r="B398" i="489"/>
  <c r="B399" i="489"/>
  <c r="B400" i="489"/>
  <c r="B401" i="489"/>
  <c r="B402" i="489"/>
  <c r="B403" i="489"/>
  <c r="B404" i="489"/>
  <c r="B405" i="489"/>
  <c r="B406" i="489"/>
  <c r="B407" i="489"/>
  <c r="B408" i="489"/>
  <c r="B409" i="489"/>
  <c r="B410" i="489"/>
  <c r="B411" i="489"/>
  <c r="B412" i="489"/>
  <c r="B413" i="489"/>
  <c r="B414" i="489"/>
  <c r="B415" i="489"/>
  <c r="B416" i="489"/>
  <c r="B417" i="489"/>
  <c r="B418" i="489"/>
  <c r="B419" i="489"/>
  <c r="B420" i="489"/>
  <c r="B421" i="489"/>
  <c r="B422" i="489"/>
  <c r="B423" i="489"/>
  <c r="B424" i="489"/>
  <c r="B425" i="489"/>
  <c r="B426" i="489"/>
  <c r="B427" i="489"/>
  <c r="B428" i="489"/>
  <c r="B429" i="489"/>
  <c r="B430" i="489"/>
  <c r="B431" i="489"/>
  <c r="B432" i="489"/>
  <c r="B433" i="489"/>
  <c r="B434" i="489"/>
  <c r="B435" i="489"/>
  <c r="B436" i="489"/>
  <c r="B437" i="489"/>
  <c r="B438" i="489"/>
  <c r="B439" i="489"/>
  <c r="B440" i="489"/>
  <c r="B441" i="489"/>
  <c r="B442" i="489"/>
  <c r="B443" i="489"/>
  <c r="B444" i="489"/>
  <c r="B445" i="489"/>
  <c r="B446" i="489"/>
  <c r="B447" i="489"/>
  <c r="B448" i="489"/>
  <c r="B449" i="489"/>
  <c r="B450" i="489"/>
  <c r="B451" i="489"/>
  <c r="B452" i="489"/>
  <c r="B453" i="489"/>
  <c r="B454" i="489"/>
  <c r="B455" i="489"/>
  <c r="B456" i="489"/>
  <c r="B457" i="489"/>
  <c r="B458" i="489"/>
  <c r="B459" i="489"/>
  <c r="B460" i="489"/>
  <c r="B461" i="489"/>
  <c r="B462" i="489"/>
  <c r="B463" i="489"/>
  <c r="B464" i="489"/>
  <c r="B465" i="489"/>
  <c r="B466" i="489"/>
  <c r="B467" i="489"/>
  <c r="B468" i="489"/>
  <c r="B469" i="489"/>
  <c r="B470" i="489"/>
  <c r="B471" i="489"/>
  <c r="B472" i="489"/>
  <c r="B473" i="489"/>
  <c r="B474" i="489"/>
  <c r="B475" i="489"/>
  <c r="B476" i="489"/>
  <c r="B477" i="489"/>
  <c r="B478" i="489"/>
  <c r="B479" i="489"/>
  <c r="B480" i="489"/>
  <c r="B481" i="489"/>
  <c r="B482" i="489"/>
  <c r="B483" i="489"/>
  <c r="B484" i="489"/>
  <c r="B485" i="489"/>
  <c r="B486" i="489"/>
  <c r="B487" i="489"/>
  <c r="B488" i="489"/>
  <c r="B489" i="489"/>
  <c r="B490" i="489"/>
  <c r="B491" i="489"/>
  <c r="B492" i="489"/>
  <c r="B493" i="489"/>
  <c r="B494" i="489"/>
  <c r="B495" i="489"/>
  <c r="B496" i="489"/>
  <c r="B497" i="489"/>
  <c r="B498" i="489"/>
  <c r="B499" i="489"/>
  <c r="B500" i="489"/>
  <c r="H1" i="485"/>
  <c r="H2" i="485"/>
  <c r="H3" i="485"/>
  <c r="H4" i="485"/>
  <c r="H5" i="485"/>
  <c r="H6" i="485"/>
  <c r="H7" i="485"/>
  <c r="H8" i="485"/>
  <c r="H9" i="485"/>
  <c r="H10" i="485"/>
  <c r="H11" i="485"/>
  <c r="H12" i="485"/>
  <c r="H13" i="485"/>
  <c r="H14" i="485"/>
  <c r="H15" i="485"/>
  <c r="H16" i="485"/>
  <c r="H17" i="485"/>
  <c r="H18" i="485"/>
  <c r="H19" i="485"/>
  <c r="H20" i="485"/>
  <c r="H21" i="485"/>
  <c r="H22" i="485"/>
  <c r="H23" i="485"/>
  <c r="H24" i="485"/>
  <c r="H25" i="485"/>
  <c r="H26" i="485"/>
  <c r="H27" i="485"/>
  <c r="H28" i="485"/>
  <c r="H29" i="485"/>
  <c r="H30" i="485"/>
  <c r="H31" i="485"/>
  <c r="H32" i="485"/>
  <c r="H33" i="485"/>
  <c r="H34" i="485"/>
  <c r="H35" i="485"/>
  <c r="H36" i="485"/>
  <c r="H37" i="485"/>
  <c r="H38" i="485"/>
  <c r="H39" i="485"/>
  <c r="H40" i="485"/>
  <c r="H41" i="485"/>
  <c r="H42" i="485"/>
  <c r="H43" i="485"/>
  <c r="H44" i="485"/>
  <c r="H45" i="485"/>
  <c r="H46" i="485"/>
  <c r="H47" i="485"/>
  <c r="H48" i="485"/>
  <c r="H49" i="485"/>
  <c r="H50" i="485"/>
  <c r="H51" i="485"/>
  <c r="H52" i="485"/>
  <c r="H53" i="485"/>
  <c r="H54" i="485"/>
  <c r="H55" i="485"/>
  <c r="H56" i="485"/>
  <c r="H57" i="485"/>
  <c r="H58" i="485"/>
  <c r="H59" i="485"/>
  <c r="H60" i="485"/>
  <c r="H61" i="485"/>
  <c r="H62" i="485"/>
  <c r="H63" i="485"/>
  <c r="H64" i="485"/>
  <c r="H65" i="485"/>
  <c r="H66" i="485"/>
  <c r="H67" i="485"/>
  <c r="H68" i="485"/>
  <c r="H69" i="485"/>
  <c r="H70" i="485"/>
  <c r="G1" i="485"/>
  <c r="G2" i="485"/>
  <c r="G3" i="485"/>
  <c r="G4" i="485"/>
  <c r="G5" i="485"/>
  <c r="G6" i="485"/>
  <c r="G7" i="485"/>
  <c r="G8" i="485"/>
  <c r="G9" i="485"/>
  <c r="G10" i="485"/>
  <c r="G11" i="485"/>
  <c r="G12" i="485"/>
  <c r="G13" i="485"/>
  <c r="G14" i="485"/>
  <c r="G15" i="485"/>
  <c r="G16" i="485"/>
  <c r="G17" i="485"/>
  <c r="G18" i="485"/>
  <c r="G19" i="485"/>
  <c r="G20" i="485"/>
  <c r="G21" i="485"/>
  <c r="G22" i="485"/>
  <c r="G23" i="485"/>
  <c r="G24" i="485"/>
  <c r="G25" i="485"/>
  <c r="G26" i="485"/>
  <c r="G27" i="485"/>
  <c r="G28" i="485"/>
  <c r="G29" i="485"/>
  <c r="G30" i="485"/>
  <c r="G31" i="485"/>
  <c r="G32" i="485"/>
  <c r="G33" i="485"/>
  <c r="G34" i="485"/>
  <c r="G35" i="485"/>
  <c r="G36" i="485"/>
  <c r="G37" i="485"/>
  <c r="G38" i="485"/>
  <c r="G39" i="485"/>
  <c r="G40" i="485"/>
  <c r="G41" i="485"/>
  <c r="G42" i="485"/>
  <c r="G43" i="485"/>
  <c r="G44" i="485"/>
  <c r="G45" i="485"/>
  <c r="G46" i="485"/>
  <c r="G47" i="485"/>
  <c r="G48" i="485"/>
  <c r="G49" i="485"/>
  <c r="G50" i="485"/>
  <c r="G51" i="485"/>
  <c r="G52" i="485"/>
  <c r="G53" i="485"/>
  <c r="G54" i="485"/>
  <c r="G55" i="485"/>
  <c r="G56" i="485"/>
  <c r="G57" i="485"/>
  <c r="G58" i="485"/>
  <c r="G59" i="485"/>
  <c r="G60" i="485"/>
  <c r="G61" i="485"/>
  <c r="G62" i="485"/>
  <c r="G63" i="485"/>
  <c r="G64" i="485"/>
  <c r="G65" i="485"/>
  <c r="G66" i="485"/>
  <c r="G67" i="485"/>
  <c r="G68" i="485"/>
  <c r="G69" i="485"/>
  <c r="G70" i="485"/>
  <c r="D1" i="485"/>
  <c r="D2" i="485"/>
  <c r="D3" i="485"/>
  <c r="D4" i="485"/>
  <c r="D5" i="485"/>
  <c r="D6" i="485"/>
  <c r="D7" i="485"/>
  <c r="D8" i="485"/>
  <c r="D9" i="485"/>
  <c r="D10" i="485"/>
  <c r="D11" i="485"/>
  <c r="D12" i="485"/>
  <c r="D13" i="485"/>
  <c r="D14" i="485"/>
  <c r="D15" i="485"/>
  <c r="D16" i="485"/>
  <c r="D17" i="485"/>
  <c r="D18" i="485"/>
  <c r="D19" i="485"/>
  <c r="D20" i="485"/>
  <c r="D21" i="485"/>
  <c r="D22" i="485"/>
  <c r="D23" i="485"/>
  <c r="D24" i="485"/>
  <c r="D25" i="485"/>
  <c r="D26" i="485"/>
  <c r="D27" i="485"/>
  <c r="D28" i="485"/>
  <c r="D29" i="485"/>
  <c r="D30" i="485"/>
  <c r="D31" i="485"/>
  <c r="D32" i="485"/>
  <c r="D33" i="485"/>
  <c r="D34" i="485"/>
  <c r="D35" i="485"/>
  <c r="D36" i="485"/>
  <c r="D37" i="485"/>
  <c r="D38" i="485"/>
  <c r="D39" i="485"/>
  <c r="D40" i="485"/>
  <c r="D41" i="485"/>
  <c r="D42" i="485"/>
  <c r="D43" i="485"/>
  <c r="D44" i="485"/>
  <c r="D45" i="485"/>
  <c r="D46" i="485"/>
  <c r="D47" i="485"/>
  <c r="D48" i="485"/>
  <c r="D49" i="485"/>
  <c r="D50" i="485"/>
  <c r="D51" i="485"/>
  <c r="D52" i="485"/>
  <c r="D53" i="485"/>
  <c r="D54" i="485"/>
  <c r="D55" i="485"/>
  <c r="D56" i="485"/>
  <c r="D57" i="485"/>
  <c r="D58" i="485"/>
  <c r="D59" i="485"/>
  <c r="D60" i="485"/>
  <c r="D61" i="485"/>
  <c r="D62" i="485"/>
  <c r="D63" i="485"/>
  <c r="D64" i="485"/>
  <c r="D65" i="485"/>
  <c r="D66" i="485"/>
  <c r="D67" i="485"/>
  <c r="D68" i="485"/>
  <c r="D69" i="485"/>
  <c r="D70" i="485"/>
  <c r="C1" i="485"/>
  <c r="C2" i="485"/>
  <c r="C3" i="485"/>
  <c r="C4" i="485"/>
  <c r="C5" i="485"/>
  <c r="C6" i="485"/>
  <c r="C7" i="485"/>
  <c r="C8" i="485"/>
  <c r="C9" i="485"/>
  <c r="C10" i="485"/>
  <c r="C11" i="485"/>
  <c r="C12" i="485"/>
  <c r="C13" i="485"/>
  <c r="C14" i="485"/>
  <c r="C15" i="485"/>
  <c r="C16" i="485"/>
  <c r="C17" i="485"/>
  <c r="C18" i="485"/>
  <c r="C19" i="485"/>
  <c r="C20" i="485"/>
  <c r="C21" i="485"/>
  <c r="C22" i="485"/>
  <c r="C23" i="485"/>
  <c r="C24" i="485"/>
  <c r="C25" i="485"/>
  <c r="C26" i="485"/>
  <c r="C27" i="485"/>
  <c r="C28" i="485"/>
  <c r="C29" i="485"/>
  <c r="C30" i="485"/>
  <c r="C31" i="485"/>
  <c r="C32" i="485"/>
  <c r="C33" i="485"/>
  <c r="C34" i="485"/>
  <c r="C35" i="485"/>
  <c r="C36" i="485"/>
  <c r="C37" i="485"/>
  <c r="C38" i="485"/>
  <c r="C39" i="485"/>
  <c r="C40" i="485"/>
  <c r="C41" i="485"/>
  <c r="C42" i="485"/>
  <c r="C43" i="485"/>
  <c r="C44" i="485"/>
  <c r="C45" i="485"/>
  <c r="C46" i="485"/>
  <c r="C47" i="485"/>
  <c r="C48" i="485"/>
  <c r="C49" i="485"/>
  <c r="C50" i="485"/>
  <c r="C51" i="485"/>
  <c r="C52" i="485"/>
  <c r="C53" i="485"/>
  <c r="C54" i="485"/>
  <c r="C55" i="485"/>
  <c r="C56" i="485"/>
  <c r="C57" i="485"/>
  <c r="C58" i="485"/>
  <c r="C59" i="485"/>
  <c r="C60" i="485"/>
  <c r="C61" i="485"/>
  <c r="C62" i="485"/>
  <c r="C63" i="485"/>
  <c r="C64" i="485"/>
  <c r="C65" i="485"/>
  <c r="C66" i="485"/>
  <c r="C67" i="485"/>
  <c r="C68" i="485"/>
  <c r="C69" i="485"/>
  <c r="C70" i="485"/>
  <c r="D1" i="481"/>
  <c r="D2" i="481"/>
  <c r="D3" i="481"/>
  <c r="D4" i="481"/>
  <c r="D5" i="481"/>
  <c r="D6" i="481"/>
  <c r="D7" i="481"/>
  <c r="D8" i="481"/>
  <c r="D9" i="481"/>
  <c r="D10" i="481"/>
  <c r="D11" i="481"/>
  <c r="D12" i="481"/>
  <c r="D13" i="481"/>
  <c r="D14" i="481"/>
  <c r="D15" i="481"/>
  <c r="D16" i="481"/>
  <c r="D17" i="481"/>
  <c r="D18" i="481"/>
  <c r="D19" i="481"/>
  <c r="D20" i="481"/>
  <c r="D21" i="481"/>
  <c r="D22" i="481"/>
  <c r="D23" i="481"/>
  <c r="D24" i="481"/>
  <c r="D25" i="481"/>
  <c r="D26" i="481"/>
  <c r="D27" i="481"/>
  <c r="D28" i="481"/>
  <c r="D29" i="481"/>
  <c r="D30" i="481"/>
  <c r="D31" i="481"/>
  <c r="D32" i="481"/>
  <c r="D33" i="481"/>
  <c r="D34" i="481"/>
  <c r="D35" i="481"/>
  <c r="D36" i="481"/>
  <c r="D37" i="481"/>
  <c r="D38" i="481"/>
  <c r="D39" i="481"/>
  <c r="D40" i="481"/>
  <c r="D41" i="481"/>
  <c r="D42" i="481"/>
  <c r="D43" i="481"/>
  <c r="D44" i="481"/>
  <c r="D45" i="481"/>
  <c r="D46" i="481"/>
  <c r="D47" i="481"/>
  <c r="D48" i="481"/>
  <c r="D49" i="481"/>
  <c r="D50" i="481"/>
  <c r="D51" i="481"/>
  <c r="D52" i="481"/>
  <c r="D53" i="481"/>
  <c r="D54" i="481"/>
  <c r="D55" i="481"/>
  <c r="D56" i="481"/>
  <c r="D57" i="481"/>
  <c r="D58" i="481"/>
  <c r="D59" i="481"/>
  <c r="D60" i="481"/>
  <c r="D61" i="481"/>
  <c r="D62" i="481"/>
  <c r="D63" i="481"/>
  <c r="D64" i="481"/>
  <c r="D65" i="481"/>
  <c r="D66" i="481"/>
  <c r="D67" i="481"/>
  <c r="D68" i="481"/>
  <c r="D69" i="481"/>
  <c r="D70" i="481"/>
  <c r="D71" i="481"/>
  <c r="D72" i="481"/>
  <c r="D73" i="481"/>
  <c r="D74" i="481"/>
  <c r="D75" i="481"/>
  <c r="D76" i="481"/>
  <c r="D77" i="481"/>
  <c r="D78" i="481"/>
  <c r="D79" i="481"/>
  <c r="D80" i="481"/>
  <c r="D81" i="481"/>
  <c r="D82" i="481"/>
  <c r="D83" i="481"/>
  <c r="D84" i="481"/>
  <c r="D85" i="481"/>
  <c r="D86" i="481"/>
  <c r="D87" i="481"/>
  <c r="D88" i="481"/>
  <c r="D89" i="481"/>
  <c r="D90" i="481"/>
  <c r="D91" i="481"/>
  <c r="D92" i="481"/>
  <c r="D93" i="481"/>
  <c r="D94" i="481"/>
  <c r="D95" i="481"/>
  <c r="D96" i="481"/>
  <c r="D97" i="481"/>
  <c r="D98" i="481"/>
  <c r="D99" i="481"/>
  <c r="D100" i="481"/>
  <c r="D101" i="481"/>
  <c r="D102" i="481"/>
  <c r="D103" i="481"/>
  <c r="D104" i="481"/>
  <c r="D105" i="481"/>
  <c r="D106" i="481"/>
  <c r="D107" i="481"/>
  <c r="D108" i="481"/>
  <c r="D109" i="481"/>
  <c r="D110" i="481"/>
  <c r="D111" i="481"/>
  <c r="D112" i="481"/>
  <c r="D113" i="481"/>
  <c r="D114" i="481"/>
  <c r="D115" i="481"/>
  <c r="D116" i="481"/>
  <c r="D117" i="481"/>
  <c r="D118" i="481"/>
  <c r="D119" i="481"/>
  <c r="D120" i="481"/>
  <c r="D121" i="481"/>
  <c r="D122" i="481"/>
  <c r="D123" i="481"/>
  <c r="D124" i="481"/>
  <c r="D125" i="481"/>
  <c r="D126" i="481"/>
  <c r="D127" i="481"/>
  <c r="D128" i="481"/>
  <c r="D129" i="481"/>
  <c r="D130" i="481"/>
  <c r="D131" i="481"/>
  <c r="D132" i="481"/>
  <c r="D133" i="481"/>
  <c r="D134" i="481"/>
  <c r="D135" i="481"/>
  <c r="D136" i="481"/>
  <c r="D137" i="481"/>
  <c r="D138" i="481"/>
  <c r="D139" i="481"/>
  <c r="D140" i="481"/>
  <c r="D141" i="481"/>
  <c r="D142" i="481"/>
  <c r="D143" i="481"/>
  <c r="D144" i="481"/>
  <c r="D145" i="481"/>
  <c r="D146" i="481"/>
  <c r="D147" i="481"/>
  <c r="D148" i="481"/>
  <c r="D149" i="481"/>
  <c r="D150" i="481"/>
  <c r="D151" i="481"/>
  <c r="D152" i="481"/>
  <c r="D153" i="481"/>
  <c r="D154" i="481"/>
  <c r="D155" i="481"/>
  <c r="D156" i="481"/>
  <c r="D157" i="481"/>
  <c r="D158" i="481"/>
  <c r="D159" i="481"/>
  <c r="D160" i="481"/>
  <c r="D161" i="481"/>
  <c r="D162" i="481"/>
  <c r="D163" i="481"/>
  <c r="D164" i="481"/>
  <c r="D165" i="481"/>
  <c r="D166" i="481"/>
  <c r="D167" i="481"/>
  <c r="D168" i="481"/>
  <c r="D169" i="481"/>
  <c r="D170" i="481"/>
  <c r="D171" i="481"/>
  <c r="D172" i="481"/>
  <c r="D173" i="481"/>
  <c r="D174" i="481"/>
  <c r="D175" i="481"/>
  <c r="D176" i="481"/>
  <c r="D177" i="481"/>
  <c r="D178" i="481"/>
  <c r="D179" i="481"/>
  <c r="D180" i="481"/>
  <c r="D181" i="481"/>
  <c r="D182" i="481"/>
  <c r="D183" i="481"/>
  <c r="D184" i="481"/>
  <c r="D185" i="481"/>
  <c r="D186" i="481"/>
  <c r="D187" i="481"/>
  <c r="D188" i="481"/>
  <c r="D189" i="481"/>
  <c r="D190" i="481"/>
  <c r="D191" i="481"/>
  <c r="D192" i="481"/>
  <c r="D193" i="481"/>
  <c r="D194" i="481"/>
  <c r="D195" i="481"/>
  <c r="D196" i="481"/>
  <c r="D197" i="481"/>
  <c r="D198" i="481"/>
  <c r="D199" i="481"/>
  <c r="D200" i="481"/>
  <c r="D201" i="481"/>
  <c r="D202" i="481"/>
  <c r="D203" i="481"/>
  <c r="D204" i="481"/>
  <c r="D205" i="481"/>
  <c r="D206" i="481"/>
  <c r="D207" i="481"/>
  <c r="D208" i="481"/>
  <c r="D209" i="481"/>
  <c r="D210" i="481"/>
  <c r="D211" i="481"/>
  <c r="D212" i="481"/>
  <c r="D213" i="481"/>
  <c r="D214" i="481"/>
  <c r="D215" i="481"/>
  <c r="D216" i="481"/>
  <c r="D217" i="481"/>
  <c r="D218" i="481"/>
  <c r="D219" i="481"/>
  <c r="D220" i="481"/>
  <c r="D221" i="481"/>
  <c r="D222" i="481"/>
  <c r="D223" i="481"/>
  <c r="D224" i="481"/>
  <c r="D225" i="481"/>
  <c r="D226" i="481"/>
  <c r="D227" i="481"/>
  <c r="D228" i="481"/>
  <c r="D229" i="481"/>
  <c r="D230" i="481"/>
  <c r="D231" i="481"/>
  <c r="D232" i="481"/>
  <c r="D233" i="481"/>
  <c r="D234" i="481"/>
  <c r="D235" i="481"/>
  <c r="D236" i="481"/>
  <c r="D237" i="481"/>
  <c r="D238" i="481"/>
  <c r="D239" i="481"/>
  <c r="D240" i="481"/>
  <c r="D241" i="481"/>
  <c r="D242" i="481"/>
  <c r="D243" i="481"/>
  <c r="D244" i="481"/>
  <c r="D245" i="481"/>
  <c r="D246" i="481"/>
  <c r="D247" i="481"/>
  <c r="D248" i="481"/>
  <c r="D249" i="481"/>
  <c r="D250" i="481"/>
  <c r="D251" i="481"/>
  <c r="D252" i="481"/>
  <c r="D253" i="481"/>
  <c r="D254" i="481"/>
  <c r="D255" i="481"/>
  <c r="D256" i="481"/>
  <c r="D257" i="481"/>
  <c r="D258" i="481"/>
  <c r="D259" i="481"/>
  <c r="D260" i="481"/>
  <c r="D261" i="481"/>
  <c r="D262" i="481"/>
  <c r="D263" i="481"/>
  <c r="D264" i="481"/>
  <c r="D265" i="481"/>
  <c r="D266" i="481"/>
  <c r="D267" i="481"/>
  <c r="D268" i="481"/>
  <c r="D269" i="481"/>
  <c r="D270" i="481"/>
  <c r="D271" i="481"/>
  <c r="D272" i="481"/>
  <c r="D273" i="481"/>
  <c r="D274" i="481"/>
  <c r="D275" i="481"/>
  <c r="D276" i="481"/>
  <c r="D277" i="481"/>
  <c r="D278" i="481"/>
  <c r="D279" i="481"/>
  <c r="D280" i="481"/>
  <c r="D281" i="481"/>
  <c r="D282" i="481"/>
  <c r="D283" i="481"/>
  <c r="D284" i="481"/>
  <c r="D285" i="481"/>
  <c r="D286" i="481"/>
  <c r="D287" i="481"/>
  <c r="D288" i="481"/>
  <c r="D289" i="481"/>
  <c r="D290" i="481"/>
  <c r="D291" i="481"/>
  <c r="D292" i="481"/>
  <c r="D293" i="481"/>
  <c r="D294" i="481"/>
  <c r="D295" i="481"/>
  <c r="D296" i="481"/>
  <c r="D297" i="481"/>
  <c r="D298" i="481"/>
  <c r="D299" i="481"/>
  <c r="D300" i="481"/>
  <c r="D301" i="481"/>
  <c r="D302" i="481"/>
  <c r="D303" i="481"/>
  <c r="D304" i="481"/>
  <c r="D305" i="481"/>
  <c r="D306" i="481"/>
  <c r="D307" i="481"/>
  <c r="D308" i="481"/>
  <c r="D309" i="481"/>
  <c r="D310" i="481"/>
  <c r="D311" i="481"/>
  <c r="D312" i="481"/>
  <c r="D313" i="481"/>
  <c r="D314" i="481"/>
  <c r="D315" i="481"/>
  <c r="D316" i="481"/>
  <c r="D317" i="481"/>
  <c r="D318" i="481"/>
  <c r="D319" i="481"/>
  <c r="D320" i="481"/>
  <c r="D321" i="481"/>
  <c r="D322" i="481"/>
  <c r="D323" i="481"/>
  <c r="D324" i="481"/>
  <c r="D325" i="481"/>
  <c r="D326" i="481"/>
  <c r="D327" i="481"/>
  <c r="D328" i="481"/>
  <c r="D329" i="481"/>
  <c r="D330" i="481"/>
  <c r="D331" i="481"/>
  <c r="D332" i="481"/>
  <c r="D333" i="481"/>
  <c r="D334" i="481"/>
  <c r="D335" i="481"/>
  <c r="D336" i="481"/>
  <c r="D337" i="481"/>
  <c r="D338" i="481"/>
  <c r="D339" i="481"/>
  <c r="D340" i="481"/>
  <c r="D341" i="481"/>
  <c r="D342" i="481"/>
  <c r="D343" i="481"/>
  <c r="D344" i="481"/>
  <c r="D345" i="481"/>
  <c r="D346" i="481"/>
  <c r="D347" i="481"/>
  <c r="D348" i="481"/>
  <c r="D349" i="481"/>
  <c r="D350" i="481"/>
  <c r="D351" i="481"/>
  <c r="D352" i="481"/>
  <c r="D353" i="481"/>
  <c r="D354" i="481"/>
  <c r="D355" i="481"/>
  <c r="D356" i="481"/>
  <c r="D357" i="481"/>
  <c r="D358" i="481"/>
  <c r="D359" i="481"/>
  <c r="D360" i="481"/>
  <c r="D361" i="481"/>
  <c r="D362" i="481"/>
  <c r="D363" i="481"/>
  <c r="D364" i="481"/>
  <c r="D365" i="481"/>
  <c r="D366" i="481"/>
  <c r="D367" i="481"/>
  <c r="D368" i="481"/>
  <c r="D369" i="481"/>
  <c r="D370" i="481"/>
  <c r="D371" i="481"/>
  <c r="D372" i="481"/>
  <c r="D373" i="481"/>
  <c r="D374" i="481"/>
  <c r="D375" i="481"/>
  <c r="D376" i="481"/>
  <c r="D377" i="481"/>
  <c r="D378" i="481"/>
  <c r="D379" i="481"/>
  <c r="D380" i="481"/>
  <c r="D381" i="481"/>
  <c r="D382" i="481"/>
  <c r="D383" i="481"/>
  <c r="D384" i="481"/>
  <c r="D385" i="481"/>
  <c r="D386" i="481"/>
  <c r="D387" i="481"/>
  <c r="D388" i="481"/>
  <c r="D389" i="481"/>
  <c r="D390" i="481"/>
  <c r="D391" i="481"/>
  <c r="D392" i="481"/>
  <c r="D393" i="481"/>
  <c r="D394" i="481"/>
  <c r="D395" i="481"/>
  <c r="D396" i="481"/>
  <c r="D397" i="481"/>
  <c r="D398" i="481"/>
  <c r="D399" i="481"/>
  <c r="D400" i="481"/>
  <c r="D401" i="481"/>
  <c r="D402" i="481"/>
  <c r="D403" i="481"/>
  <c r="D404" i="481"/>
  <c r="D405" i="481"/>
  <c r="D406" i="481"/>
  <c r="D407" i="481"/>
  <c r="D408" i="481"/>
  <c r="D409" i="481"/>
  <c r="D410" i="481"/>
  <c r="D411" i="481"/>
  <c r="D412" i="481"/>
  <c r="D413" i="481"/>
  <c r="D414" i="481"/>
  <c r="D415" i="481"/>
  <c r="D416" i="481"/>
  <c r="D417" i="481"/>
  <c r="D418" i="481"/>
  <c r="D419" i="481"/>
  <c r="D420" i="481"/>
  <c r="D421" i="481"/>
  <c r="D422" i="481"/>
  <c r="D423" i="481"/>
  <c r="D424" i="481"/>
  <c r="D425" i="481"/>
  <c r="D426" i="481"/>
  <c r="D427" i="481"/>
  <c r="D428" i="481"/>
  <c r="D429" i="481"/>
  <c r="D430" i="481"/>
  <c r="D431" i="481"/>
  <c r="D432" i="481"/>
  <c r="D433" i="481"/>
  <c r="D434" i="481"/>
  <c r="D435" i="481"/>
  <c r="D436" i="481"/>
  <c r="D437" i="481"/>
  <c r="D438" i="481"/>
  <c r="D439" i="481"/>
  <c r="D440" i="481"/>
  <c r="D441" i="481"/>
  <c r="D442" i="481"/>
  <c r="D443" i="481"/>
  <c r="D444" i="481"/>
  <c r="D445" i="481"/>
  <c r="D446" i="481"/>
  <c r="D447" i="481"/>
  <c r="D448" i="481"/>
  <c r="D449" i="481"/>
  <c r="D450" i="481"/>
  <c r="D451" i="481"/>
  <c r="D452" i="481"/>
  <c r="D453" i="481"/>
  <c r="D454" i="481"/>
  <c r="D455" i="481"/>
  <c r="D456" i="481"/>
  <c r="D457" i="481"/>
  <c r="D458" i="481"/>
  <c r="D459" i="481"/>
  <c r="D460" i="481"/>
  <c r="D461" i="481"/>
  <c r="D462" i="481"/>
  <c r="D463" i="481"/>
  <c r="D464" i="481"/>
  <c r="D465" i="481"/>
  <c r="D466" i="481"/>
  <c r="D467" i="481"/>
  <c r="D468" i="481"/>
  <c r="D469" i="481"/>
  <c r="D470" i="481"/>
  <c r="D471" i="481"/>
  <c r="D472" i="481"/>
  <c r="D473" i="481"/>
  <c r="D474" i="481"/>
  <c r="D475" i="481"/>
  <c r="D476" i="481"/>
  <c r="D477" i="481"/>
  <c r="D478" i="481"/>
  <c r="D479" i="481"/>
  <c r="D480" i="481"/>
  <c r="D481" i="481"/>
  <c r="D482" i="481"/>
  <c r="D483" i="481"/>
  <c r="D484" i="481"/>
  <c r="D485" i="481"/>
  <c r="D486" i="481"/>
  <c r="D487" i="481"/>
  <c r="D488" i="481"/>
  <c r="D489" i="481"/>
  <c r="D490" i="481"/>
  <c r="D491" i="481"/>
  <c r="D492" i="481"/>
  <c r="D493" i="481"/>
  <c r="D494" i="481"/>
  <c r="D495" i="481"/>
  <c r="D496" i="481"/>
  <c r="D497" i="481"/>
  <c r="D498" i="481"/>
  <c r="D499" i="481"/>
  <c r="D500" i="481"/>
  <c r="C1" i="481"/>
  <c r="C2" i="481"/>
  <c r="C3" i="481"/>
  <c r="C4" i="481"/>
  <c r="C5" i="481"/>
  <c r="C6" i="481"/>
  <c r="C7" i="481"/>
  <c r="C8" i="481"/>
  <c r="C9" i="481"/>
  <c r="C10" i="481"/>
  <c r="C11" i="481"/>
  <c r="C12" i="481"/>
  <c r="C13" i="481"/>
  <c r="C14" i="481"/>
  <c r="C15" i="481"/>
  <c r="C16" i="481"/>
  <c r="C17" i="481"/>
  <c r="C18" i="481"/>
  <c r="C19" i="481"/>
  <c r="C20" i="481"/>
  <c r="C21" i="481"/>
  <c r="C22" i="481"/>
  <c r="C23" i="481"/>
  <c r="C24" i="481"/>
  <c r="C25" i="481"/>
  <c r="C26" i="481"/>
  <c r="C27" i="481"/>
  <c r="C28" i="481"/>
  <c r="C29" i="481"/>
  <c r="C30" i="481"/>
  <c r="C31" i="481"/>
  <c r="C32" i="481"/>
  <c r="C33" i="481"/>
  <c r="C34" i="481"/>
  <c r="C35" i="481"/>
  <c r="C36" i="481"/>
  <c r="C37" i="481"/>
  <c r="C38" i="481"/>
  <c r="C39" i="481"/>
  <c r="C40" i="481"/>
  <c r="C41" i="481"/>
  <c r="C42" i="481"/>
  <c r="C43" i="481"/>
  <c r="C44" i="481"/>
  <c r="C45" i="481"/>
  <c r="C46" i="481"/>
  <c r="C47" i="481"/>
  <c r="C48" i="481"/>
  <c r="C49" i="481"/>
  <c r="C50" i="481"/>
  <c r="C51" i="481"/>
  <c r="C52" i="481"/>
  <c r="C53" i="481"/>
  <c r="C54" i="481"/>
  <c r="C55" i="481"/>
  <c r="C56" i="481"/>
  <c r="C57" i="481"/>
  <c r="C58" i="481"/>
  <c r="C59" i="481"/>
  <c r="C60" i="481"/>
  <c r="C61" i="481"/>
  <c r="C62" i="481"/>
  <c r="C63" i="481"/>
  <c r="C64" i="481"/>
  <c r="C65" i="481"/>
  <c r="C66" i="481"/>
  <c r="C67" i="481"/>
  <c r="C68" i="481"/>
  <c r="C69" i="481"/>
  <c r="C70" i="481"/>
  <c r="C71" i="481"/>
  <c r="C72" i="481"/>
  <c r="C73" i="481"/>
  <c r="C74" i="481"/>
  <c r="C75" i="481"/>
  <c r="C76" i="481"/>
  <c r="C77" i="481"/>
  <c r="C78" i="481"/>
  <c r="C79" i="481"/>
  <c r="C80" i="481"/>
  <c r="C81" i="481"/>
  <c r="C82" i="481"/>
  <c r="C83" i="481"/>
  <c r="C84" i="481"/>
  <c r="C85" i="481"/>
  <c r="C86" i="481"/>
  <c r="C87" i="481"/>
  <c r="C88" i="481"/>
  <c r="C89" i="481"/>
  <c r="C90" i="481"/>
  <c r="C91" i="481"/>
  <c r="C92" i="481"/>
  <c r="C93" i="481"/>
  <c r="C94" i="481"/>
  <c r="C95" i="481"/>
  <c r="C96" i="481"/>
  <c r="C97" i="481"/>
  <c r="C98" i="481"/>
  <c r="C99" i="481"/>
  <c r="C100" i="481"/>
  <c r="C101" i="481"/>
  <c r="C102" i="481"/>
  <c r="C103" i="481"/>
  <c r="C104" i="481"/>
  <c r="C105" i="481"/>
  <c r="C106" i="481"/>
  <c r="C107" i="481"/>
  <c r="C108" i="481"/>
  <c r="C109" i="481"/>
  <c r="C110" i="481"/>
  <c r="C111" i="481"/>
  <c r="C112" i="481"/>
  <c r="C113" i="481"/>
  <c r="C114" i="481"/>
  <c r="C115" i="481"/>
  <c r="C116" i="481"/>
  <c r="C117" i="481"/>
  <c r="C118" i="481"/>
  <c r="C119" i="481"/>
  <c r="C120" i="481"/>
  <c r="C121" i="481"/>
  <c r="C122" i="481"/>
  <c r="C123" i="481"/>
  <c r="C124" i="481"/>
  <c r="C125" i="481"/>
  <c r="C126" i="481"/>
  <c r="C127" i="481"/>
  <c r="C128" i="481"/>
  <c r="C129" i="481"/>
  <c r="C130" i="481"/>
  <c r="C131" i="481"/>
  <c r="C132" i="481"/>
  <c r="C133" i="481"/>
  <c r="C134" i="481"/>
  <c r="C135" i="481"/>
  <c r="C136" i="481"/>
  <c r="C137" i="481"/>
  <c r="C138" i="481"/>
  <c r="C139" i="481"/>
  <c r="C140" i="481"/>
  <c r="C141" i="481"/>
  <c r="C142" i="481"/>
  <c r="C143" i="481"/>
  <c r="C144" i="481"/>
  <c r="C145" i="481"/>
  <c r="C146" i="481"/>
  <c r="C147" i="481"/>
  <c r="C148" i="481"/>
  <c r="C149" i="481"/>
  <c r="C150" i="481"/>
  <c r="C151" i="481"/>
  <c r="C152" i="481"/>
  <c r="C153" i="481"/>
  <c r="C154" i="481"/>
  <c r="C155" i="481"/>
  <c r="C156" i="481"/>
  <c r="C157" i="481"/>
  <c r="C158" i="481"/>
  <c r="C159" i="481"/>
  <c r="C160" i="481"/>
  <c r="C161" i="481"/>
  <c r="C162" i="481"/>
  <c r="C163" i="481"/>
  <c r="C164" i="481"/>
  <c r="C165" i="481"/>
  <c r="C166" i="481"/>
  <c r="C167" i="481"/>
  <c r="C168" i="481"/>
  <c r="C169" i="481"/>
  <c r="C170" i="481"/>
  <c r="C171" i="481"/>
  <c r="C172" i="481"/>
  <c r="C173" i="481"/>
  <c r="C174" i="481"/>
  <c r="C175" i="481"/>
  <c r="C176" i="481"/>
  <c r="C177" i="481"/>
  <c r="C178" i="481"/>
  <c r="C179" i="481"/>
  <c r="C180" i="481"/>
  <c r="C181" i="481"/>
  <c r="C182" i="481"/>
  <c r="C183" i="481"/>
  <c r="C184" i="481"/>
  <c r="C185" i="481"/>
  <c r="C186" i="481"/>
  <c r="C187" i="481"/>
  <c r="C188" i="481"/>
  <c r="C189" i="481"/>
  <c r="C190" i="481"/>
  <c r="C191" i="481"/>
  <c r="C192" i="481"/>
  <c r="C193" i="481"/>
  <c r="C194" i="481"/>
  <c r="C195" i="481"/>
  <c r="C196" i="481"/>
  <c r="C197" i="481"/>
  <c r="C198" i="481"/>
  <c r="C199" i="481"/>
  <c r="C200" i="481"/>
  <c r="C201" i="481"/>
  <c r="C202" i="481"/>
  <c r="C203" i="481"/>
  <c r="C204" i="481"/>
  <c r="C205" i="481"/>
  <c r="C206" i="481"/>
  <c r="C207" i="481"/>
  <c r="C208" i="481"/>
  <c r="C209" i="481"/>
  <c r="C210" i="481"/>
  <c r="C211" i="481"/>
  <c r="C212" i="481"/>
  <c r="C213" i="481"/>
  <c r="C214" i="481"/>
  <c r="C215" i="481"/>
  <c r="C216" i="481"/>
  <c r="C217" i="481"/>
  <c r="C218" i="481"/>
  <c r="C219" i="481"/>
  <c r="C220" i="481"/>
  <c r="C221" i="481"/>
  <c r="C222" i="481"/>
  <c r="C223" i="481"/>
  <c r="C224" i="481"/>
  <c r="C225" i="481"/>
  <c r="C226" i="481"/>
  <c r="C227" i="481"/>
  <c r="C228" i="481"/>
  <c r="C229" i="481"/>
  <c r="C230" i="481"/>
  <c r="C231" i="481"/>
  <c r="C232" i="481"/>
  <c r="C233" i="481"/>
  <c r="C234" i="481"/>
  <c r="C235" i="481"/>
  <c r="C236" i="481"/>
  <c r="C237" i="481"/>
  <c r="C238" i="481"/>
  <c r="C239" i="481"/>
  <c r="C240" i="481"/>
  <c r="C241" i="481"/>
  <c r="C242" i="481"/>
  <c r="C243" i="481"/>
  <c r="C244" i="481"/>
  <c r="C245" i="481"/>
  <c r="C246" i="481"/>
  <c r="C247" i="481"/>
  <c r="C248" i="481"/>
  <c r="C249" i="481"/>
  <c r="C250" i="481"/>
  <c r="C251" i="481"/>
  <c r="C252" i="481"/>
  <c r="C253" i="481"/>
  <c r="C254" i="481"/>
  <c r="C255" i="481"/>
  <c r="C256" i="481"/>
  <c r="C257" i="481"/>
  <c r="C258" i="481"/>
  <c r="C259" i="481"/>
  <c r="C260" i="481"/>
  <c r="C261" i="481"/>
  <c r="C262" i="481"/>
  <c r="C263" i="481"/>
  <c r="C264" i="481"/>
  <c r="C265" i="481"/>
  <c r="C266" i="481"/>
  <c r="C267" i="481"/>
  <c r="C268" i="481"/>
  <c r="C269" i="481"/>
  <c r="C270" i="481"/>
  <c r="C271" i="481"/>
  <c r="C272" i="481"/>
  <c r="C273" i="481"/>
  <c r="C274" i="481"/>
  <c r="C275" i="481"/>
  <c r="C276" i="481"/>
  <c r="C277" i="481"/>
  <c r="C278" i="481"/>
  <c r="C279" i="481"/>
  <c r="C280" i="481"/>
  <c r="C281" i="481"/>
  <c r="C282" i="481"/>
  <c r="C283" i="481"/>
  <c r="C284" i="481"/>
  <c r="C285" i="481"/>
  <c r="C286" i="481"/>
  <c r="C287" i="481"/>
  <c r="C288" i="481"/>
  <c r="C289" i="481"/>
  <c r="C290" i="481"/>
  <c r="C291" i="481"/>
  <c r="C292" i="481"/>
  <c r="C293" i="481"/>
  <c r="C294" i="481"/>
  <c r="C295" i="481"/>
  <c r="C296" i="481"/>
  <c r="C297" i="481"/>
  <c r="C298" i="481"/>
  <c r="C299" i="481"/>
  <c r="C300" i="481"/>
  <c r="C301" i="481"/>
  <c r="C302" i="481"/>
  <c r="C303" i="481"/>
  <c r="C304" i="481"/>
  <c r="C305" i="481"/>
  <c r="C306" i="481"/>
  <c r="C307" i="481"/>
  <c r="C308" i="481"/>
  <c r="C309" i="481"/>
  <c r="C310" i="481"/>
  <c r="C311" i="481"/>
  <c r="C312" i="481"/>
  <c r="C313" i="481"/>
  <c r="C314" i="481"/>
  <c r="C315" i="481"/>
  <c r="C316" i="481"/>
  <c r="C317" i="481"/>
  <c r="C318" i="481"/>
  <c r="C319" i="481"/>
  <c r="C320" i="481"/>
  <c r="C321" i="481"/>
  <c r="C322" i="481"/>
  <c r="C323" i="481"/>
  <c r="C324" i="481"/>
  <c r="C325" i="481"/>
  <c r="C326" i="481"/>
  <c r="C327" i="481"/>
  <c r="C328" i="481"/>
  <c r="C329" i="481"/>
  <c r="C330" i="481"/>
  <c r="C331" i="481"/>
  <c r="C332" i="481"/>
  <c r="C333" i="481"/>
  <c r="C334" i="481"/>
  <c r="C335" i="481"/>
  <c r="C336" i="481"/>
  <c r="C337" i="481"/>
  <c r="C338" i="481"/>
  <c r="C339" i="481"/>
  <c r="C340" i="481"/>
  <c r="C341" i="481"/>
  <c r="C342" i="481"/>
  <c r="C343" i="481"/>
  <c r="C344" i="481"/>
  <c r="C345" i="481"/>
  <c r="C346" i="481"/>
  <c r="C347" i="481"/>
  <c r="C348" i="481"/>
  <c r="C349" i="481"/>
  <c r="C350" i="481"/>
  <c r="C351" i="481"/>
  <c r="C352" i="481"/>
  <c r="C353" i="481"/>
  <c r="C354" i="481"/>
  <c r="C355" i="481"/>
  <c r="C356" i="481"/>
  <c r="C357" i="481"/>
  <c r="C358" i="481"/>
  <c r="C359" i="481"/>
  <c r="C360" i="481"/>
  <c r="C361" i="481"/>
  <c r="C362" i="481"/>
  <c r="C363" i="481"/>
  <c r="C364" i="481"/>
  <c r="C365" i="481"/>
  <c r="C366" i="481"/>
  <c r="C367" i="481"/>
  <c r="C368" i="481"/>
  <c r="C369" i="481"/>
  <c r="C370" i="481"/>
  <c r="C371" i="481"/>
  <c r="C372" i="481"/>
  <c r="C373" i="481"/>
  <c r="C374" i="481"/>
  <c r="C375" i="481"/>
  <c r="C376" i="481"/>
  <c r="C377" i="481"/>
  <c r="C378" i="481"/>
  <c r="C379" i="481"/>
  <c r="C380" i="481"/>
  <c r="C381" i="481"/>
  <c r="C382" i="481"/>
  <c r="C383" i="481"/>
  <c r="C384" i="481"/>
  <c r="C385" i="481"/>
  <c r="C386" i="481"/>
  <c r="C387" i="481"/>
  <c r="C388" i="481"/>
  <c r="C389" i="481"/>
  <c r="C390" i="481"/>
  <c r="C391" i="481"/>
  <c r="C392" i="481"/>
  <c r="C393" i="481"/>
  <c r="C394" i="481"/>
  <c r="C395" i="481"/>
  <c r="C396" i="481"/>
  <c r="C397" i="481"/>
  <c r="C398" i="481"/>
  <c r="C399" i="481"/>
  <c r="C400" i="481"/>
  <c r="C401" i="481"/>
  <c r="C402" i="481"/>
  <c r="C403" i="481"/>
  <c r="C404" i="481"/>
  <c r="C405" i="481"/>
  <c r="C406" i="481"/>
  <c r="C407" i="481"/>
  <c r="C408" i="481"/>
  <c r="C409" i="481"/>
  <c r="C410" i="481"/>
  <c r="C411" i="481"/>
  <c r="C412" i="481"/>
  <c r="C413" i="481"/>
  <c r="C414" i="481"/>
  <c r="C415" i="481"/>
  <c r="C416" i="481"/>
  <c r="C417" i="481"/>
  <c r="C418" i="481"/>
  <c r="C419" i="481"/>
  <c r="C420" i="481"/>
  <c r="C421" i="481"/>
  <c r="C422" i="481"/>
  <c r="C423" i="481"/>
  <c r="C424" i="481"/>
  <c r="C425" i="481"/>
  <c r="C426" i="481"/>
  <c r="C427" i="481"/>
  <c r="C428" i="481"/>
  <c r="C429" i="481"/>
  <c r="C430" i="481"/>
  <c r="C431" i="481"/>
  <c r="C432" i="481"/>
  <c r="C433" i="481"/>
  <c r="C434" i="481"/>
  <c r="C435" i="481"/>
  <c r="C436" i="481"/>
  <c r="C437" i="481"/>
  <c r="C438" i="481"/>
  <c r="C439" i="481"/>
  <c r="C440" i="481"/>
  <c r="C441" i="481"/>
  <c r="C442" i="481"/>
  <c r="C443" i="481"/>
  <c r="C444" i="481"/>
  <c r="C445" i="481"/>
  <c r="C446" i="481"/>
  <c r="C447" i="481"/>
  <c r="C448" i="481"/>
  <c r="C449" i="481"/>
  <c r="C450" i="481"/>
  <c r="C451" i="481"/>
  <c r="C452" i="481"/>
  <c r="C453" i="481"/>
  <c r="C454" i="481"/>
  <c r="C455" i="481"/>
  <c r="C456" i="481"/>
  <c r="C457" i="481"/>
  <c r="C458" i="481"/>
  <c r="C459" i="481"/>
  <c r="C460" i="481"/>
  <c r="C461" i="481"/>
  <c r="C462" i="481"/>
  <c r="C463" i="481"/>
  <c r="C464" i="481"/>
  <c r="C465" i="481"/>
  <c r="C466" i="481"/>
  <c r="C467" i="481"/>
  <c r="C468" i="481"/>
  <c r="C469" i="481"/>
  <c r="C470" i="481"/>
  <c r="C471" i="481"/>
  <c r="C472" i="481"/>
  <c r="C473" i="481"/>
  <c r="C474" i="481"/>
  <c r="C475" i="481"/>
  <c r="C476" i="481"/>
  <c r="C477" i="481"/>
  <c r="C478" i="481"/>
  <c r="C479" i="481"/>
  <c r="C480" i="481"/>
  <c r="C481" i="481"/>
  <c r="C482" i="481"/>
  <c r="C483" i="481"/>
  <c r="C484" i="481"/>
  <c r="C485" i="481"/>
  <c r="C486" i="481"/>
  <c r="C487" i="481"/>
  <c r="C488" i="481"/>
  <c r="C489" i="481"/>
  <c r="C490" i="481"/>
  <c r="C491" i="481"/>
  <c r="C492" i="481"/>
  <c r="C493" i="481"/>
  <c r="C494" i="481"/>
  <c r="C495" i="481"/>
  <c r="C496" i="481"/>
  <c r="C497" i="481"/>
  <c r="C498" i="481"/>
  <c r="C499" i="481"/>
  <c r="C500" i="481"/>
  <c r="B1" i="481"/>
  <c r="B2" i="481"/>
  <c r="B3" i="481"/>
  <c r="B4" i="481"/>
  <c r="B5" i="481"/>
  <c r="B6" i="481"/>
  <c r="B7" i="481"/>
  <c r="B8" i="481"/>
  <c r="B9" i="481"/>
  <c r="B10" i="481"/>
  <c r="B11" i="481"/>
  <c r="B12" i="481"/>
  <c r="B13" i="481"/>
  <c r="B14" i="481"/>
  <c r="B15" i="481"/>
  <c r="B16" i="481"/>
  <c r="B17" i="481"/>
  <c r="B18" i="481"/>
  <c r="B19" i="481"/>
  <c r="B20" i="481"/>
  <c r="B21" i="481"/>
  <c r="B22" i="481"/>
  <c r="B23" i="481"/>
  <c r="B24" i="481"/>
  <c r="B25" i="481"/>
  <c r="B26" i="481"/>
  <c r="B27" i="481"/>
  <c r="B28" i="481"/>
  <c r="B29" i="481"/>
  <c r="B30" i="481"/>
  <c r="B31" i="481"/>
  <c r="B32" i="481"/>
  <c r="B33" i="481"/>
  <c r="B34" i="481"/>
  <c r="B35" i="481"/>
  <c r="B36" i="481"/>
  <c r="B37" i="481"/>
  <c r="B38" i="481"/>
  <c r="B39" i="481"/>
  <c r="B40" i="481"/>
  <c r="B41" i="481"/>
  <c r="B42" i="481"/>
  <c r="B43" i="481"/>
  <c r="B44" i="481"/>
  <c r="B45" i="481"/>
  <c r="B46" i="481"/>
  <c r="B47" i="481"/>
  <c r="B48" i="481"/>
  <c r="B49" i="481"/>
  <c r="B50" i="481"/>
  <c r="B51" i="481"/>
  <c r="B52" i="481"/>
  <c r="B53" i="481"/>
  <c r="B54" i="481"/>
  <c r="B55" i="481"/>
  <c r="B56" i="481"/>
  <c r="B57" i="481"/>
  <c r="B58" i="481"/>
  <c r="B59" i="481"/>
  <c r="B60" i="481"/>
  <c r="B61" i="481"/>
  <c r="B62" i="481"/>
  <c r="B63" i="481"/>
  <c r="B64" i="481"/>
  <c r="B65" i="481"/>
  <c r="B66" i="481"/>
  <c r="B67" i="481"/>
  <c r="B68" i="481"/>
  <c r="B69" i="481"/>
  <c r="B70" i="481"/>
  <c r="B71" i="481"/>
  <c r="B72" i="481"/>
  <c r="B73" i="481"/>
  <c r="B74" i="481"/>
  <c r="B75" i="481"/>
  <c r="B76" i="481"/>
  <c r="B77" i="481"/>
  <c r="B78" i="481"/>
  <c r="B79" i="481"/>
  <c r="B80" i="481"/>
  <c r="B81" i="481"/>
  <c r="B82" i="481"/>
  <c r="B83" i="481"/>
  <c r="B84" i="481"/>
  <c r="B85" i="481"/>
  <c r="B86" i="481"/>
  <c r="B87" i="481"/>
  <c r="B88" i="481"/>
  <c r="B89" i="481"/>
  <c r="B90" i="481"/>
  <c r="B91" i="481"/>
  <c r="B92" i="481"/>
  <c r="B93" i="481"/>
  <c r="B94" i="481"/>
  <c r="B95" i="481"/>
  <c r="B96" i="481"/>
  <c r="B97" i="481"/>
  <c r="B98" i="481"/>
  <c r="B99" i="481"/>
  <c r="B100" i="481"/>
  <c r="B101" i="481"/>
  <c r="B102" i="481"/>
  <c r="B103" i="481"/>
  <c r="B104" i="481"/>
  <c r="B105" i="481"/>
  <c r="B106" i="481"/>
  <c r="B107" i="481"/>
  <c r="B108" i="481"/>
  <c r="B109" i="481"/>
  <c r="B110" i="481"/>
  <c r="B111" i="481"/>
  <c r="B112" i="481"/>
  <c r="B113" i="481"/>
  <c r="B114" i="481"/>
  <c r="B115" i="481"/>
  <c r="B116" i="481"/>
  <c r="B117" i="481"/>
  <c r="B118" i="481"/>
  <c r="B119" i="481"/>
  <c r="B120" i="481"/>
  <c r="B121" i="481"/>
  <c r="B122" i="481"/>
  <c r="B123" i="481"/>
  <c r="B124" i="481"/>
  <c r="B125" i="481"/>
  <c r="B126" i="481"/>
  <c r="B127" i="481"/>
  <c r="B128" i="481"/>
  <c r="B129" i="481"/>
  <c r="B130" i="481"/>
  <c r="B131" i="481"/>
  <c r="B132" i="481"/>
  <c r="B133" i="481"/>
  <c r="B134" i="481"/>
  <c r="B135" i="481"/>
  <c r="B136" i="481"/>
  <c r="B137" i="481"/>
  <c r="B138" i="481"/>
  <c r="B139" i="481"/>
  <c r="B140" i="481"/>
  <c r="B141" i="481"/>
  <c r="B142" i="481"/>
  <c r="B143" i="481"/>
  <c r="B144" i="481"/>
  <c r="B145" i="481"/>
  <c r="B146" i="481"/>
  <c r="B147" i="481"/>
  <c r="B148" i="481"/>
  <c r="B149" i="481"/>
  <c r="B150" i="481"/>
  <c r="B151" i="481"/>
  <c r="B152" i="481"/>
  <c r="B153" i="481"/>
  <c r="B154" i="481"/>
  <c r="B155" i="481"/>
  <c r="B156" i="481"/>
  <c r="B157" i="481"/>
  <c r="B158" i="481"/>
  <c r="B159" i="481"/>
  <c r="B160" i="481"/>
  <c r="B161" i="481"/>
  <c r="B162" i="481"/>
  <c r="B163" i="481"/>
  <c r="B164" i="481"/>
  <c r="B165" i="481"/>
  <c r="B166" i="481"/>
  <c r="B167" i="481"/>
  <c r="B168" i="481"/>
  <c r="B169" i="481"/>
  <c r="B170" i="481"/>
  <c r="B171" i="481"/>
  <c r="B172" i="481"/>
  <c r="B173" i="481"/>
  <c r="B174" i="481"/>
  <c r="B175" i="481"/>
  <c r="B176" i="481"/>
  <c r="B177" i="481"/>
  <c r="B178" i="481"/>
  <c r="B179" i="481"/>
  <c r="B180" i="481"/>
  <c r="B181" i="481"/>
  <c r="B182" i="481"/>
  <c r="B183" i="481"/>
  <c r="B184" i="481"/>
  <c r="B185" i="481"/>
  <c r="B186" i="481"/>
  <c r="B187" i="481"/>
  <c r="B188" i="481"/>
  <c r="B189" i="481"/>
  <c r="B190" i="481"/>
  <c r="B191" i="481"/>
  <c r="B192" i="481"/>
  <c r="B193" i="481"/>
  <c r="B194" i="481"/>
  <c r="B195" i="481"/>
  <c r="B196" i="481"/>
  <c r="B197" i="481"/>
  <c r="B198" i="481"/>
  <c r="B199" i="481"/>
  <c r="B200" i="481"/>
  <c r="B201" i="481"/>
  <c r="B202" i="481"/>
  <c r="B203" i="481"/>
  <c r="B204" i="481"/>
  <c r="B205" i="481"/>
  <c r="B206" i="481"/>
  <c r="B207" i="481"/>
  <c r="B208" i="481"/>
  <c r="B209" i="481"/>
  <c r="B210" i="481"/>
  <c r="B211" i="481"/>
  <c r="B212" i="481"/>
  <c r="B213" i="481"/>
  <c r="B214" i="481"/>
  <c r="B215" i="481"/>
  <c r="B216" i="481"/>
  <c r="B217" i="481"/>
  <c r="B218" i="481"/>
  <c r="B219" i="481"/>
  <c r="B220" i="481"/>
  <c r="B221" i="481"/>
  <c r="B222" i="481"/>
  <c r="B223" i="481"/>
  <c r="B224" i="481"/>
  <c r="B225" i="481"/>
  <c r="B226" i="481"/>
  <c r="B227" i="481"/>
  <c r="B228" i="481"/>
  <c r="B229" i="481"/>
  <c r="B230" i="481"/>
  <c r="B231" i="481"/>
  <c r="B232" i="481"/>
  <c r="B233" i="481"/>
  <c r="B234" i="481"/>
  <c r="B235" i="481"/>
  <c r="B236" i="481"/>
  <c r="B237" i="481"/>
  <c r="B238" i="481"/>
  <c r="B239" i="481"/>
  <c r="B240" i="481"/>
  <c r="B241" i="481"/>
  <c r="B242" i="481"/>
  <c r="B243" i="481"/>
  <c r="B244" i="481"/>
  <c r="B245" i="481"/>
  <c r="B246" i="481"/>
  <c r="B247" i="481"/>
  <c r="B248" i="481"/>
  <c r="B249" i="481"/>
  <c r="B250" i="481"/>
  <c r="B251" i="481"/>
  <c r="B252" i="481"/>
  <c r="B253" i="481"/>
  <c r="B254" i="481"/>
  <c r="B255" i="481"/>
  <c r="B256" i="481"/>
  <c r="B257" i="481"/>
  <c r="B258" i="481"/>
  <c r="B259" i="481"/>
  <c r="B260" i="481"/>
  <c r="B261" i="481"/>
  <c r="B262" i="481"/>
  <c r="B263" i="481"/>
  <c r="B264" i="481"/>
  <c r="B265" i="481"/>
  <c r="B266" i="481"/>
  <c r="B267" i="481"/>
  <c r="B268" i="481"/>
  <c r="B269" i="481"/>
  <c r="B270" i="481"/>
  <c r="B271" i="481"/>
  <c r="B272" i="481"/>
  <c r="B273" i="481"/>
  <c r="B274" i="481"/>
  <c r="B275" i="481"/>
  <c r="B276" i="481"/>
  <c r="B277" i="481"/>
  <c r="B278" i="481"/>
  <c r="B279" i="481"/>
  <c r="B280" i="481"/>
  <c r="B281" i="481"/>
  <c r="B282" i="481"/>
  <c r="B283" i="481"/>
  <c r="B284" i="481"/>
  <c r="B285" i="481"/>
  <c r="B286" i="481"/>
  <c r="B287" i="481"/>
  <c r="B288" i="481"/>
  <c r="B289" i="481"/>
  <c r="B290" i="481"/>
  <c r="B291" i="481"/>
  <c r="B292" i="481"/>
  <c r="B293" i="481"/>
  <c r="B294" i="481"/>
  <c r="B295" i="481"/>
  <c r="B296" i="481"/>
  <c r="B297" i="481"/>
  <c r="B298" i="481"/>
  <c r="B299" i="481"/>
  <c r="B300" i="481"/>
  <c r="B301" i="481"/>
  <c r="B302" i="481"/>
  <c r="B303" i="481"/>
  <c r="B304" i="481"/>
  <c r="B305" i="481"/>
  <c r="B306" i="481"/>
  <c r="B307" i="481"/>
  <c r="B308" i="481"/>
  <c r="B309" i="481"/>
  <c r="B310" i="481"/>
  <c r="B311" i="481"/>
  <c r="B312" i="481"/>
  <c r="B313" i="481"/>
  <c r="B314" i="481"/>
  <c r="B315" i="481"/>
  <c r="B316" i="481"/>
  <c r="B317" i="481"/>
  <c r="B318" i="481"/>
  <c r="B319" i="481"/>
  <c r="B320" i="481"/>
  <c r="B321" i="481"/>
  <c r="B322" i="481"/>
  <c r="B323" i="481"/>
  <c r="B324" i="481"/>
  <c r="B325" i="481"/>
  <c r="B326" i="481"/>
  <c r="B327" i="481"/>
  <c r="B328" i="481"/>
  <c r="B329" i="481"/>
  <c r="B330" i="481"/>
  <c r="B331" i="481"/>
  <c r="B332" i="481"/>
  <c r="B333" i="481"/>
  <c r="B334" i="481"/>
  <c r="B335" i="481"/>
  <c r="B336" i="481"/>
  <c r="B337" i="481"/>
  <c r="B338" i="481"/>
  <c r="B339" i="481"/>
  <c r="B340" i="481"/>
  <c r="B341" i="481"/>
  <c r="B342" i="481"/>
  <c r="B343" i="481"/>
  <c r="B344" i="481"/>
  <c r="B345" i="481"/>
  <c r="B346" i="481"/>
  <c r="B347" i="481"/>
  <c r="B348" i="481"/>
  <c r="B349" i="481"/>
  <c r="B350" i="481"/>
  <c r="B351" i="481"/>
  <c r="B352" i="481"/>
  <c r="B353" i="481"/>
  <c r="B354" i="481"/>
  <c r="B355" i="481"/>
  <c r="B356" i="481"/>
  <c r="B357" i="481"/>
  <c r="B358" i="481"/>
  <c r="B359" i="481"/>
  <c r="B360" i="481"/>
  <c r="B361" i="481"/>
  <c r="B362" i="481"/>
  <c r="B363" i="481"/>
  <c r="B364" i="481"/>
  <c r="B365" i="481"/>
  <c r="B366" i="481"/>
  <c r="B367" i="481"/>
  <c r="B368" i="481"/>
  <c r="B369" i="481"/>
  <c r="B370" i="481"/>
  <c r="B371" i="481"/>
  <c r="B372" i="481"/>
  <c r="B373" i="481"/>
  <c r="B374" i="481"/>
  <c r="B375" i="481"/>
  <c r="B376" i="481"/>
  <c r="B377" i="481"/>
  <c r="B378" i="481"/>
  <c r="B379" i="481"/>
  <c r="B380" i="481"/>
  <c r="B381" i="481"/>
  <c r="B382" i="481"/>
  <c r="B383" i="481"/>
  <c r="B384" i="481"/>
  <c r="B385" i="481"/>
  <c r="B386" i="481"/>
  <c r="B387" i="481"/>
  <c r="B388" i="481"/>
  <c r="B389" i="481"/>
  <c r="B390" i="481"/>
  <c r="B391" i="481"/>
  <c r="B392" i="481"/>
  <c r="B393" i="481"/>
  <c r="B394" i="481"/>
  <c r="B395" i="481"/>
  <c r="B396" i="481"/>
  <c r="B397" i="481"/>
  <c r="B398" i="481"/>
  <c r="B399" i="481"/>
  <c r="B400" i="481"/>
  <c r="B401" i="481"/>
  <c r="B402" i="481"/>
  <c r="B403" i="481"/>
  <c r="B404" i="481"/>
  <c r="B405" i="481"/>
  <c r="B406" i="481"/>
  <c r="B407" i="481"/>
  <c r="B408" i="481"/>
  <c r="B409" i="481"/>
  <c r="B410" i="481"/>
  <c r="B411" i="481"/>
  <c r="B412" i="481"/>
  <c r="B413" i="481"/>
  <c r="B414" i="481"/>
  <c r="B415" i="481"/>
  <c r="B416" i="481"/>
  <c r="B417" i="481"/>
  <c r="B418" i="481"/>
  <c r="B419" i="481"/>
  <c r="B420" i="481"/>
  <c r="B421" i="481"/>
  <c r="B422" i="481"/>
  <c r="B423" i="481"/>
  <c r="B424" i="481"/>
  <c r="B425" i="481"/>
  <c r="B426" i="481"/>
  <c r="B427" i="481"/>
  <c r="B428" i="481"/>
  <c r="B429" i="481"/>
  <c r="B430" i="481"/>
  <c r="B431" i="481"/>
  <c r="B432" i="481"/>
  <c r="B433" i="481"/>
  <c r="B434" i="481"/>
  <c r="B435" i="481"/>
  <c r="B436" i="481"/>
  <c r="B437" i="481"/>
  <c r="B438" i="481"/>
  <c r="B439" i="481"/>
  <c r="B440" i="481"/>
  <c r="B441" i="481"/>
  <c r="B442" i="481"/>
  <c r="B443" i="481"/>
  <c r="B444" i="481"/>
  <c r="B445" i="481"/>
  <c r="B446" i="481"/>
  <c r="B447" i="481"/>
  <c r="B448" i="481"/>
  <c r="B449" i="481"/>
  <c r="B450" i="481"/>
  <c r="B451" i="481"/>
  <c r="B452" i="481"/>
  <c r="B453" i="481"/>
  <c r="B454" i="481"/>
  <c r="B455" i="481"/>
  <c r="B456" i="481"/>
  <c r="B457" i="481"/>
  <c r="B458" i="481"/>
  <c r="B459" i="481"/>
  <c r="B460" i="481"/>
  <c r="B461" i="481"/>
  <c r="B462" i="481"/>
  <c r="B463" i="481"/>
  <c r="B464" i="481"/>
  <c r="B465" i="481"/>
  <c r="B466" i="481"/>
  <c r="B467" i="481"/>
  <c r="B468" i="481"/>
  <c r="B469" i="481"/>
  <c r="B470" i="481"/>
  <c r="B471" i="481"/>
  <c r="B472" i="481"/>
  <c r="B473" i="481"/>
  <c r="B474" i="481"/>
  <c r="B475" i="481"/>
  <c r="B476" i="481"/>
  <c r="B477" i="481"/>
  <c r="B478" i="481"/>
  <c r="B479" i="481"/>
  <c r="B480" i="481"/>
  <c r="B481" i="481"/>
  <c r="B482" i="481"/>
  <c r="B483" i="481"/>
  <c r="B484" i="481"/>
  <c r="B485" i="481"/>
  <c r="B486" i="481"/>
  <c r="B487" i="481"/>
  <c r="B488" i="481"/>
  <c r="B489" i="481"/>
  <c r="B490" i="481"/>
  <c r="B491" i="481"/>
  <c r="B492" i="481"/>
  <c r="B493" i="481"/>
  <c r="B494" i="481"/>
  <c r="B495" i="481"/>
  <c r="B496" i="481"/>
  <c r="B497" i="481"/>
  <c r="B498" i="481"/>
  <c r="B499" i="481"/>
  <c r="B500" i="481"/>
  <c r="D1" i="471"/>
  <c r="D2" i="471"/>
  <c r="D3" i="471"/>
  <c r="D4" i="471"/>
  <c r="D5" i="471"/>
  <c r="D6" i="471"/>
  <c r="D7" i="471"/>
  <c r="D8" i="471"/>
  <c r="D9" i="471"/>
  <c r="D10" i="471"/>
  <c r="D11" i="471"/>
  <c r="D12" i="471"/>
  <c r="D13" i="471"/>
  <c r="D14" i="471"/>
  <c r="D15" i="471"/>
  <c r="D16" i="471"/>
  <c r="D17" i="471"/>
  <c r="D18" i="471"/>
  <c r="D19" i="471"/>
  <c r="D20" i="471"/>
  <c r="D21" i="471"/>
  <c r="D22" i="471"/>
  <c r="D23" i="471"/>
  <c r="D24" i="471"/>
  <c r="D25" i="471"/>
  <c r="D26" i="471"/>
  <c r="D27" i="471"/>
  <c r="D28" i="471"/>
  <c r="D29" i="471"/>
  <c r="D30" i="471"/>
  <c r="D31" i="471"/>
  <c r="D32" i="471"/>
  <c r="D33" i="471"/>
  <c r="D34" i="471"/>
  <c r="D35" i="471"/>
  <c r="D36" i="471"/>
  <c r="D37" i="471"/>
  <c r="D38" i="471"/>
  <c r="D39" i="471"/>
  <c r="D40" i="471"/>
  <c r="D41" i="471"/>
  <c r="D42" i="471"/>
  <c r="D43" i="471"/>
  <c r="D44" i="471"/>
  <c r="D45" i="471"/>
  <c r="D46" i="471"/>
  <c r="D47" i="471"/>
  <c r="D48" i="471"/>
  <c r="D49" i="471"/>
  <c r="D50" i="471"/>
  <c r="D51" i="471"/>
  <c r="D52" i="471"/>
  <c r="D53" i="471"/>
  <c r="D54" i="471"/>
  <c r="D55" i="471"/>
  <c r="D56" i="471"/>
  <c r="D57" i="471"/>
  <c r="D58" i="471"/>
  <c r="D59" i="471"/>
  <c r="D60" i="471"/>
  <c r="D61" i="471"/>
  <c r="D62" i="471"/>
  <c r="D63" i="471"/>
  <c r="D64" i="471"/>
  <c r="D65" i="471"/>
  <c r="D66" i="471"/>
  <c r="D67" i="471"/>
  <c r="D68" i="471"/>
  <c r="D69" i="471"/>
  <c r="D70" i="471"/>
  <c r="D71" i="471"/>
  <c r="D72" i="471"/>
  <c r="D73" i="471"/>
  <c r="D74" i="471"/>
  <c r="D75" i="471"/>
  <c r="D76" i="471"/>
  <c r="D77" i="471"/>
  <c r="D78" i="471"/>
  <c r="D79" i="471"/>
  <c r="D80" i="471"/>
  <c r="D81" i="471"/>
  <c r="D82" i="471"/>
  <c r="D83" i="471"/>
  <c r="D84" i="471"/>
  <c r="D85" i="471"/>
  <c r="D86" i="471"/>
  <c r="D87" i="471"/>
  <c r="D88" i="471"/>
  <c r="D89" i="471"/>
  <c r="D90" i="471"/>
  <c r="D91" i="471"/>
  <c r="D92" i="471"/>
  <c r="D93" i="471"/>
  <c r="D94" i="471"/>
  <c r="D95" i="471"/>
  <c r="D96" i="471"/>
  <c r="D97" i="471"/>
  <c r="D98" i="471"/>
  <c r="D99" i="471"/>
  <c r="D100" i="471"/>
  <c r="D101" i="471"/>
  <c r="D102" i="471"/>
  <c r="D103" i="471"/>
  <c r="D104" i="471"/>
  <c r="D105" i="471"/>
  <c r="D106" i="471"/>
  <c r="D107" i="471"/>
  <c r="D108" i="471"/>
  <c r="D109" i="471"/>
  <c r="D110" i="471"/>
  <c r="D111" i="471"/>
  <c r="D112" i="471"/>
  <c r="D113" i="471"/>
  <c r="D114" i="471"/>
  <c r="D115" i="471"/>
  <c r="D116" i="471"/>
  <c r="D117" i="471"/>
  <c r="D118" i="471"/>
  <c r="D119" i="471"/>
  <c r="D120" i="471"/>
  <c r="D121" i="471"/>
  <c r="D122" i="471"/>
  <c r="D123" i="471"/>
  <c r="D124" i="471"/>
  <c r="D125" i="471"/>
  <c r="D126" i="471"/>
  <c r="D127" i="471"/>
  <c r="D128" i="471"/>
  <c r="D129" i="471"/>
  <c r="D130" i="471"/>
  <c r="D131" i="471"/>
  <c r="D132" i="471"/>
  <c r="D133" i="471"/>
  <c r="D134" i="471"/>
  <c r="D135" i="471"/>
  <c r="D136" i="471"/>
  <c r="D137" i="471"/>
  <c r="D138" i="471"/>
  <c r="D139" i="471"/>
  <c r="D140" i="471"/>
  <c r="D141" i="471"/>
  <c r="D142" i="471"/>
  <c r="D143" i="471"/>
  <c r="D144" i="471"/>
  <c r="D145" i="471"/>
  <c r="D146" i="471"/>
  <c r="D147" i="471"/>
  <c r="D148" i="471"/>
  <c r="D149" i="471"/>
  <c r="D150" i="471"/>
  <c r="D151" i="471"/>
  <c r="D152" i="471"/>
  <c r="D153" i="471"/>
  <c r="D154" i="471"/>
  <c r="D155" i="471"/>
  <c r="D156" i="471"/>
  <c r="D157" i="471"/>
  <c r="D158" i="471"/>
  <c r="D159" i="471"/>
  <c r="D160" i="471"/>
  <c r="D161" i="471"/>
  <c r="D162" i="471"/>
  <c r="D163" i="471"/>
  <c r="D164" i="471"/>
  <c r="D165" i="471"/>
  <c r="D166" i="471"/>
  <c r="D167" i="471"/>
  <c r="D168" i="471"/>
  <c r="D169" i="471"/>
  <c r="D170" i="471"/>
  <c r="D171" i="471"/>
  <c r="D172" i="471"/>
  <c r="D173" i="471"/>
  <c r="D174" i="471"/>
  <c r="D175" i="471"/>
  <c r="D176" i="471"/>
  <c r="D177" i="471"/>
  <c r="D178" i="471"/>
  <c r="D179" i="471"/>
  <c r="D180" i="471"/>
  <c r="D181" i="471"/>
  <c r="D182" i="471"/>
  <c r="D183" i="471"/>
  <c r="D184" i="471"/>
  <c r="D185" i="471"/>
  <c r="D186" i="471"/>
  <c r="D187" i="471"/>
  <c r="D188" i="471"/>
  <c r="D189" i="471"/>
  <c r="D190" i="471"/>
  <c r="D191" i="471"/>
  <c r="D192" i="471"/>
  <c r="D193" i="471"/>
  <c r="D194" i="471"/>
  <c r="D195" i="471"/>
  <c r="D196" i="471"/>
  <c r="D197" i="471"/>
  <c r="D198" i="471"/>
  <c r="D199" i="471"/>
  <c r="D200" i="471"/>
  <c r="D201" i="471"/>
  <c r="D202" i="471"/>
  <c r="D203" i="471"/>
  <c r="D204" i="471"/>
  <c r="D205" i="471"/>
  <c r="D206" i="471"/>
  <c r="D207" i="471"/>
  <c r="D208" i="471"/>
  <c r="D209" i="471"/>
  <c r="D210" i="471"/>
  <c r="D211" i="471"/>
  <c r="D212" i="471"/>
  <c r="D213" i="471"/>
  <c r="D214" i="471"/>
  <c r="D215" i="471"/>
  <c r="D216" i="471"/>
  <c r="D217" i="471"/>
  <c r="D218" i="471"/>
  <c r="D219" i="471"/>
  <c r="D220" i="471"/>
  <c r="D221" i="471"/>
  <c r="D222" i="471"/>
  <c r="D223" i="471"/>
  <c r="D224" i="471"/>
  <c r="D225" i="471"/>
  <c r="D226" i="471"/>
  <c r="D227" i="471"/>
  <c r="D228" i="471"/>
  <c r="D229" i="471"/>
  <c r="D230" i="471"/>
  <c r="D231" i="471"/>
  <c r="D232" i="471"/>
  <c r="D233" i="471"/>
  <c r="D234" i="471"/>
  <c r="D235" i="471"/>
  <c r="D236" i="471"/>
  <c r="D237" i="471"/>
  <c r="D238" i="471"/>
  <c r="D239" i="471"/>
  <c r="D240" i="471"/>
  <c r="D241" i="471"/>
  <c r="D242" i="471"/>
  <c r="D243" i="471"/>
  <c r="D244" i="471"/>
  <c r="D245" i="471"/>
  <c r="D246" i="471"/>
  <c r="D247" i="471"/>
  <c r="D248" i="471"/>
  <c r="D249" i="471"/>
  <c r="D250" i="471"/>
  <c r="D251" i="471"/>
  <c r="D252" i="471"/>
  <c r="D253" i="471"/>
  <c r="D254" i="471"/>
  <c r="D255" i="471"/>
  <c r="D256" i="471"/>
  <c r="D257" i="471"/>
  <c r="D258" i="471"/>
  <c r="D259" i="471"/>
  <c r="D260" i="471"/>
  <c r="D261" i="471"/>
  <c r="D262" i="471"/>
  <c r="D263" i="471"/>
  <c r="D264" i="471"/>
  <c r="D265" i="471"/>
  <c r="D266" i="471"/>
  <c r="D267" i="471"/>
  <c r="D268" i="471"/>
  <c r="D269" i="471"/>
  <c r="D270" i="471"/>
  <c r="D271" i="471"/>
  <c r="D272" i="471"/>
  <c r="D273" i="471"/>
  <c r="D274" i="471"/>
  <c r="D275" i="471"/>
  <c r="D276" i="471"/>
  <c r="D277" i="471"/>
  <c r="D278" i="471"/>
  <c r="D279" i="471"/>
  <c r="D280" i="471"/>
  <c r="D281" i="471"/>
  <c r="D282" i="471"/>
  <c r="D283" i="471"/>
  <c r="D284" i="471"/>
  <c r="D285" i="471"/>
  <c r="D286" i="471"/>
  <c r="D287" i="471"/>
  <c r="D288" i="471"/>
  <c r="D289" i="471"/>
  <c r="D290" i="471"/>
  <c r="D291" i="471"/>
  <c r="D292" i="471"/>
  <c r="D293" i="471"/>
  <c r="D294" i="471"/>
  <c r="D295" i="471"/>
  <c r="D296" i="471"/>
  <c r="D297" i="471"/>
  <c r="D298" i="471"/>
  <c r="D299" i="471"/>
  <c r="D300" i="471"/>
  <c r="D301" i="471"/>
  <c r="D302" i="471"/>
  <c r="D303" i="471"/>
  <c r="D304" i="471"/>
  <c r="D305" i="471"/>
  <c r="D306" i="471"/>
  <c r="D307" i="471"/>
  <c r="D308" i="471"/>
  <c r="D309" i="471"/>
  <c r="D310" i="471"/>
  <c r="D311" i="471"/>
  <c r="D312" i="471"/>
  <c r="D313" i="471"/>
  <c r="D314" i="471"/>
  <c r="D315" i="471"/>
  <c r="D316" i="471"/>
  <c r="D317" i="471"/>
  <c r="D318" i="471"/>
  <c r="D319" i="471"/>
  <c r="D320" i="471"/>
  <c r="D321" i="471"/>
  <c r="D322" i="471"/>
  <c r="D323" i="471"/>
  <c r="D324" i="471"/>
  <c r="D325" i="471"/>
  <c r="D326" i="471"/>
  <c r="D327" i="471"/>
  <c r="D328" i="471"/>
  <c r="D329" i="471"/>
  <c r="D330" i="471"/>
  <c r="D331" i="471"/>
  <c r="D332" i="471"/>
  <c r="D333" i="471"/>
  <c r="D334" i="471"/>
  <c r="D335" i="471"/>
  <c r="D336" i="471"/>
  <c r="D337" i="471"/>
  <c r="D338" i="471"/>
  <c r="D339" i="471"/>
  <c r="D340" i="471"/>
  <c r="D341" i="471"/>
  <c r="D342" i="471"/>
  <c r="D343" i="471"/>
  <c r="D344" i="471"/>
  <c r="D345" i="471"/>
  <c r="D346" i="471"/>
  <c r="D347" i="471"/>
  <c r="D348" i="471"/>
  <c r="D349" i="471"/>
  <c r="D350" i="471"/>
  <c r="D351" i="471"/>
  <c r="D352" i="471"/>
  <c r="D353" i="471"/>
  <c r="D354" i="471"/>
  <c r="D355" i="471"/>
  <c r="D356" i="471"/>
  <c r="D357" i="471"/>
  <c r="D358" i="471"/>
  <c r="D359" i="471"/>
  <c r="D360" i="471"/>
  <c r="D361" i="471"/>
  <c r="D362" i="471"/>
  <c r="D363" i="471"/>
  <c r="D364" i="471"/>
  <c r="D365" i="471"/>
  <c r="D366" i="471"/>
  <c r="D367" i="471"/>
  <c r="D368" i="471"/>
  <c r="D369" i="471"/>
  <c r="D370" i="471"/>
  <c r="D371" i="471"/>
  <c r="D372" i="471"/>
  <c r="D373" i="471"/>
  <c r="D374" i="471"/>
  <c r="D375" i="471"/>
  <c r="D376" i="471"/>
  <c r="D377" i="471"/>
  <c r="D378" i="471"/>
  <c r="D379" i="471"/>
  <c r="D380" i="471"/>
  <c r="D381" i="471"/>
  <c r="D382" i="471"/>
  <c r="D383" i="471"/>
  <c r="D384" i="471"/>
  <c r="D385" i="471"/>
  <c r="D386" i="471"/>
  <c r="D387" i="471"/>
  <c r="D388" i="471"/>
  <c r="D389" i="471"/>
  <c r="D390" i="471"/>
  <c r="D391" i="471"/>
  <c r="D392" i="471"/>
  <c r="D393" i="471"/>
  <c r="D394" i="471"/>
  <c r="D395" i="471"/>
  <c r="D396" i="471"/>
  <c r="D397" i="471"/>
  <c r="D398" i="471"/>
  <c r="D399" i="471"/>
  <c r="D400" i="471"/>
  <c r="D401" i="471"/>
  <c r="D402" i="471"/>
  <c r="D403" i="471"/>
  <c r="D404" i="471"/>
  <c r="D405" i="471"/>
  <c r="D406" i="471"/>
  <c r="D407" i="471"/>
  <c r="D408" i="471"/>
  <c r="D409" i="471"/>
  <c r="D410" i="471"/>
  <c r="D411" i="471"/>
  <c r="D412" i="471"/>
  <c r="D413" i="471"/>
  <c r="D414" i="471"/>
  <c r="D415" i="471"/>
  <c r="D416" i="471"/>
  <c r="D417" i="471"/>
  <c r="D418" i="471"/>
  <c r="D419" i="471"/>
  <c r="D420" i="471"/>
  <c r="D421" i="471"/>
  <c r="D422" i="471"/>
  <c r="D423" i="471"/>
  <c r="D424" i="471"/>
  <c r="D425" i="471"/>
  <c r="D426" i="471"/>
  <c r="D427" i="471"/>
  <c r="D428" i="471"/>
  <c r="D429" i="471"/>
  <c r="D430" i="471"/>
  <c r="D431" i="471"/>
  <c r="D432" i="471"/>
  <c r="D433" i="471"/>
  <c r="D434" i="471"/>
  <c r="D435" i="471"/>
  <c r="D436" i="471"/>
  <c r="D437" i="471"/>
  <c r="D438" i="471"/>
  <c r="D439" i="471"/>
  <c r="D440" i="471"/>
  <c r="D441" i="471"/>
  <c r="D442" i="471"/>
  <c r="D443" i="471"/>
  <c r="D444" i="471"/>
  <c r="D445" i="471"/>
  <c r="D446" i="471"/>
  <c r="D447" i="471"/>
  <c r="D448" i="471"/>
  <c r="D449" i="471"/>
  <c r="D450" i="471"/>
  <c r="D451" i="471"/>
  <c r="D452" i="471"/>
  <c r="D453" i="471"/>
  <c r="D454" i="471"/>
  <c r="D455" i="471"/>
  <c r="D456" i="471"/>
  <c r="D457" i="471"/>
  <c r="D458" i="471"/>
  <c r="D459" i="471"/>
  <c r="D460" i="471"/>
  <c r="D461" i="471"/>
  <c r="D462" i="471"/>
  <c r="D463" i="471"/>
  <c r="D464" i="471"/>
  <c r="D465" i="471"/>
  <c r="D466" i="471"/>
  <c r="D467" i="471"/>
  <c r="D468" i="471"/>
  <c r="D469" i="471"/>
  <c r="D470" i="471"/>
  <c r="D471" i="471"/>
  <c r="D472" i="471"/>
  <c r="D473" i="471"/>
  <c r="D474" i="471"/>
  <c r="D475" i="471"/>
  <c r="D476" i="471"/>
  <c r="D477" i="471"/>
  <c r="D478" i="471"/>
  <c r="D479" i="471"/>
  <c r="D480" i="471"/>
  <c r="D481" i="471"/>
  <c r="D482" i="471"/>
  <c r="D483" i="471"/>
  <c r="D484" i="471"/>
  <c r="D485" i="471"/>
  <c r="D486" i="471"/>
  <c r="D487" i="471"/>
  <c r="D488" i="471"/>
  <c r="D489" i="471"/>
  <c r="D490" i="471"/>
  <c r="D491" i="471"/>
  <c r="D492" i="471"/>
  <c r="D493" i="471"/>
  <c r="D494" i="471"/>
  <c r="D495" i="471"/>
  <c r="D496" i="471"/>
  <c r="D497" i="471"/>
  <c r="D498" i="471"/>
  <c r="D499" i="471"/>
  <c r="D500" i="471"/>
  <c r="C1" i="471"/>
  <c r="C2" i="471"/>
  <c r="C3" i="471"/>
  <c r="C4" i="471"/>
  <c r="C5" i="471"/>
  <c r="C6" i="471"/>
  <c r="C7" i="471"/>
  <c r="C8" i="471"/>
  <c r="C9" i="471"/>
  <c r="C10" i="471"/>
  <c r="C11" i="471"/>
  <c r="C12" i="471"/>
  <c r="C13" i="471"/>
  <c r="C14" i="471"/>
  <c r="C15" i="471"/>
  <c r="C16" i="471"/>
  <c r="C17" i="471"/>
  <c r="C18" i="471"/>
  <c r="C19" i="471"/>
  <c r="C20" i="471"/>
  <c r="C21" i="471"/>
  <c r="C22" i="471"/>
  <c r="C23" i="471"/>
  <c r="C24" i="471"/>
  <c r="C25" i="471"/>
  <c r="C26" i="471"/>
  <c r="C27" i="471"/>
  <c r="C28" i="471"/>
  <c r="C29" i="471"/>
  <c r="C30" i="471"/>
  <c r="C31" i="471"/>
  <c r="C32" i="471"/>
  <c r="C33" i="471"/>
  <c r="C34" i="471"/>
  <c r="C35" i="471"/>
  <c r="C36" i="471"/>
  <c r="C37" i="471"/>
  <c r="C38" i="471"/>
  <c r="C39" i="471"/>
  <c r="C40" i="471"/>
  <c r="C41" i="471"/>
  <c r="C42" i="471"/>
  <c r="C43" i="471"/>
  <c r="C44" i="471"/>
  <c r="C45" i="471"/>
  <c r="C46" i="471"/>
  <c r="C47" i="471"/>
  <c r="C48" i="471"/>
  <c r="C49" i="471"/>
  <c r="C50" i="471"/>
  <c r="C51" i="471"/>
  <c r="C52" i="471"/>
  <c r="C53" i="471"/>
  <c r="C54" i="471"/>
  <c r="C55" i="471"/>
  <c r="C56" i="471"/>
  <c r="C57" i="471"/>
  <c r="C58" i="471"/>
  <c r="C59" i="471"/>
  <c r="C60" i="471"/>
  <c r="C61" i="471"/>
  <c r="C62" i="471"/>
  <c r="C63" i="471"/>
  <c r="C64" i="471"/>
  <c r="C65" i="471"/>
  <c r="C66" i="471"/>
  <c r="C67" i="471"/>
  <c r="C68" i="471"/>
  <c r="C69" i="471"/>
  <c r="C70" i="471"/>
  <c r="C71" i="471"/>
  <c r="C72" i="471"/>
  <c r="C73" i="471"/>
  <c r="C74" i="471"/>
  <c r="C75" i="471"/>
  <c r="C76" i="471"/>
  <c r="C77" i="471"/>
  <c r="C78" i="471"/>
  <c r="C79" i="471"/>
  <c r="C80" i="471"/>
  <c r="C81" i="471"/>
  <c r="C82" i="471"/>
  <c r="C83" i="471"/>
  <c r="C84" i="471"/>
  <c r="C85" i="471"/>
  <c r="C86" i="471"/>
  <c r="C87" i="471"/>
  <c r="C88" i="471"/>
  <c r="C89" i="471"/>
  <c r="C90" i="471"/>
  <c r="C91" i="471"/>
  <c r="C92" i="471"/>
  <c r="C93" i="471"/>
  <c r="C94" i="471"/>
  <c r="C95" i="471"/>
  <c r="C96" i="471"/>
  <c r="C97" i="471"/>
  <c r="C98" i="471"/>
  <c r="C99" i="471"/>
  <c r="C100" i="471"/>
  <c r="C101" i="471"/>
  <c r="C102" i="471"/>
  <c r="C103" i="471"/>
  <c r="C104" i="471"/>
  <c r="C105" i="471"/>
  <c r="C106" i="471"/>
  <c r="C107" i="471"/>
  <c r="C108" i="471"/>
  <c r="C109" i="471"/>
  <c r="C110" i="471"/>
  <c r="C111" i="471"/>
  <c r="C112" i="471"/>
  <c r="C113" i="471"/>
  <c r="C114" i="471"/>
  <c r="C115" i="471"/>
  <c r="C116" i="471"/>
  <c r="C117" i="471"/>
  <c r="C118" i="471"/>
  <c r="C119" i="471"/>
  <c r="C120" i="471"/>
  <c r="C121" i="471"/>
  <c r="C122" i="471"/>
  <c r="C123" i="471"/>
  <c r="C124" i="471"/>
  <c r="C125" i="471"/>
  <c r="C126" i="471"/>
  <c r="C127" i="471"/>
  <c r="C128" i="471"/>
  <c r="C129" i="471"/>
  <c r="C130" i="471"/>
  <c r="C131" i="471"/>
  <c r="C132" i="471"/>
  <c r="C133" i="471"/>
  <c r="C134" i="471"/>
  <c r="C135" i="471"/>
  <c r="C136" i="471"/>
  <c r="C137" i="471"/>
  <c r="C138" i="471"/>
  <c r="C139" i="471"/>
  <c r="C140" i="471"/>
  <c r="C141" i="471"/>
  <c r="C142" i="471"/>
  <c r="C143" i="471"/>
  <c r="C144" i="471"/>
  <c r="C145" i="471"/>
  <c r="C146" i="471"/>
  <c r="C147" i="471"/>
  <c r="C148" i="471"/>
  <c r="C149" i="471"/>
  <c r="C150" i="471"/>
  <c r="C151" i="471"/>
  <c r="C152" i="471"/>
  <c r="C153" i="471"/>
  <c r="C154" i="471"/>
  <c r="C155" i="471"/>
  <c r="C156" i="471"/>
  <c r="C157" i="471"/>
  <c r="C158" i="471"/>
  <c r="C159" i="471"/>
  <c r="C160" i="471"/>
  <c r="C161" i="471"/>
  <c r="C162" i="471"/>
  <c r="C163" i="471"/>
  <c r="C164" i="471"/>
  <c r="C165" i="471"/>
  <c r="C166" i="471"/>
  <c r="C167" i="471"/>
  <c r="C168" i="471"/>
  <c r="C169" i="471"/>
  <c r="C170" i="471"/>
  <c r="C171" i="471"/>
  <c r="C172" i="471"/>
  <c r="C173" i="471"/>
  <c r="C174" i="471"/>
  <c r="C175" i="471"/>
  <c r="C176" i="471"/>
  <c r="C177" i="471"/>
  <c r="C178" i="471"/>
  <c r="C179" i="471"/>
  <c r="C180" i="471"/>
  <c r="C181" i="471"/>
  <c r="C182" i="471"/>
  <c r="C183" i="471"/>
  <c r="C184" i="471"/>
  <c r="C185" i="471"/>
  <c r="C186" i="471"/>
  <c r="C187" i="471"/>
  <c r="C188" i="471"/>
  <c r="C189" i="471"/>
  <c r="C190" i="471"/>
  <c r="C191" i="471"/>
  <c r="C192" i="471"/>
  <c r="C193" i="471"/>
  <c r="C194" i="471"/>
  <c r="C195" i="471"/>
  <c r="C196" i="471"/>
  <c r="C197" i="471"/>
  <c r="C198" i="471"/>
  <c r="C199" i="471"/>
  <c r="C200" i="471"/>
  <c r="C201" i="471"/>
  <c r="C202" i="471"/>
  <c r="C203" i="471"/>
  <c r="C204" i="471"/>
  <c r="C205" i="471"/>
  <c r="C206" i="471"/>
  <c r="C207" i="471"/>
  <c r="C208" i="471"/>
  <c r="C209" i="471"/>
  <c r="C210" i="471"/>
  <c r="C211" i="471"/>
  <c r="C212" i="471"/>
  <c r="C213" i="471"/>
  <c r="C214" i="471"/>
  <c r="C215" i="471"/>
  <c r="C216" i="471"/>
  <c r="C217" i="471"/>
  <c r="C218" i="471"/>
  <c r="C219" i="471"/>
  <c r="C220" i="471"/>
  <c r="C221" i="471"/>
  <c r="C222" i="471"/>
  <c r="C223" i="471"/>
  <c r="C224" i="471"/>
  <c r="C225" i="471"/>
  <c r="C226" i="471"/>
  <c r="C227" i="471"/>
  <c r="C228" i="471"/>
  <c r="C229" i="471"/>
  <c r="C230" i="471"/>
  <c r="C231" i="471"/>
  <c r="C232" i="471"/>
  <c r="C233" i="471"/>
  <c r="C234" i="471"/>
  <c r="C235" i="471"/>
  <c r="C236" i="471"/>
  <c r="C237" i="471"/>
  <c r="C238" i="471"/>
  <c r="C239" i="471"/>
  <c r="C240" i="471"/>
  <c r="C241" i="471"/>
  <c r="C242" i="471"/>
  <c r="C243" i="471"/>
  <c r="C244" i="471"/>
  <c r="C245" i="471"/>
  <c r="C246" i="471"/>
  <c r="C247" i="471"/>
  <c r="C248" i="471"/>
  <c r="C249" i="471"/>
  <c r="C250" i="471"/>
  <c r="C251" i="471"/>
  <c r="C252" i="471"/>
  <c r="C253" i="471"/>
  <c r="C254" i="471"/>
  <c r="C255" i="471"/>
  <c r="C256" i="471"/>
  <c r="C257" i="471"/>
  <c r="C258" i="471"/>
  <c r="C259" i="471"/>
  <c r="C260" i="471"/>
  <c r="C261" i="471"/>
  <c r="C262" i="471"/>
  <c r="C263" i="471"/>
  <c r="C264" i="471"/>
  <c r="C265" i="471"/>
  <c r="C266" i="471"/>
  <c r="C267" i="471"/>
  <c r="C268" i="471"/>
  <c r="C269" i="471"/>
  <c r="C270" i="471"/>
  <c r="C271" i="471"/>
  <c r="C272" i="471"/>
  <c r="C273" i="471"/>
  <c r="C274" i="471"/>
  <c r="C275" i="471"/>
  <c r="C276" i="471"/>
  <c r="C277" i="471"/>
  <c r="C278" i="471"/>
  <c r="C279" i="471"/>
  <c r="C280" i="471"/>
  <c r="C281" i="471"/>
  <c r="C282" i="471"/>
  <c r="C283" i="471"/>
  <c r="C284" i="471"/>
  <c r="C285" i="471"/>
  <c r="C286" i="471"/>
  <c r="C287" i="471"/>
  <c r="C288" i="471"/>
  <c r="C289" i="471"/>
  <c r="C290" i="471"/>
  <c r="C291" i="471"/>
  <c r="C292" i="471"/>
  <c r="C293" i="471"/>
  <c r="C294" i="471"/>
  <c r="C295" i="471"/>
  <c r="C296" i="471"/>
  <c r="C297" i="471"/>
  <c r="C298" i="471"/>
  <c r="C299" i="471"/>
  <c r="C300" i="471"/>
  <c r="C301" i="471"/>
  <c r="C302" i="471"/>
  <c r="C303" i="471"/>
  <c r="C304" i="471"/>
  <c r="C305" i="471"/>
  <c r="C306" i="471"/>
  <c r="C307" i="471"/>
  <c r="C308" i="471"/>
  <c r="C309" i="471"/>
  <c r="C310" i="471"/>
  <c r="C311" i="471"/>
  <c r="C312" i="471"/>
  <c r="C313" i="471"/>
  <c r="C314" i="471"/>
  <c r="C315" i="471"/>
  <c r="C316" i="471"/>
  <c r="C317" i="471"/>
  <c r="C318" i="471"/>
  <c r="C319" i="471"/>
  <c r="C320" i="471"/>
  <c r="C321" i="471"/>
  <c r="C322" i="471"/>
  <c r="C323" i="471"/>
  <c r="C324" i="471"/>
  <c r="C325" i="471"/>
  <c r="C326" i="471"/>
  <c r="C327" i="471"/>
  <c r="C328" i="471"/>
  <c r="C329" i="471"/>
  <c r="C330" i="471"/>
  <c r="C331" i="471"/>
  <c r="C332" i="471"/>
  <c r="C333" i="471"/>
  <c r="C334" i="471"/>
  <c r="C335" i="471"/>
  <c r="C336" i="471"/>
  <c r="C337" i="471"/>
  <c r="C338" i="471"/>
  <c r="C339" i="471"/>
  <c r="C340" i="471"/>
  <c r="C341" i="471"/>
  <c r="C342" i="471"/>
  <c r="C343" i="471"/>
  <c r="C344" i="471"/>
  <c r="C345" i="471"/>
  <c r="C346" i="471"/>
  <c r="C347" i="471"/>
  <c r="C348" i="471"/>
  <c r="C349" i="471"/>
  <c r="C350" i="471"/>
  <c r="C351" i="471"/>
  <c r="C352" i="471"/>
  <c r="C353" i="471"/>
  <c r="C354" i="471"/>
  <c r="C355" i="471"/>
  <c r="C356" i="471"/>
  <c r="C357" i="471"/>
  <c r="C358" i="471"/>
  <c r="C359" i="471"/>
  <c r="C360" i="471"/>
  <c r="C361" i="471"/>
  <c r="C362" i="471"/>
  <c r="C363" i="471"/>
  <c r="C364" i="471"/>
  <c r="C365" i="471"/>
  <c r="C366" i="471"/>
  <c r="C367" i="471"/>
  <c r="C368" i="471"/>
  <c r="C369" i="471"/>
  <c r="C370" i="471"/>
  <c r="C371" i="471"/>
  <c r="C372" i="471"/>
  <c r="C373" i="471"/>
  <c r="C374" i="471"/>
  <c r="C375" i="471"/>
  <c r="C376" i="471"/>
  <c r="C377" i="471"/>
  <c r="C378" i="471"/>
  <c r="C379" i="471"/>
  <c r="C380" i="471"/>
  <c r="C381" i="471"/>
  <c r="C382" i="471"/>
  <c r="C383" i="471"/>
  <c r="C384" i="471"/>
  <c r="C385" i="471"/>
  <c r="C386" i="471"/>
  <c r="C387" i="471"/>
  <c r="C388" i="471"/>
  <c r="C389" i="471"/>
  <c r="C390" i="471"/>
  <c r="C391" i="471"/>
  <c r="C392" i="471"/>
  <c r="C393" i="471"/>
  <c r="C394" i="471"/>
  <c r="C395" i="471"/>
  <c r="C396" i="471"/>
  <c r="C397" i="471"/>
  <c r="C398" i="471"/>
  <c r="C399" i="471"/>
  <c r="C400" i="471"/>
  <c r="C401" i="471"/>
  <c r="C402" i="471"/>
  <c r="C403" i="471"/>
  <c r="C404" i="471"/>
  <c r="C405" i="471"/>
  <c r="C406" i="471"/>
  <c r="C407" i="471"/>
  <c r="C408" i="471"/>
  <c r="C409" i="471"/>
  <c r="C410" i="471"/>
  <c r="C411" i="471"/>
  <c r="C412" i="471"/>
  <c r="C413" i="471"/>
  <c r="C414" i="471"/>
  <c r="C415" i="471"/>
  <c r="C416" i="471"/>
  <c r="C417" i="471"/>
  <c r="C418" i="471"/>
  <c r="C419" i="471"/>
  <c r="C420" i="471"/>
  <c r="C421" i="471"/>
  <c r="C422" i="471"/>
  <c r="C423" i="471"/>
  <c r="C424" i="471"/>
  <c r="C425" i="471"/>
  <c r="C426" i="471"/>
  <c r="C427" i="471"/>
  <c r="C428" i="471"/>
  <c r="C429" i="471"/>
  <c r="C430" i="471"/>
  <c r="C431" i="471"/>
  <c r="C432" i="471"/>
  <c r="C433" i="471"/>
  <c r="C434" i="471"/>
  <c r="C435" i="471"/>
  <c r="C436" i="471"/>
  <c r="C437" i="471"/>
  <c r="C438" i="471"/>
  <c r="C439" i="471"/>
  <c r="C440" i="471"/>
  <c r="C441" i="471"/>
  <c r="C442" i="471"/>
  <c r="C443" i="471"/>
  <c r="C444" i="471"/>
  <c r="C445" i="471"/>
  <c r="C446" i="471"/>
  <c r="C447" i="471"/>
  <c r="C448" i="471"/>
  <c r="C449" i="471"/>
  <c r="C450" i="471"/>
  <c r="C451" i="471"/>
  <c r="C452" i="471"/>
  <c r="C453" i="471"/>
  <c r="C454" i="471"/>
  <c r="C455" i="471"/>
  <c r="C456" i="471"/>
  <c r="C457" i="471"/>
  <c r="C458" i="471"/>
  <c r="C459" i="471"/>
  <c r="C460" i="471"/>
  <c r="C461" i="471"/>
  <c r="C462" i="471"/>
  <c r="C463" i="471"/>
  <c r="C464" i="471"/>
  <c r="C465" i="471"/>
  <c r="C466" i="471"/>
  <c r="C467" i="471"/>
  <c r="C468" i="471"/>
  <c r="C469" i="471"/>
  <c r="C470" i="471"/>
  <c r="C471" i="471"/>
  <c r="C472" i="471"/>
  <c r="C473" i="471"/>
  <c r="C474" i="471"/>
  <c r="C475" i="471"/>
  <c r="C476" i="471"/>
  <c r="C477" i="471"/>
  <c r="C478" i="471"/>
  <c r="C479" i="471"/>
  <c r="C480" i="471"/>
  <c r="C481" i="471"/>
  <c r="C482" i="471"/>
  <c r="C483" i="471"/>
  <c r="C484" i="471"/>
  <c r="C485" i="471"/>
  <c r="C486" i="471"/>
  <c r="C487" i="471"/>
  <c r="C488" i="471"/>
  <c r="C489" i="471"/>
  <c r="C490" i="471"/>
  <c r="C491" i="471"/>
  <c r="C492" i="471"/>
  <c r="C493" i="471"/>
  <c r="C494" i="471"/>
  <c r="C495" i="471"/>
  <c r="C496" i="471"/>
  <c r="C497" i="471"/>
  <c r="C498" i="471"/>
  <c r="C499" i="471"/>
  <c r="C500" i="471"/>
  <c r="B1" i="471"/>
  <c r="B2" i="471"/>
  <c r="B3" i="471"/>
  <c r="B4" i="471"/>
  <c r="B5" i="471"/>
  <c r="B6" i="471"/>
  <c r="B7" i="471"/>
  <c r="B8" i="471"/>
  <c r="B9" i="471"/>
  <c r="B10" i="471"/>
  <c r="B11" i="471"/>
  <c r="B12" i="471"/>
  <c r="B13" i="471"/>
  <c r="B14" i="471"/>
  <c r="B15" i="471"/>
  <c r="B16" i="471"/>
  <c r="B17" i="471"/>
  <c r="B18" i="471"/>
  <c r="B19" i="471"/>
  <c r="B20" i="471"/>
  <c r="B21" i="471"/>
  <c r="B22" i="471"/>
  <c r="B23" i="471"/>
  <c r="B24" i="471"/>
  <c r="B25" i="471"/>
  <c r="B26" i="471"/>
  <c r="B27" i="471"/>
  <c r="B28" i="471"/>
  <c r="B29" i="471"/>
  <c r="B30" i="471"/>
  <c r="B31" i="471"/>
  <c r="B32" i="471"/>
  <c r="B33" i="471"/>
  <c r="B34" i="471"/>
  <c r="B35" i="471"/>
  <c r="B36" i="471"/>
  <c r="B37" i="471"/>
  <c r="B38" i="471"/>
  <c r="B39" i="471"/>
  <c r="B40" i="471"/>
  <c r="B41" i="471"/>
  <c r="B42" i="471"/>
  <c r="B43" i="471"/>
  <c r="B44" i="471"/>
  <c r="B45" i="471"/>
  <c r="B46" i="471"/>
  <c r="B47" i="471"/>
  <c r="B48" i="471"/>
  <c r="B49" i="471"/>
  <c r="B50" i="471"/>
  <c r="B51" i="471"/>
  <c r="B52" i="471"/>
  <c r="B53" i="471"/>
  <c r="B54" i="471"/>
  <c r="B55" i="471"/>
  <c r="B56" i="471"/>
  <c r="B57" i="471"/>
  <c r="B58" i="471"/>
  <c r="B59" i="471"/>
  <c r="B60" i="471"/>
  <c r="B61" i="471"/>
  <c r="B62" i="471"/>
  <c r="B63" i="471"/>
  <c r="B64" i="471"/>
  <c r="B65" i="471"/>
  <c r="B66" i="471"/>
  <c r="B67" i="471"/>
  <c r="B68" i="471"/>
  <c r="B69" i="471"/>
  <c r="B70" i="471"/>
  <c r="B71" i="471"/>
  <c r="B72" i="471"/>
  <c r="B73" i="471"/>
  <c r="B74" i="471"/>
  <c r="B75" i="471"/>
  <c r="B76" i="471"/>
  <c r="B77" i="471"/>
  <c r="B78" i="471"/>
  <c r="B79" i="471"/>
  <c r="B80" i="471"/>
  <c r="B81" i="471"/>
  <c r="B82" i="471"/>
  <c r="B83" i="471"/>
  <c r="B84" i="471"/>
  <c r="B85" i="471"/>
  <c r="B86" i="471"/>
  <c r="B87" i="471"/>
  <c r="B88" i="471"/>
  <c r="B89" i="471"/>
  <c r="B90" i="471"/>
  <c r="B91" i="471"/>
  <c r="B92" i="471"/>
  <c r="B93" i="471"/>
  <c r="B94" i="471"/>
  <c r="B95" i="471"/>
  <c r="B96" i="471"/>
  <c r="B97" i="471"/>
  <c r="B98" i="471"/>
  <c r="B99" i="471"/>
  <c r="B100" i="471"/>
  <c r="B101" i="471"/>
  <c r="B102" i="471"/>
  <c r="B103" i="471"/>
  <c r="B104" i="471"/>
  <c r="B105" i="471"/>
  <c r="B106" i="471"/>
  <c r="B107" i="471"/>
  <c r="B108" i="471"/>
  <c r="B109" i="471"/>
  <c r="B110" i="471"/>
  <c r="B111" i="471"/>
  <c r="B112" i="471"/>
  <c r="B113" i="471"/>
  <c r="B114" i="471"/>
  <c r="B115" i="471"/>
  <c r="B116" i="471"/>
  <c r="B117" i="471"/>
  <c r="B118" i="471"/>
  <c r="B119" i="471"/>
  <c r="B120" i="471"/>
  <c r="B121" i="471"/>
  <c r="B122" i="471"/>
  <c r="B123" i="471"/>
  <c r="B124" i="471"/>
  <c r="B125" i="471"/>
  <c r="B126" i="471"/>
  <c r="B127" i="471"/>
  <c r="B128" i="471"/>
  <c r="B129" i="471"/>
  <c r="B130" i="471"/>
  <c r="B131" i="471"/>
  <c r="B132" i="471"/>
  <c r="B133" i="471"/>
  <c r="B134" i="471"/>
  <c r="B135" i="471"/>
  <c r="B136" i="471"/>
  <c r="B137" i="471"/>
  <c r="B138" i="471"/>
  <c r="B139" i="471"/>
  <c r="B140" i="471"/>
  <c r="B141" i="471"/>
  <c r="B142" i="471"/>
  <c r="B143" i="471"/>
  <c r="B144" i="471"/>
  <c r="B145" i="471"/>
  <c r="B146" i="471"/>
  <c r="B147" i="471"/>
  <c r="B148" i="471"/>
  <c r="B149" i="471"/>
  <c r="B150" i="471"/>
  <c r="B151" i="471"/>
  <c r="B152" i="471"/>
  <c r="B153" i="471"/>
  <c r="B154" i="471"/>
  <c r="B155" i="471"/>
  <c r="B156" i="471"/>
  <c r="B157" i="471"/>
  <c r="B158" i="471"/>
  <c r="B159" i="471"/>
  <c r="B160" i="471"/>
  <c r="B161" i="471"/>
  <c r="B162" i="471"/>
  <c r="B163" i="471"/>
  <c r="B164" i="471"/>
  <c r="B165" i="471"/>
  <c r="B166" i="471"/>
  <c r="B167" i="471"/>
  <c r="B168" i="471"/>
  <c r="B169" i="471"/>
  <c r="B170" i="471"/>
  <c r="B171" i="471"/>
  <c r="B172" i="471"/>
  <c r="B173" i="471"/>
  <c r="B174" i="471"/>
  <c r="B175" i="471"/>
  <c r="B176" i="471"/>
  <c r="B177" i="471"/>
  <c r="B178" i="471"/>
  <c r="B179" i="471"/>
  <c r="B180" i="471"/>
  <c r="B181" i="471"/>
  <c r="B182" i="471"/>
  <c r="B183" i="471"/>
  <c r="B184" i="471"/>
  <c r="B185" i="471"/>
  <c r="B186" i="471"/>
  <c r="B187" i="471"/>
  <c r="B188" i="471"/>
  <c r="B189" i="471"/>
  <c r="B190" i="471"/>
  <c r="B191" i="471"/>
  <c r="B192" i="471"/>
  <c r="B193" i="471"/>
  <c r="B194" i="471"/>
  <c r="B195" i="471"/>
  <c r="B196" i="471"/>
  <c r="B197" i="471"/>
  <c r="B198" i="471"/>
  <c r="B199" i="471"/>
  <c r="B200" i="471"/>
  <c r="B201" i="471"/>
  <c r="B202" i="471"/>
  <c r="B203" i="471"/>
  <c r="B204" i="471"/>
  <c r="B205" i="471"/>
  <c r="B206" i="471"/>
  <c r="B207" i="471"/>
  <c r="B208" i="471"/>
  <c r="B209" i="471"/>
  <c r="B210" i="471"/>
  <c r="B211" i="471"/>
  <c r="B212" i="471"/>
  <c r="B213" i="471"/>
  <c r="B214" i="471"/>
  <c r="B215" i="471"/>
  <c r="B216" i="471"/>
  <c r="B217" i="471"/>
  <c r="B218" i="471"/>
  <c r="B219" i="471"/>
  <c r="B220" i="471"/>
  <c r="B221" i="471"/>
  <c r="B222" i="471"/>
  <c r="B223" i="471"/>
  <c r="B224" i="471"/>
  <c r="B225" i="471"/>
  <c r="B226" i="471"/>
  <c r="B227" i="471"/>
  <c r="B228" i="471"/>
  <c r="B229" i="471"/>
  <c r="B230" i="471"/>
  <c r="B231" i="471"/>
  <c r="B232" i="471"/>
  <c r="B233" i="471"/>
  <c r="B234" i="471"/>
  <c r="B235" i="471"/>
  <c r="B236" i="471"/>
  <c r="B237" i="471"/>
  <c r="B238" i="471"/>
  <c r="B239" i="471"/>
  <c r="B240" i="471"/>
  <c r="B241" i="471"/>
  <c r="B242" i="471"/>
  <c r="B243" i="471"/>
  <c r="B244" i="471"/>
  <c r="B245" i="471"/>
  <c r="B246" i="471"/>
  <c r="B247" i="471"/>
  <c r="B248" i="471"/>
  <c r="B249" i="471"/>
  <c r="B250" i="471"/>
  <c r="B251" i="471"/>
  <c r="B252" i="471"/>
  <c r="B253" i="471"/>
  <c r="B254" i="471"/>
  <c r="B255" i="471"/>
  <c r="B256" i="471"/>
  <c r="B257" i="471"/>
  <c r="B258" i="471"/>
  <c r="B259" i="471"/>
  <c r="B260" i="471"/>
  <c r="B261" i="471"/>
  <c r="B262" i="471"/>
  <c r="B263" i="471"/>
  <c r="B264" i="471"/>
  <c r="B265" i="471"/>
  <c r="B266" i="471"/>
  <c r="B267" i="471"/>
  <c r="B268" i="471"/>
  <c r="B269" i="471"/>
  <c r="B270" i="471"/>
  <c r="B271" i="471"/>
  <c r="B272" i="471"/>
  <c r="B273" i="471"/>
  <c r="B274" i="471"/>
  <c r="B275" i="471"/>
  <c r="B276" i="471"/>
  <c r="B277" i="471"/>
  <c r="B278" i="471"/>
  <c r="B279" i="471"/>
  <c r="B280" i="471"/>
  <c r="B281" i="471"/>
  <c r="B282" i="471"/>
  <c r="B283" i="471"/>
  <c r="B284" i="471"/>
  <c r="B285" i="471"/>
  <c r="B286" i="471"/>
  <c r="B287" i="471"/>
  <c r="B288" i="471"/>
  <c r="B289" i="471"/>
  <c r="B290" i="471"/>
  <c r="B291" i="471"/>
  <c r="B292" i="471"/>
  <c r="B293" i="471"/>
  <c r="B294" i="471"/>
  <c r="B295" i="471"/>
  <c r="B296" i="471"/>
  <c r="B297" i="471"/>
  <c r="B298" i="471"/>
  <c r="B299" i="471"/>
  <c r="B300" i="471"/>
  <c r="B301" i="471"/>
  <c r="B302" i="471"/>
  <c r="B303" i="471"/>
  <c r="B304" i="471"/>
  <c r="B305" i="471"/>
  <c r="B306" i="471"/>
  <c r="B307" i="471"/>
  <c r="B308" i="471"/>
  <c r="B309" i="471"/>
  <c r="B310" i="471"/>
  <c r="B311" i="471"/>
  <c r="B312" i="471"/>
  <c r="B313" i="471"/>
  <c r="B314" i="471"/>
  <c r="B315" i="471"/>
  <c r="B316" i="471"/>
  <c r="B317" i="471"/>
  <c r="B318" i="471"/>
  <c r="B319" i="471"/>
  <c r="B320" i="471"/>
  <c r="B321" i="471"/>
  <c r="B322" i="471"/>
  <c r="B323" i="471"/>
  <c r="B324" i="471"/>
  <c r="B325" i="471"/>
  <c r="B326" i="471"/>
  <c r="B327" i="471"/>
  <c r="B328" i="471"/>
  <c r="B329" i="471"/>
  <c r="B330" i="471"/>
  <c r="B331" i="471"/>
  <c r="B332" i="471"/>
  <c r="B333" i="471"/>
  <c r="B334" i="471"/>
  <c r="B335" i="471"/>
  <c r="B336" i="471"/>
  <c r="B337" i="471"/>
  <c r="B338" i="471"/>
  <c r="B339" i="471"/>
  <c r="B340" i="471"/>
  <c r="B341" i="471"/>
  <c r="B342" i="471"/>
  <c r="B343" i="471"/>
  <c r="B344" i="471"/>
  <c r="B345" i="471"/>
  <c r="B346" i="471"/>
  <c r="B347" i="471"/>
  <c r="B348" i="471"/>
  <c r="B349" i="471"/>
  <c r="B350" i="471"/>
  <c r="B351" i="471"/>
  <c r="B352" i="471"/>
  <c r="B353" i="471"/>
  <c r="B354" i="471"/>
  <c r="B355" i="471"/>
  <c r="B356" i="471"/>
  <c r="B357" i="471"/>
  <c r="B358" i="471"/>
  <c r="B359" i="471"/>
  <c r="B360" i="471"/>
  <c r="B361" i="471"/>
  <c r="B362" i="471"/>
  <c r="B363" i="471"/>
  <c r="B364" i="471"/>
  <c r="B365" i="471"/>
  <c r="B366" i="471"/>
  <c r="B367" i="471"/>
  <c r="B368" i="471"/>
  <c r="B369" i="471"/>
  <c r="B370" i="471"/>
  <c r="B371" i="471"/>
  <c r="B372" i="471"/>
  <c r="B373" i="471"/>
  <c r="B374" i="471"/>
  <c r="B375" i="471"/>
  <c r="B376" i="471"/>
  <c r="B377" i="471"/>
  <c r="B378" i="471"/>
  <c r="B379" i="471"/>
  <c r="B380" i="471"/>
  <c r="B381" i="471"/>
  <c r="B382" i="471"/>
  <c r="B383" i="471"/>
  <c r="B384" i="471"/>
  <c r="B385" i="471"/>
  <c r="B386" i="471"/>
  <c r="B387" i="471"/>
  <c r="B388" i="471"/>
  <c r="B389" i="471"/>
  <c r="B390" i="471"/>
  <c r="B391" i="471"/>
  <c r="B392" i="471"/>
  <c r="B393" i="471"/>
  <c r="B394" i="471"/>
  <c r="B395" i="471"/>
  <c r="B396" i="471"/>
  <c r="B397" i="471"/>
  <c r="B398" i="471"/>
  <c r="B399" i="471"/>
  <c r="B400" i="471"/>
  <c r="B401" i="471"/>
  <c r="B402" i="471"/>
  <c r="B403" i="471"/>
  <c r="B404" i="471"/>
  <c r="B405" i="471"/>
  <c r="B406" i="471"/>
  <c r="B407" i="471"/>
  <c r="B408" i="471"/>
  <c r="B409" i="471"/>
  <c r="B410" i="471"/>
  <c r="B411" i="471"/>
  <c r="B412" i="471"/>
  <c r="B413" i="471"/>
  <c r="B414" i="471"/>
  <c r="B415" i="471"/>
  <c r="B416" i="471"/>
  <c r="B417" i="471"/>
  <c r="B418" i="471"/>
  <c r="B419" i="471"/>
  <c r="B420" i="471"/>
  <c r="B421" i="471"/>
  <c r="B422" i="471"/>
  <c r="B423" i="471"/>
  <c r="B424" i="471"/>
  <c r="B425" i="471"/>
  <c r="B426" i="471"/>
  <c r="B427" i="471"/>
  <c r="B428" i="471"/>
  <c r="B429" i="471"/>
  <c r="B430" i="471"/>
  <c r="B431" i="471"/>
  <c r="B432" i="471"/>
  <c r="B433" i="471"/>
  <c r="B434" i="471"/>
  <c r="B435" i="471"/>
  <c r="B436" i="471"/>
  <c r="B437" i="471"/>
  <c r="B438" i="471"/>
  <c r="B439" i="471"/>
  <c r="B440" i="471"/>
  <c r="B441" i="471"/>
  <c r="B442" i="471"/>
  <c r="B443" i="471"/>
  <c r="B444" i="471"/>
  <c r="B445" i="471"/>
  <c r="B446" i="471"/>
  <c r="B447" i="471"/>
  <c r="B448" i="471"/>
  <c r="B449" i="471"/>
  <c r="B450" i="471"/>
  <c r="B451" i="471"/>
  <c r="B452" i="471"/>
  <c r="B453" i="471"/>
  <c r="B454" i="471"/>
  <c r="B455" i="471"/>
  <c r="B456" i="471"/>
  <c r="B457" i="471"/>
  <c r="B458" i="471"/>
  <c r="B459" i="471"/>
  <c r="B460" i="471"/>
  <c r="B461" i="471"/>
  <c r="B462" i="471"/>
  <c r="B463" i="471"/>
  <c r="B464" i="471"/>
  <c r="B465" i="471"/>
  <c r="B466" i="471"/>
  <c r="B467" i="471"/>
  <c r="B468" i="471"/>
  <c r="B469" i="471"/>
  <c r="B470" i="471"/>
  <c r="B471" i="471"/>
  <c r="B472" i="471"/>
  <c r="B473" i="471"/>
  <c r="B474" i="471"/>
  <c r="B475" i="471"/>
  <c r="B476" i="471"/>
  <c r="B477" i="471"/>
  <c r="B478" i="471"/>
  <c r="B479" i="471"/>
  <c r="B480" i="471"/>
  <c r="B481" i="471"/>
  <c r="B482" i="471"/>
  <c r="B483" i="471"/>
  <c r="B484" i="471"/>
  <c r="B485" i="471"/>
  <c r="B486" i="471"/>
  <c r="B487" i="471"/>
  <c r="B488" i="471"/>
  <c r="B489" i="471"/>
  <c r="B490" i="471"/>
  <c r="B491" i="471"/>
  <c r="B492" i="471"/>
  <c r="B493" i="471"/>
  <c r="B494" i="471"/>
  <c r="B495" i="471"/>
  <c r="B496" i="471"/>
  <c r="B497" i="471"/>
  <c r="B498" i="471"/>
  <c r="B499" i="471"/>
  <c r="B500" i="471"/>
  <c r="H1" i="467"/>
  <c r="H2" i="467"/>
  <c r="H3" i="467"/>
  <c r="H4" i="467"/>
  <c r="H5" i="467"/>
  <c r="H6" i="467"/>
  <c r="H7" i="467"/>
  <c r="H8" i="467"/>
  <c r="H9" i="467"/>
  <c r="H10" i="467"/>
  <c r="H11" i="467"/>
  <c r="H12" i="467"/>
  <c r="H13" i="467"/>
  <c r="H14" i="467"/>
  <c r="H15" i="467"/>
  <c r="H16" i="467"/>
  <c r="H17" i="467"/>
  <c r="H18" i="467"/>
  <c r="H19" i="467"/>
  <c r="H20" i="467"/>
  <c r="H21" i="467"/>
  <c r="H22" i="467"/>
  <c r="H23" i="467"/>
  <c r="H24" i="467"/>
  <c r="H25" i="467"/>
  <c r="H26" i="467"/>
  <c r="H27" i="467"/>
  <c r="H28" i="467"/>
  <c r="H29" i="467"/>
  <c r="H30" i="467"/>
  <c r="H31" i="467"/>
  <c r="H32" i="467"/>
  <c r="H33" i="467"/>
  <c r="H34" i="467"/>
  <c r="H35" i="467"/>
  <c r="H36" i="467"/>
  <c r="H37" i="467"/>
  <c r="H38" i="467"/>
  <c r="H39" i="467"/>
  <c r="H40" i="467"/>
  <c r="H41" i="467"/>
  <c r="H42" i="467"/>
  <c r="H43" i="467"/>
  <c r="H44" i="467"/>
  <c r="H45" i="467"/>
  <c r="H46" i="467"/>
  <c r="H47" i="467"/>
  <c r="H48" i="467"/>
  <c r="H49" i="467"/>
  <c r="H50" i="467"/>
  <c r="H51" i="467"/>
  <c r="H52" i="467"/>
  <c r="H53" i="467"/>
  <c r="H54" i="467"/>
  <c r="H55" i="467"/>
  <c r="H56" i="467"/>
  <c r="H57" i="467"/>
  <c r="H58" i="467"/>
  <c r="H59" i="467"/>
  <c r="H60" i="467"/>
  <c r="H61" i="467"/>
  <c r="H62" i="467"/>
  <c r="H63" i="467"/>
  <c r="H64" i="467"/>
  <c r="H65" i="467"/>
  <c r="H66" i="467"/>
  <c r="H67" i="467"/>
  <c r="H68" i="467"/>
  <c r="H69" i="467"/>
  <c r="H70" i="467"/>
  <c r="G1" i="467"/>
  <c r="G2" i="467"/>
  <c r="G3" i="467"/>
  <c r="G4" i="467"/>
  <c r="G5" i="467"/>
  <c r="G6" i="467"/>
  <c r="G7" i="467"/>
  <c r="G8" i="467"/>
  <c r="G9" i="467"/>
  <c r="G10" i="467"/>
  <c r="G11" i="467"/>
  <c r="G12" i="467"/>
  <c r="G13" i="467"/>
  <c r="G14" i="467"/>
  <c r="G15" i="467"/>
  <c r="G16" i="467"/>
  <c r="G17" i="467"/>
  <c r="G18" i="467"/>
  <c r="G19" i="467"/>
  <c r="G20" i="467"/>
  <c r="G21" i="467"/>
  <c r="G22" i="467"/>
  <c r="G23" i="467"/>
  <c r="G24" i="467"/>
  <c r="G25" i="467"/>
  <c r="G26" i="467"/>
  <c r="G27" i="467"/>
  <c r="G28" i="467"/>
  <c r="G29" i="467"/>
  <c r="G30" i="467"/>
  <c r="G31" i="467"/>
  <c r="G32" i="467"/>
  <c r="G33" i="467"/>
  <c r="G34" i="467"/>
  <c r="G35" i="467"/>
  <c r="G36" i="467"/>
  <c r="G37" i="467"/>
  <c r="G38" i="467"/>
  <c r="G39" i="467"/>
  <c r="G40" i="467"/>
  <c r="G41" i="467"/>
  <c r="G42" i="467"/>
  <c r="G43" i="467"/>
  <c r="G44" i="467"/>
  <c r="G45" i="467"/>
  <c r="G46" i="467"/>
  <c r="G47" i="467"/>
  <c r="G48" i="467"/>
  <c r="G49" i="467"/>
  <c r="G50" i="467"/>
  <c r="G51" i="467"/>
  <c r="G52" i="467"/>
  <c r="G53" i="467"/>
  <c r="G54" i="467"/>
  <c r="G55" i="467"/>
  <c r="G56" i="467"/>
  <c r="G57" i="467"/>
  <c r="G58" i="467"/>
  <c r="G59" i="467"/>
  <c r="G60" i="467"/>
  <c r="G61" i="467"/>
  <c r="G62" i="467"/>
  <c r="G63" i="467"/>
  <c r="G64" i="467"/>
  <c r="G65" i="467"/>
  <c r="G66" i="467"/>
  <c r="G67" i="467"/>
  <c r="G68" i="467"/>
  <c r="G69" i="467"/>
  <c r="G70" i="467"/>
  <c r="D1" i="467"/>
  <c r="D2" i="467"/>
  <c r="D3" i="467"/>
  <c r="D4" i="467"/>
  <c r="D5" i="467"/>
  <c r="D6" i="467"/>
  <c r="D7" i="467"/>
  <c r="D8" i="467"/>
  <c r="D9" i="467"/>
  <c r="D10" i="467"/>
  <c r="D11" i="467"/>
  <c r="D12" i="467"/>
  <c r="D13" i="467"/>
  <c r="D14" i="467"/>
  <c r="D15" i="467"/>
  <c r="D16" i="467"/>
  <c r="D17" i="467"/>
  <c r="D18" i="467"/>
  <c r="D19" i="467"/>
  <c r="D20" i="467"/>
  <c r="D21" i="467"/>
  <c r="D22" i="467"/>
  <c r="D23" i="467"/>
  <c r="D24" i="467"/>
  <c r="D25" i="467"/>
  <c r="D26" i="467"/>
  <c r="D27" i="467"/>
  <c r="D28" i="467"/>
  <c r="D29" i="467"/>
  <c r="D30" i="467"/>
  <c r="D31" i="467"/>
  <c r="D32" i="467"/>
  <c r="D33" i="467"/>
  <c r="D34" i="467"/>
  <c r="D35" i="467"/>
  <c r="D36" i="467"/>
  <c r="D37" i="467"/>
  <c r="D38" i="467"/>
  <c r="D39" i="467"/>
  <c r="D40" i="467"/>
  <c r="D41" i="467"/>
  <c r="D42" i="467"/>
  <c r="D43" i="467"/>
  <c r="D44" i="467"/>
  <c r="D45" i="467"/>
  <c r="D46" i="467"/>
  <c r="D47" i="467"/>
  <c r="D48" i="467"/>
  <c r="D49" i="467"/>
  <c r="D50" i="467"/>
  <c r="D51" i="467"/>
  <c r="D52" i="467"/>
  <c r="D53" i="467"/>
  <c r="D54" i="467"/>
  <c r="D55" i="467"/>
  <c r="D56" i="467"/>
  <c r="D57" i="467"/>
  <c r="D58" i="467"/>
  <c r="D59" i="467"/>
  <c r="D60" i="467"/>
  <c r="D61" i="467"/>
  <c r="D62" i="467"/>
  <c r="D63" i="467"/>
  <c r="D64" i="467"/>
  <c r="D65" i="467"/>
  <c r="D66" i="467"/>
  <c r="D67" i="467"/>
  <c r="D68" i="467"/>
  <c r="D69" i="467"/>
  <c r="D70" i="467"/>
  <c r="C1" i="467"/>
  <c r="C2" i="467"/>
  <c r="C3" i="467"/>
  <c r="C4" i="467"/>
  <c r="C5" i="467"/>
  <c r="C6" i="467"/>
  <c r="C7" i="467"/>
  <c r="C8" i="467"/>
  <c r="C9" i="467"/>
  <c r="C10" i="467"/>
  <c r="C11" i="467"/>
  <c r="C12" i="467"/>
  <c r="C13" i="467"/>
  <c r="C14" i="467"/>
  <c r="C15" i="467"/>
  <c r="C16" i="467"/>
  <c r="C17" i="467"/>
  <c r="C18" i="467"/>
  <c r="C19" i="467"/>
  <c r="C20" i="467"/>
  <c r="C21" i="467"/>
  <c r="C22" i="467"/>
  <c r="C23" i="467"/>
  <c r="C24" i="467"/>
  <c r="C25" i="467"/>
  <c r="C26" i="467"/>
  <c r="C27" i="467"/>
  <c r="C28" i="467"/>
  <c r="C29" i="467"/>
  <c r="C30" i="467"/>
  <c r="C31" i="467"/>
  <c r="C32" i="467"/>
  <c r="C33" i="467"/>
  <c r="C34" i="467"/>
  <c r="C35" i="467"/>
  <c r="C36" i="467"/>
  <c r="C37" i="467"/>
  <c r="C38" i="467"/>
  <c r="C39" i="467"/>
  <c r="C40" i="467"/>
  <c r="C41" i="467"/>
  <c r="C42" i="467"/>
  <c r="C43" i="467"/>
  <c r="C44" i="467"/>
  <c r="C45" i="467"/>
  <c r="C46" i="467"/>
  <c r="C47" i="467"/>
  <c r="C48" i="467"/>
  <c r="C49" i="467"/>
  <c r="C50" i="467"/>
  <c r="C51" i="467"/>
  <c r="C52" i="467"/>
  <c r="C53" i="467"/>
  <c r="C54" i="467"/>
  <c r="C55" i="467"/>
  <c r="C56" i="467"/>
  <c r="C57" i="467"/>
  <c r="C58" i="467"/>
  <c r="C59" i="467"/>
  <c r="C60" i="467"/>
  <c r="C61" i="467"/>
  <c r="C62" i="467"/>
  <c r="C63" i="467"/>
  <c r="C64" i="467"/>
  <c r="C65" i="467"/>
  <c r="C66" i="467"/>
  <c r="C67" i="467"/>
  <c r="C68" i="467"/>
  <c r="C69" i="467"/>
  <c r="C70" i="467"/>
  <c r="D1" i="455"/>
  <c r="D2" i="455"/>
  <c r="D3" i="455"/>
  <c r="D4" i="455"/>
  <c r="D5" i="455"/>
  <c r="D6" i="455"/>
  <c r="D7" i="455"/>
  <c r="D8" i="455"/>
  <c r="D9" i="455"/>
  <c r="D10" i="455"/>
  <c r="D11" i="455"/>
  <c r="D12" i="455"/>
  <c r="D13" i="455"/>
  <c r="D14" i="455"/>
  <c r="D15" i="455"/>
  <c r="D16" i="455"/>
  <c r="D17" i="455"/>
  <c r="D18" i="455"/>
  <c r="D19" i="455"/>
  <c r="D20" i="455"/>
  <c r="D21" i="455"/>
  <c r="D22" i="455"/>
  <c r="D23" i="455"/>
  <c r="D24" i="455"/>
  <c r="D25" i="455"/>
  <c r="D26" i="455"/>
  <c r="D27" i="455"/>
  <c r="D28" i="455"/>
  <c r="D29" i="455"/>
  <c r="D30" i="455"/>
  <c r="D31" i="455"/>
  <c r="D32" i="455"/>
  <c r="D33" i="455"/>
  <c r="D34" i="455"/>
  <c r="D35" i="455"/>
  <c r="D36" i="455"/>
  <c r="D37" i="455"/>
  <c r="D38" i="455"/>
  <c r="D39" i="455"/>
  <c r="D40" i="455"/>
  <c r="D41" i="455"/>
  <c r="D42" i="455"/>
  <c r="D43" i="455"/>
  <c r="D44" i="455"/>
  <c r="D45" i="455"/>
  <c r="D46" i="455"/>
  <c r="D47" i="455"/>
  <c r="D48" i="455"/>
  <c r="D49" i="455"/>
  <c r="D50" i="455"/>
  <c r="D51" i="455"/>
  <c r="D52" i="455"/>
  <c r="D53" i="455"/>
  <c r="D54" i="455"/>
  <c r="D55" i="455"/>
  <c r="D56" i="455"/>
  <c r="D57" i="455"/>
  <c r="D58" i="455"/>
  <c r="D59" i="455"/>
  <c r="D60" i="455"/>
  <c r="D61" i="455"/>
  <c r="D62" i="455"/>
  <c r="D63" i="455"/>
  <c r="D64" i="455"/>
  <c r="D65" i="455"/>
  <c r="D66" i="455"/>
  <c r="D67" i="455"/>
  <c r="D68" i="455"/>
  <c r="D69" i="455"/>
  <c r="D70" i="455"/>
  <c r="D71" i="455"/>
  <c r="D72" i="455"/>
  <c r="D73" i="455"/>
  <c r="D74" i="455"/>
  <c r="D75" i="455"/>
  <c r="D76" i="455"/>
  <c r="D77" i="455"/>
  <c r="D78" i="455"/>
  <c r="D79" i="455"/>
  <c r="D80" i="455"/>
  <c r="D81" i="455"/>
  <c r="D82" i="455"/>
  <c r="D83" i="455"/>
  <c r="D84" i="455"/>
  <c r="D85" i="455"/>
  <c r="D86" i="455"/>
  <c r="D87" i="455"/>
  <c r="D88" i="455"/>
  <c r="D89" i="455"/>
  <c r="D90" i="455"/>
  <c r="D91" i="455"/>
  <c r="D92" i="455"/>
  <c r="D93" i="455"/>
  <c r="D94" i="455"/>
  <c r="D95" i="455"/>
  <c r="D96" i="455"/>
  <c r="D97" i="455"/>
  <c r="D98" i="455"/>
  <c r="D99" i="455"/>
  <c r="D100" i="455"/>
  <c r="D101" i="455"/>
  <c r="D102" i="455"/>
  <c r="D103" i="455"/>
  <c r="D104" i="455"/>
  <c r="D105" i="455"/>
  <c r="D106" i="455"/>
  <c r="D107" i="455"/>
  <c r="D108" i="455"/>
  <c r="D109" i="455"/>
  <c r="D110" i="455"/>
  <c r="D111" i="455"/>
  <c r="D112" i="455"/>
  <c r="D113" i="455"/>
  <c r="D114" i="455"/>
  <c r="D115" i="455"/>
  <c r="D116" i="455"/>
  <c r="D117" i="455"/>
  <c r="D118" i="455"/>
  <c r="D119" i="455"/>
  <c r="D120" i="455"/>
  <c r="D121" i="455"/>
  <c r="D122" i="455"/>
  <c r="D123" i="455"/>
  <c r="D124" i="455"/>
  <c r="D125" i="455"/>
  <c r="D126" i="455"/>
  <c r="D127" i="455"/>
  <c r="D128" i="455"/>
  <c r="D129" i="455"/>
  <c r="D130" i="455"/>
  <c r="D131" i="455"/>
  <c r="D132" i="455"/>
  <c r="D133" i="455"/>
  <c r="D134" i="455"/>
  <c r="D135" i="455"/>
  <c r="D136" i="455"/>
  <c r="D137" i="455"/>
  <c r="D138" i="455"/>
  <c r="D139" i="455"/>
  <c r="D140" i="455"/>
  <c r="D141" i="455"/>
  <c r="D142" i="455"/>
  <c r="D143" i="455"/>
  <c r="D144" i="455"/>
  <c r="D145" i="455"/>
  <c r="D146" i="455"/>
  <c r="D147" i="455"/>
  <c r="D148" i="455"/>
  <c r="D149" i="455"/>
  <c r="D150" i="455"/>
  <c r="D151" i="455"/>
  <c r="D152" i="455"/>
  <c r="D153" i="455"/>
  <c r="D154" i="455"/>
  <c r="D155" i="455"/>
  <c r="D156" i="455"/>
  <c r="D157" i="455"/>
  <c r="D158" i="455"/>
  <c r="D159" i="455"/>
  <c r="D160" i="455"/>
  <c r="D161" i="455"/>
  <c r="D162" i="455"/>
  <c r="D163" i="455"/>
  <c r="D164" i="455"/>
  <c r="D165" i="455"/>
  <c r="D166" i="455"/>
  <c r="D167" i="455"/>
  <c r="D168" i="455"/>
  <c r="D169" i="455"/>
  <c r="D170" i="455"/>
  <c r="D171" i="455"/>
  <c r="D172" i="455"/>
  <c r="D173" i="455"/>
  <c r="D174" i="455"/>
  <c r="D175" i="455"/>
  <c r="D176" i="455"/>
  <c r="D177" i="455"/>
  <c r="D178" i="455"/>
  <c r="D179" i="455"/>
  <c r="D180" i="455"/>
  <c r="D181" i="455"/>
  <c r="D182" i="455"/>
  <c r="D183" i="455"/>
  <c r="D184" i="455"/>
  <c r="D185" i="455"/>
  <c r="D186" i="455"/>
  <c r="D187" i="455"/>
  <c r="D188" i="455"/>
  <c r="D189" i="455"/>
  <c r="D190" i="455"/>
  <c r="D191" i="455"/>
  <c r="D192" i="455"/>
  <c r="D193" i="455"/>
  <c r="D194" i="455"/>
  <c r="D195" i="455"/>
  <c r="D196" i="455"/>
  <c r="D197" i="455"/>
  <c r="D198" i="455"/>
  <c r="D199" i="455"/>
  <c r="D200" i="455"/>
  <c r="D201" i="455"/>
  <c r="D202" i="455"/>
  <c r="D203" i="455"/>
  <c r="D204" i="455"/>
  <c r="D205" i="455"/>
  <c r="D206" i="455"/>
  <c r="D207" i="455"/>
  <c r="D208" i="455"/>
  <c r="D209" i="455"/>
  <c r="D210" i="455"/>
  <c r="D211" i="455"/>
  <c r="D212" i="455"/>
  <c r="D213" i="455"/>
  <c r="D214" i="455"/>
  <c r="D215" i="455"/>
  <c r="D216" i="455"/>
  <c r="D217" i="455"/>
  <c r="D218" i="455"/>
  <c r="D219" i="455"/>
  <c r="D220" i="455"/>
  <c r="D221" i="455"/>
  <c r="D222" i="455"/>
  <c r="D223" i="455"/>
  <c r="D224" i="455"/>
  <c r="D225" i="455"/>
  <c r="D226" i="455"/>
  <c r="D227" i="455"/>
  <c r="D228" i="455"/>
  <c r="D229" i="455"/>
  <c r="D230" i="455"/>
  <c r="D231" i="455"/>
  <c r="D232" i="455"/>
  <c r="D233" i="455"/>
  <c r="D234" i="455"/>
  <c r="D235" i="455"/>
  <c r="D236" i="455"/>
  <c r="D237" i="455"/>
  <c r="D238" i="455"/>
  <c r="D239" i="455"/>
  <c r="D240" i="455"/>
  <c r="D241" i="455"/>
  <c r="D242" i="455"/>
  <c r="D243" i="455"/>
  <c r="D244" i="455"/>
  <c r="D245" i="455"/>
  <c r="D246" i="455"/>
  <c r="D247" i="455"/>
  <c r="D248" i="455"/>
  <c r="D249" i="455"/>
  <c r="D250" i="455"/>
  <c r="D251" i="455"/>
  <c r="D252" i="455"/>
  <c r="D253" i="455"/>
  <c r="D254" i="455"/>
  <c r="D255" i="455"/>
  <c r="D256" i="455"/>
  <c r="D257" i="455"/>
  <c r="D258" i="455"/>
  <c r="D259" i="455"/>
  <c r="D260" i="455"/>
  <c r="D261" i="455"/>
  <c r="D262" i="455"/>
  <c r="D263" i="455"/>
  <c r="D264" i="455"/>
  <c r="D265" i="455"/>
  <c r="D266" i="455"/>
  <c r="D267" i="455"/>
  <c r="D268" i="455"/>
  <c r="D269" i="455"/>
  <c r="D270" i="455"/>
  <c r="D271" i="455"/>
  <c r="D272" i="455"/>
  <c r="D273" i="455"/>
  <c r="D274" i="455"/>
  <c r="D275" i="455"/>
  <c r="D276" i="455"/>
  <c r="D277" i="455"/>
  <c r="D278" i="455"/>
  <c r="D279" i="455"/>
  <c r="D280" i="455"/>
  <c r="D281" i="455"/>
  <c r="D282" i="455"/>
  <c r="D283" i="455"/>
  <c r="D284" i="455"/>
  <c r="D285" i="455"/>
  <c r="D286" i="455"/>
  <c r="D287" i="455"/>
  <c r="D288" i="455"/>
  <c r="D289" i="455"/>
  <c r="D290" i="455"/>
  <c r="D291" i="455"/>
  <c r="D292" i="455"/>
  <c r="D293" i="455"/>
  <c r="D294" i="455"/>
  <c r="D295" i="455"/>
  <c r="D296" i="455"/>
  <c r="D297" i="455"/>
  <c r="D298" i="455"/>
  <c r="D299" i="455"/>
  <c r="D300" i="455"/>
  <c r="D301" i="455"/>
  <c r="D302" i="455"/>
  <c r="D303" i="455"/>
  <c r="D304" i="455"/>
  <c r="D305" i="455"/>
  <c r="D306" i="455"/>
  <c r="D307" i="455"/>
  <c r="D308" i="455"/>
  <c r="D309" i="455"/>
  <c r="D310" i="455"/>
  <c r="D311" i="455"/>
  <c r="D312" i="455"/>
  <c r="D313" i="455"/>
  <c r="D314" i="455"/>
  <c r="D315" i="455"/>
  <c r="D316" i="455"/>
  <c r="D317" i="455"/>
  <c r="D318" i="455"/>
  <c r="D319" i="455"/>
  <c r="D320" i="455"/>
  <c r="D321" i="455"/>
  <c r="D322" i="455"/>
  <c r="D323" i="455"/>
  <c r="D324" i="455"/>
  <c r="D325" i="455"/>
  <c r="D326" i="455"/>
  <c r="D327" i="455"/>
  <c r="D328" i="455"/>
  <c r="D329" i="455"/>
  <c r="D330" i="455"/>
  <c r="D331" i="455"/>
  <c r="D332" i="455"/>
  <c r="D333" i="455"/>
  <c r="D334" i="455"/>
  <c r="D335" i="455"/>
  <c r="D336" i="455"/>
  <c r="D337" i="455"/>
  <c r="D338" i="455"/>
  <c r="D339" i="455"/>
  <c r="D340" i="455"/>
  <c r="D341" i="455"/>
  <c r="D342" i="455"/>
  <c r="D343" i="455"/>
  <c r="D344" i="455"/>
  <c r="D345" i="455"/>
  <c r="D346" i="455"/>
  <c r="D347" i="455"/>
  <c r="D348" i="455"/>
  <c r="D349" i="455"/>
  <c r="D350" i="455"/>
  <c r="D351" i="455"/>
  <c r="D352" i="455"/>
  <c r="D353" i="455"/>
  <c r="D354" i="455"/>
  <c r="D355" i="455"/>
  <c r="D356" i="455"/>
  <c r="D357" i="455"/>
  <c r="D358" i="455"/>
  <c r="D359" i="455"/>
  <c r="D360" i="455"/>
  <c r="D361" i="455"/>
  <c r="D362" i="455"/>
  <c r="D363" i="455"/>
  <c r="D364" i="455"/>
  <c r="D365" i="455"/>
  <c r="D366" i="455"/>
  <c r="D367" i="455"/>
  <c r="D368" i="455"/>
  <c r="D369" i="455"/>
  <c r="D370" i="455"/>
  <c r="D371" i="455"/>
  <c r="D372" i="455"/>
  <c r="D373" i="455"/>
  <c r="D374" i="455"/>
  <c r="D375" i="455"/>
  <c r="D376" i="455"/>
  <c r="D377" i="455"/>
  <c r="D378" i="455"/>
  <c r="D379" i="455"/>
  <c r="D380" i="455"/>
  <c r="D381" i="455"/>
  <c r="D382" i="455"/>
  <c r="D383" i="455"/>
  <c r="D384" i="455"/>
  <c r="D385" i="455"/>
  <c r="D386" i="455"/>
  <c r="D387" i="455"/>
  <c r="D388" i="455"/>
  <c r="D389" i="455"/>
  <c r="D390" i="455"/>
  <c r="D391" i="455"/>
  <c r="D392" i="455"/>
  <c r="D393" i="455"/>
  <c r="D394" i="455"/>
  <c r="D395" i="455"/>
  <c r="D396" i="455"/>
  <c r="D397" i="455"/>
  <c r="D398" i="455"/>
  <c r="D399" i="455"/>
  <c r="D400" i="455"/>
  <c r="D401" i="455"/>
  <c r="D402" i="455"/>
  <c r="D403" i="455"/>
  <c r="D404" i="455"/>
  <c r="D405" i="455"/>
  <c r="D406" i="455"/>
  <c r="D407" i="455"/>
  <c r="D408" i="455"/>
  <c r="D409" i="455"/>
  <c r="D410" i="455"/>
  <c r="D411" i="455"/>
  <c r="D412" i="455"/>
  <c r="D413" i="455"/>
  <c r="D414" i="455"/>
  <c r="D415" i="455"/>
  <c r="D416" i="455"/>
  <c r="D417" i="455"/>
  <c r="D418" i="455"/>
  <c r="D419" i="455"/>
  <c r="D420" i="455"/>
  <c r="D421" i="455"/>
  <c r="D422" i="455"/>
  <c r="D423" i="455"/>
  <c r="D424" i="455"/>
  <c r="D425" i="455"/>
  <c r="D426" i="455"/>
  <c r="D427" i="455"/>
  <c r="D428" i="455"/>
  <c r="D429" i="455"/>
  <c r="D430" i="455"/>
  <c r="D431" i="455"/>
  <c r="D432" i="455"/>
  <c r="D433" i="455"/>
  <c r="D434" i="455"/>
  <c r="D435" i="455"/>
  <c r="D436" i="455"/>
  <c r="D437" i="455"/>
  <c r="D438" i="455"/>
  <c r="D439" i="455"/>
  <c r="D440" i="455"/>
  <c r="D441" i="455"/>
  <c r="D442" i="455"/>
  <c r="D443" i="455"/>
  <c r="D444" i="455"/>
  <c r="D445" i="455"/>
  <c r="D446" i="455"/>
  <c r="D447" i="455"/>
  <c r="D448" i="455"/>
  <c r="D449" i="455"/>
  <c r="D450" i="455"/>
  <c r="D451" i="455"/>
  <c r="D452" i="455"/>
  <c r="D453" i="455"/>
  <c r="D454" i="455"/>
  <c r="D455" i="455"/>
  <c r="D456" i="455"/>
  <c r="D457" i="455"/>
  <c r="D458" i="455"/>
  <c r="D459" i="455"/>
  <c r="D460" i="455"/>
  <c r="D461" i="455"/>
  <c r="D462" i="455"/>
  <c r="D463" i="455"/>
  <c r="D464" i="455"/>
  <c r="D465" i="455"/>
  <c r="D466" i="455"/>
  <c r="D467" i="455"/>
  <c r="D468" i="455"/>
  <c r="D469" i="455"/>
  <c r="D470" i="455"/>
  <c r="D471" i="455"/>
  <c r="D472" i="455"/>
  <c r="D473" i="455"/>
  <c r="D474" i="455"/>
  <c r="D475" i="455"/>
  <c r="D476" i="455"/>
  <c r="D477" i="455"/>
  <c r="D478" i="455"/>
  <c r="D479" i="455"/>
  <c r="D480" i="455"/>
  <c r="D481" i="455"/>
  <c r="D482" i="455"/>
  <c r="D483" i="455"/>
  <c r="D484" i="455"/>
  <c r="D485" i="455"/>
  <c r="D486" i="455"/>
  <c r="D487" i="455"/>
  <c r="D488" i="455"/>
  <c r="D489" i="455"/>
  <c r="D490" i="455"/>
  <c r="D491" i="455"/>
  <c r="D492" i="455"/>
  <c r="D493" i="455"/>
  <c r="D494" i="455"/>
  <c r="D495" i="455"/>
  <c r="D496" i="455"/>
  <c r="D497" i="455"/>
  <c r="D498" i="455"/>
  <c r="D499" i="455"/>
  <c r="D500" i="455"/>
  <c r="C1" i="455"/>
  <c r="C2" i="455"/>
  <c r="C3" i="455"/>
  <c r="C4" i="455"/>
  <c r="C5" i="455"/>
  <c r="C6" i="455"/>
  <c r="C7" i="455"/>
  <c r="C8" i="455"/>
  <c r="C9" i="455"/>
  <c r="C10" i="455"/>
  <c r="C11" i="455"/>
  <c r="C12" i="455"/>
  <c r="C13" i="455"/>
  <c r="C14" i="455"/>
  <c r="C15" i="455"/>
  <c r="C16" i="455"/>
  <c r="C17" i="455"/>
  <c r="C18" i="455"/>
  <c r="C19" i="455"/>
  <c r="C20" i="455"/>
  <c r="C21" i="455"/>
  <c r="C22" i="455"/>
  <c r="C23" i="455"/>
  <c r="C24" i="455"/>
  <c r="C25" i="455"/>
  <c r="C26" i="455"/>
  <c r="C27" i="455"/>
  <c r="C28" i="455"/>
  <c r="C29" i="455"/>
  <c r="C30" i="455"/>
  <c r="C31" i="455"/>
  <c r="C32" i="455"/>
  <c r="C33" i="455"/>
  <c r="C34" i="455"/>
  <c r="C35" i="455"/>
  <c r="C36" i="455"/>
  <c r="C37" i="455"/>
  <c r="C38" i="455"/>
  <c r="C39" i="455"/>
  <c r="C40" i="455"/>
  <c r="C41" i="455"/>
  <c r="C42" i="455"/>
  <c r="C43" i="455"/>
  <c r="C44" i="455"/>
  <c r="C45" i="455"/>
  <c r="C46" i="455"/>
  <c r="C47" i="455"/>
  <c r="C48" i="455"/>
  <c r="C49" i="455"/>
  <c r="C50" i="455"/>
  <c r="C51" i="455"/>
  <c r="C52" i="455"/>
  <c r="C53" i="455"/>
  <c r="C54" i="455"/>
  <c r="C55" i="455"/>
  <c r="C56" i="455"/>
  <c r="C57" i="455"/>
  <c r="C58" i="455"/>
  <c r="C59" i="455"/>
  <c r="C60" i="455"/>
  <c r="C61" i="455"/>
  <c r="C62" i="455"/>
  <c r="C63" i="455"/>
  <c r="C64" i="455"/>
  <c r="C65" i="455"/>
  <c r="C66" i="455"/>
  <c r="C67" i="455"/>
  <c r="C68" i="455"/>
  <c r="C69" i="455"/>
  <c r="C70" i="455"/>
  <c r="C71" i="455"/>
  <c r="C72" i="455"/>
  <c r="C73" i="455"/>
  <c r="C74" i="455"/>
  <c r="C75" i="455"/>
  <c r="C76" i="455"/>
  <c r="C77" i="455"/>
  <c r="C78" i="455"/>
  <c r="C79" i="455"/>
  <c r="C80" i="455"/>
  <c r="C81" i="455"/>
  <c r="C82" i="455"/>
  <c r="C83" i="455"/>
  <c r="C84" i="455"/>
  <c r="C85" i="455"/>
  <c r="C86" i="455"/>
  <c r="C87" i="455"/>
  <c r="C88" i="455"/>
  <c r="C89" i="455"/>
  <c r="C90" i="455"/>
  <c r="C91" i="455"/>
  <c r="C92" i="455"/>
  <c r="C93" i="455"/>
  <c r="C94" i="455"/>
  <c r="C95" i="455"/>
  <c r="C96" i="455"/>
  <c r="C97" i="455"/>
  <c r="C98" i="455"/>
  <c r="C99" i="455"/>
  <c r="C100" i="455"/>
  <c r="C101" i="455"/>
  <c r="C102" i="455"/>
  <c r="C103" i="455"/>
  <c r="C104" i="455"/>
  <c r="C105" i="455"/>
  <c r="C106" i="455"/>
  <c r="C107" i="455"/>
  <c r="C108" i="455"/>
  <c r="C109" i="455"/>
  <c r="C110" i="455"/>
  <c r="C111" i="455"/>
  <c r="C112" i="455"/>
  <c r="C113" i="455"/>
  <c r="C114" i="455"/>
  <c r="C115" i="455"/>
  <c r="C116" i="455"/>
  <c r="C117" i="455"/>
  <c r="C118" i="455"/>
  <c r="C119" i="455"/>
  <c r="C120" i="455"/>
  <c r="C121" i="455"/>
  <c r="C122" i="455"/>
  <c r="C123" i="455"/>
  <c r="C124" i="455"/>
  <c r="C125" i="455"/>
  <c r="C126" i="455"/>
  <c r="C127" i="455"/>
  <c r="C128" i="455"/>
  <c r="C129" i="455"/>
  <c r="C130" i="455"/>
  <c r="C131" i="455"/>
  <c r="C132" i="455"/>
  <c r="C133" i="455"/>
  <c r="C134" i="455"/>
  <c r="C135" i="455"/>
  <c r="C136" i="455"/>
  <c r="C137" i="455"/>
  <c r="C138" i="455"/>
  <c r="C139" i="455"/>
  <c r="C140" i="455"/>
  <c r="C141" i="455"/>
  <c r="C142" i="455"/>
  <c r="C143" i="455"/>
  <c r="C144" i="455"/>
  <c r="C145" i="455"/>
  <c r="C146" i="455"/>
  <c r="C147" i="455"/>
  <c r="C148" i="455"/>
  <c r="C149" i="455"/>
  <c r="C150" i="455"/>
  <c r="C151" i="455"/>
  <c r="C152" i="455"/>
  <c r="C153" i="455"/>
  <c r="C154" i="455"/>
  <c r="C155" i="455"/>
  <c r="C156" i="455"/>
  <c r="C157" i="455"/>
  <c r="C158" i="455"/>
  <c r="C159" i="455"/>
  <c r="C160" i="455"/>
  <c r="C161" i="455"/>
  <c r="C162" i="455"/>
  <c r="C163" i="455"/>
  <c r="C164" i="455"/>
  <c r="C165" i="455"/>
  <c r="C166" i="455"/>
  <c r="C167" i="455"/>
  <c r="C168" i="455"/>
  <c r="C169" i="455"/>
  <c r="C170" i="455"/>
  <c r="C171" i="455"/>
  <c r="C172" i="455"/>
  <c r="C173" i="455"/>
  <c r="C174" i="455"/>
  <c r="C175" i="455"/>
  <c r="C176" i="455"/>
  <c r="C177" i="455"/>
  <c r="C178" i="455"/>
  <c r="C179" i="455"/>
  <c r="C180" i="455"/>
  <c r="C181" i="455"/>
  <c r="C182" i="455"/>
  <c r="C183" i="455"/>
  <c r="C184" i="455"/>
  <c r="C185" i="455"/>
  <c r="C186" i="455"/>
  <c r="C187" i="455"/>
  <c r="C188" i="455"/>
  <c r="C189" i="455"/>
  <c r="C190" i="455"/>
  <c r="C191" i="455"/>
  <c r="C192" i="455"/>
  <c r="C193" i="455"/>
  <c r="C194" i="455"/>
  <c r="C195" i="455"/>
  <c r="C196" i="455"/>
  <c r="C197" i="455"/>
  <c r="C198" i="455"/>
  <c r="C199" i="455"/>
  <c r="C200" i="455"/>
  <c r="C201" i="455"/>
  <c r="C202" i="455"/>
  <c r="C203" i="455"/>
  <c r="C204" i="455"/>
  <c r="C205" i="455"/>
  <c r="C206" i="455"/>
  <c r="C207" i="455"/>
  <c r="C208" i="455"/>
  <c r="C209" i="455"/>
  <c r="C210" i="455"/>
  <c r="C211" i="455"/>
  <c r="C212" i="455"/>
  <c r="C213" i="455"/>
  <c r="C214" i="455"/>
  <c r="C215" i="455"/>
  <c r="C216" i="455"/>
  <c r="C217" i="455"/>
  <c r="C218" i="455"/>
  <c r="C219" i="455"/>
  <c r="C220" i="455"/>
  <c r="C221" i="455"/>
  <c r="C222" i="455"/>
  <c r="C223" i="455"/>
  <c r="C224" i="455"/>
  <c r="C225" i="455"/>
  <c r="C226" i="455"/>
  <c r="C227" i="455"/>
  <c r="C228" i="455"/>
  <c r="C229" i="455"/>
  <c r="C230" i="455"/>
  <c r="C231" i="455"/>
  <c r="C232" i="455"/>
  <c r="C233" i="455"/>
  <c r="C234" i="455"/>
  <c r="C235" i="455"/>
  <c r="C236" i="455"/>
  <c r="C237" i="455"/>
  <c r="C238" i="455"/>
  <c r="C239" i="455"/>
  <c r="C240" i="455"/>
  <c r="C241" i="455"/>
  <c r="C242" i="455"/>
  <c r="C243" i="455"/>
  <c r="C244" i="455"/>
  <c r="C245" i="455"/>
  <c r="C246" i="455"/>
  <c r="C247" i="455"/>
  <c r="C248" i="455"/>
  <c r="C249" i="455"/>
  <c r="C250" i="455"/>
  <c r="C251" i="455"/>
  <c r="C252" i="455"/>
  <c r="C253" i="455"/>
  <c r="C254" i="455"/>
  <c r="C255" i="455"/>
  <c r="C256" i="455"/>
  <c r="C257" i="455"/>
  <c r="C258" i="455"/>
  <c r="C259" i="455"/>
  <c r="C260" i="455"/>
  <c r="C261" i="455"/>
  <c r="C262" i="455"/>
  <c r="C263" i="455"/>
  <c r="C264" i="455"/>
  <c r="C265" i="455"/>
  <c r="C266" i="455"/>
  <c r="C267" i="455"/>
  <c r="C268" i="455"/>
  <c r="C269" i="455"/>
  <c r="C270" i="455"/>
  <c r="C271" i="455"/>
  <c r="C272" i="455"/>
  <c r="C273" i="455"/>
  <c r="C274" i="455"/>
  <c r="C275" i="455"/>
  <c r="C276" i="455"/>
  <c r="C277" i="455"/>
  <c r="C278" i="455"/>
  <c r="C279" i="455"/>
  <c r="C280" i="455"/>
  <c r="C281" i="455"/>
  <c r="C282" i="455"/>
  <c r="C283" i="455"/>
  <c r="C284" i="455"/>
  <c r="C285" i="455"/>
  <c r="C286" i="455"/>
  <c r="C287" i="455"/>
  <c r="C288" i="455"/>
  <c r="C289" i="455"/>
  <c r="C290" i="455"/>
  <c r="C291" i="455"/>
  <c r="C292" i="455"/>
  <c r="C293" i="455"/>
  <c r="C294" i="455"/>
  <c r="C295" i="455"/>
  <c r="C296" i="455"/>
  <c r="C297" i="455"/>
  <c r="C298" i="455"/>
  <c r="C299" i="455"/>
  <c r="C300" i="455"/>
  <c r="C301" i="455"/>
  <c r="C302" i="455"/>
  <c r="C303" i="455"/>
  <c r="C304" i="455"/>
  <c r="C305" i="455"/>
  <c r="C306" i="455"/>
  <c r="C307" i="455"/>
  <c r="C308" i="455"/>
  <c r="C309" i="455"/>
  <c r="C310" i="455"/>
  <c r="C311" i="455"/>
  <c r="C312" i="455"/>
  <c r="C313" i="455"/>
  <c r="C314" i="455"/>
  <c r="C315" i="455"/>
  <c r="C316" i="455"/>
  <c r="C317" i="455"/>
  <c r="C318" i="455"/>
  <c r="C319" i="455"/>
  <c r="C320" i="455"/>
  <c r="C321" i="455"/>
  <c r="C322" i="455"/>
  <c r="C323" i="455"/>
  <c r="C324" i="455"/>
  <c r="C325" i="455"/>
  <c r="C326" i="455"/>
  <c r="C327" i="455"/>
  <c r="C328" i="455"/>
  <c r="C329" i="455"/>
  <c r="C330" i="455"/>
  <c r="C331" i="455"/>
  <c r="C332" i="455"/>
  <c r="C333" i="455"/>
  <c r="C334" i="455"/>
  <c r="C335" i="455"/>
  <c r="C336" i="455"/>
  <c r="C337" i="455"/>
  <c r="C338" i="455"/>
  <c r="C339" i="455"/>
  <c r="C340" i="455"/>
  <c r="C341" i="455"/>
  <c r="C342" i="455"/>
  <c r="C343" i="455"/>
  <c r="C344" i="455"/>
  <c r="C345" i="455"/>
  <c r="C346" i="455"/>
  <c r="C347" i="455"/>
  <c r="C348" i="455"/>
  <c r="C349" i="455"/>
  <c r="C350" i="455"/>
  <c r="C351" i="455"/>
  <c r="C352" i="455"/>
  <c r="C353" i="455"/>
  <c r="C354" i="455"/>
  <c r="C355" i="455"/>
  <c r="C356" i="455"/>
  <c r="C357" i="455"/>
  <c r="C358" i="455"/>
  <c r="C359" i="455"/>
  <c r="C360" i="455"/>
  <c r="C361" i="455"/>
  <c r="C362" i="455"/>
  <c r="C363" i="455"/>
  <c r="C364" i="455"/>
  <c r="C365" i="455"/>
  <c r="C366" i="455"/>
  <c r="C367" i="455"/>
  <c r="C368" i="455"/>
  <c r="C369" i="455"/>
  <c r="C370" i="455"/>
  <c r="C371" i="455"/>
  <c r="C372" i="455"/>
  <c r="C373" i="455"/>
  <c r="C374" i="455"/>
  <c r="C375" i="455"/>
  <c r="C376" i="455"/>
  <c r="C377" i="455"/>
  <c r="C378" i="455"/>
  <c r="C379" i="455"/>
  <c r="C380" i="455"/>
  <c r="C381" i="455"/>
  <c r="C382" i="455"/>
  <c r="C383" i="455"/>
  <c r="C384" i="455"/>
  <c r="C385" i="455"/>
  <c r="C386" i="455"/>
  <c r="C387" i="455"/>
  <c r="C388" i="455"/>
  <c r="C389" i="455"/>
  <c r="C390" i="455"/>
  <c r="C391" i="455"/>
  <c r="C392" i="455"/>
  <c r="C393" i="455"/>
  <c r="C394" i="455"/>
  <c r="C395" i="455"/>
  <c r="C396" i="455"/>
  <c r="C397" i="455"/>
  <c r="C398" i="455"/>
  <c r="C399" i="455"/>
  <c r="C400" i="455"/>
  <c r="C401" i="455"/>
  <c r="C402" i="455"/>
  <c r="C403" i="455"/>
  <c r="C404" i="455"/>
  <c r="C405" i="455"/>
  <c r="C406" i="455"/>
  <c r="C407" i="455"/>
  <c r="C408" i="455"/>
  <c r="C409" i="455"/>
  <c r="C410" i="455"/>
  <c r="C411" i="455"/>
  <c r="C412" i="455"/>
  <c r="C413" i="455"/>
  <c r="C414" i="455"/>
  <c r="C415" i="455"/>
  <c r="C416" i="455"/>
  <c r="C417" i="455"/>
  <c r="C418" i="455"/>
  <c r="C419" i="455"/>
  <c r="C420" i="455"/>
  <c r="C421" i="455"/>
  <c r="C422" i="455"/>
  <c r="C423" i="455"/>
  <c r="C424" i="455"/>
  <c r="C425" i="455"/>
  <c r="C426" i="455"/>
  <c r="C427" i="455"/>
  <c r="C428" i="455"/>
  <c r="C429" i="455"/>
  <c r="C430" i="455"/>
  <c r="C431" i="455"/>
  <c r="C432" i="455"/>
  <c r="C433" i="455"/>
  <c r="C434" i="455"/>
  <c r="C435" i="455"/>
  <c r="C436" i="455"/>
  <c r="C437" i="455"/>
  <c r="C438" i="455"/>
  <c r="C439" i="455"/>
  <c r="C440" i="455"/>
  <c r="C441" i="455"/>
  <c r="C442" i="455"/>
  <c r="C443" i="455"/>
  <c r="C444" i="455"/>
  <c r="C445" i="455"/>
  <c r="C446" i="455"/>
  <c r="C447" i="455"/>
  <c r="C448" i="455"/>
  <c r="C449" i="455"/>
  <c r="C450" i="455"/>
  <c r="C451" i="455"/>
  <c r="C452" i="455"/>
  <c r="C453" i="455"/>
  <c r="C454" i="455"/>
  <c r="C455" i="455"/>
  <c r="C456" i="455"/>
  <c r="C457" i="455"/>
  <c r="C458" i="455"/>
  <c r="C459" i="455"/>
  <c r="C460" i="455"/>
  <c r="C461" i="455"/>
  <c r="C462" i="455"/>
  <c r="C463" i="455"/>
  <c r="C464" i="455"/>
  <c r="C465" i="455"/>
  <c r="C466" i="455"/>
  <c r="C467" i="455"/>
  <c r="C468" i="455"/>
  <c r="C469" i="455"/>
  <c r="C470" i="455"/>
  <c r="C471" i="455"/>
  <c r="C472" i="455"/>
  <c r="C473" i="455"/>
  <c r="C474" i="455"/>
  <c r="C475" i="455"/>
  <c r="C476" i="455"/>
  <c r="C477" i="455"/>
  <c r="C478" i="455"/>
  <c r="C479" i="455"/>
  <c r="C480" i="455"/>
  <c r="C481" i="455"/>
  <c r="C482" i="455"/>
  <c r="C483" i="455"/>
  <c r="C484" i="455"/>
  <c r="C485" i="455"/>
  <c r="C486" i="455"/>
  <c r="C487" i="455"/>
  <c r="C488" i="455"/>
  <c r="C489" i="455"/>
  <c r="C490" i="455"/>
  <c r="C491" i="455"/>
  <c r="C492" i="455"/>
  <c r="C493" i="455"/>
  <c r="C494" i="455"/>
  <c r="C495" i="455"/>
  <c r="C496" i="455"/>
  <c r="C497" i="455"/>
  <c r="C498" i="455"/>
  <c r="C499" i="455"/>
  <c r="C500" i="455"/>
  <c r="B1" i="455"/>
  <c r="B2" i="455"/>
  <c r="B3" i="455"/>
  <c r="B4" i="455"/>
  <c r="B5" i="455"/>
  <c r="B6" i="455"/>
  <c r="B7" i="455"/>
  <c r="B8" i="455"/>
  <c r="B9" i="455"/>
  <c r="B10" i="455"/>
  <c r="B11" i="455"/>
  <c r="B12" i="455"/>
  <c r="B13" i="455"/>
  <c r="B14" i="455"/>
  <c r="B15" i="455"/>
  <c r="B16" i="455"/>
  <c r="B17" i="455"/>
  <c r="B18" i="455"/>
  <c r="B19" i="455"/>
  <c r="B20" i="455"/>
  <c r="B21" i="455"/>
  <c r="B22" i="455"/>
  <c r="B23" i="455"/>
  <c r="B24" i="455"/>
  <c r="B25" i="455"/>
  <c r="B26" i="455"/>
  <c r="B27" i="455"/>
  <c r="B28" i="455"/>
  <c r="B29" i="455"/>
  <c r="B30" i="455"/>
  <c r="B31" i="455"/>
  <c r="B32" i="455"/>
  <c r="B33" i="455"/>
  <c r="B34" i="455"/>
  <c r="B35" i="455"/>
  <c r="B36" i="455"/>
  <c r="B37" i="455"/>
  <c r="B38" i="455"/>
  <c r="B39" i="455"/>
  <c r="B40" i="455"/>
  <c r="B41" i="455"/>
  <c r="B42" i="455"/>
  <c r="B43" i="455"/>
  <c r="B44" i="455"/>
  <c r="B45" i="455"/>
  <c r="B46" i="455"/>
  <c r="B47" i="455"/>
  <c r="B48" i="455"/>
  <c r="B49" i="455"/>
  <c r="B50" i="455"/>
  <c r="B51" i="455"/>
  <c r="B52" i="455"/>
  <c r="B53" i="455"/>
  <c r="B54" i="455"/>
  <c r="B55" i="455"/>
  <c r="B56" i="455"/>
  <c r="B57" i="455"/>
  <c r="B58" i="455"/>
  <c r="B59" i="455"/>
  <c r="B60" i="455"/>
  <c r="B61" i="455"/>
  <c r="B62" i="455"/>
  <c r="B63" i="455"/>
  <c r="B64" i="455"/>
  <c r="B65" i="455"/>
  <c r="B66" i="455"/>
  <c r="B67" i="455"/>
  <c r="B68" i="455"/>
  <c r="B69" i="455"/>
  <c r="B70" i="455"/>
  <c r="B71" i="455"/>
  <c r="B72" i="455"/>
  <c r="B73" i="455"/>
  <c r="B74" i="455"/>
  <c r="B75" i="455"/>
  <c r="B76" i="455"/>
  <c r="B77" i="455"/>
  <c r="B78" i="455"/>
  <c r="B79" i="455"/>
  <c r="B80" i="455"/>
  <c r="B81" i="455"/>
  <c r="B82" i="455"/>
  <c r="B83" i="455"/>
  <c r="B84" i="455"/>
  <c r="B85" i="455"/>
  <c r="B86" i="455"/>
  <c r="B87" i="455"/>
  <c r="B88" i="455"/>
  <c r="B89" i="455"/>
  <c r="B90" i="455"/>
  <c r="B91" i="455"/>
  <c r="B92" i="455"/>
  <c r="B93" i="455"/>
  <c r="B94" i="455"/>
  <c r="B95" i="455"/>
  <c r="B96" i="455"/>
  <c r="B97" i="455"/>
  <c r="B98" i="455"/>
  <c r="B99" i="455"/>
  <c r="B100" i="455"/>
  <c r="B101" i="455"/>
  <c r="B102" i="455"/>
  <c r="B103" i="455"/>
  <c r="B104" i="455"/>
  <c r="B105" i="455"/>
  <c r="B106" i="455"/>
  <c r="B107" i="455"/>
  <c r="B108" i="455"/>
  <c r="B109" i="455"/>
  <c r="B110" i="455"/>
  <c r="B111" i="455"/>
  <c r="B112" i="455"/>
  <c r="B113" i="455"/>
  <c r="B114" i="455"/>
  <c r="B115" i="455"/>
  <c r="B116" i="455"/>
  <c r="B117" i="455"/>
  <c r="B118" i="455"/>
  <c r="B119" i="455"/>
  <c r="B120" i="455"/>
  <c r="B121" i="455"/>
  <c r="B122" i="455"/>
  <c r="B123" i="455"/>
  <c r="B124" i="455"/>
  <c r="B125" i="455"/>
  <c r="B126" i="455"/>
  <c r="B127" i="455"/>
  <c r="B128" i="455"/>
  <c r="B129" i="455"/>
  <c r="B130" i="455"/>
  <c r="B131" i="455"/>
  <c r="B132" i="455"/>
  <c r="B133" i="455"/>
  <c r="B134" i="455"/>
  <c r="B135" i="455"/>
  <c r="B136" i="455"/>
  <c r="B137" i="455"/>
  <c r="B138" i="455"/>
  <c r="B139" i="455"/>
  <c r="B140" i="455"/>
  <c r="B141" i="455"/>
  <c r="B142" i="455"/>
  <c r="B143" i="455"/>
  <c r="B144" i="455"/>
  <c r="B145" i="455"/>
  <c r="B146" i="455"/>
  <c r="B147" i="455"/>
  <c r="B148" i="455"/>
  <c r="B149" i="455"/>
  <c r="B150" i="455"/>
  <c r="B151" i="455"/>
  <c r="B152" i="455"/>
  <c r="B153" i="455"/>
  <c r="B154" i="455"/>
  <c r="B155" i="455"/>
  <c r="B156" i="455"/>
  <c r="B157" i="455"/>
  <c r="B158" i="455"/>
  <c r="B159" i="455"/>
  <c r="B160" i="455"/>
  <c r="B161" i="455"/>
  <c r="B162" i="455"/>
  <c r="B163" i="455"/>
  <c r="B164" i="455"/>
  <c r="B165" i="455"/>
  <c r="B166" i="455"/>
  <c r="B167" i="455"/>
  <c r="B168" i="455"/>
  <c r="B169" i="455"/>
  <c r="B170" i="455"/>
  <c r="B171" i="455"/>
  <c r="B172" i="455"/>
  <c r="B173" i="455"/>
  <c r="B174" i="455"/>
  <c r="B175" i="455"/>
  <c r="B176" i="455"/>
  <c r="B177" i="455"/>
  <c r="B178" i="455"/>
  <c r="B179" i="455"/>
  <c r="B180" i="455"/>
  <c r="B181" i="455"/>
  <c r="B182" i="455"/>
  <c r="B183" i="455"/>
  <c r="B184" i="455"/>
  <c r="B185" i="455"/>
  <c r="B186" i="455"/>
  <c r="B187" i="455"/>
  <c r="B188" i="455"/>
  <c r="B189" i="455"/>
  <c r="B190" i="455"/>
  <c r="B191" i="455"/>
  <c r="B192" i="455"/>
  <c r="B193" i="455"/>
  <c r="B194" i="455"/>
  <c r="B195" i="455"/>
  <c r="B196" i="455"/>
  <c r="B197" i="455"/>
  <c r="B198" i="455"/>
  <c r="B199" i="455"/>
  <c r="B200" i="455"/>
  <c r="B201" i="455"/>
  <c r="B202" i="455"/>
  <c r="B203" i="455"/>
  <c r="B204" i="455"/>
  <c r="B205" i="455"/>
  <c r="B206" i="455"/>
  <c r="B207" i="455"/>
  <c r="B208" i="455"/>
  <c r="B209" i="455"/>
  <c r="B210" i="455"/>
  <c r="B211" i="455"/>
  <c r="B212" i="455"/>
  <c r="B213" i="455"/>
  <c r="B214" i="455"/>
  <c r="B215" i="455"/>
  <c r="B216" i="455"/>
  <c r="B217" i="455"/>
  <c r="B218" i="455"/>
  <c r="B219" i="455"/>
  <c r="B220" i="455"/>
  <c r="B221" i="455"/>
  <c r="B222" i="455"/>
  <c r="B223" i="455"/>
  <c r="B224" i="455"/>
  <c r="B225" i="455"/>
  <c r="B226" i="455"/>
  <c r="B227" i="455"/>
  <c r="B228" i="455"/>
  <c r="B229" i="455"/>
  <c r="B230" i="455"/>
  <c r="B231" i="455"/>
  <c r="B232" i="455"/>
  <c r="B233" i="455"/>
  <c r="B234" i="455"/>
  <c r="B235" i="455"/>
  <c r="B236" i="455"/>
  <c r="B237" i="455"/>
  <c r="B238" i="455"/>
  <c r="B239" i="455"/>
  <c r="B240" i="455"/>
  <c r="B241" i="455"/>
  <c r="B242" i="455"/>
  <c r="B243" i="455"/>
  <c r="B244" i="455"/>
  <c r="B245" i="455"/>
  <c r="B246" i="455"/>
  <c r="B247" i="455"/>
  <c r="B248" i="455"/>
  <c r="B249" i="455"/>
  <c r="B250" i="455"/>
  <c r="B251" i="455"/>
  <c r="B252" i="455"/>
  <c r="B253" i="455"/>
  <c r="B254" i="455"/>
  <c r="B255" i="455"/>
  <c r="B256" i="455"/>
  <c r="B257" i="455"/>
  <c r="B258" i="455"/>
  <c r="B259" i="455"/>
  <c r="B260" i="455"/>
  <c r="B261" i="455"/>
  <c r="B262" i="455"/>
  <c r="B263" i="455"/>
  <c r="B264" i="455"/>
  <c r="B265" i="455"/>
  <c r="B266" i="455"/>
  <c r="B267" i="455"/>
  <c r="B268" i="455"/>
  <c r="B269" i="455"/>
  <c r="B270" i="455"/>
  <c r="B271" i="455"/>
  <c r="B272" i="455"/>
  <c r="B273" i="455"/>
  <c r="B274" i="455"/>
  <c r="B275" i="455"/>
  <c r="B276" i="455"/>
  <c r="B277" i="455"/>
  <c r="B278" i="455"/>
  <c r="B279" i="455"/>
  <c r="B280" i="455"/>
  <c r="B281" i="455"/>
  <c r="B282" i="455"/>
  <c r="B283" i="455"/>
  <c r="B284" i="455"/>
  <c r="B285" i="455"/>
  <c r="B286" i="455"/>
  <c r="B287" i="455"/>
  <c r="B288" i="455"/>
  <c r="B289" i="455"/>
  <c r="B290" i="455"/>
  <c r="B291" i="455"/>
  <c r="B292" i="455"/>
  <c r="B293" i="455"/>
  <c r="B294" i="455"/>
  <c r="B295" i="455"/>
  <c r="B296" i="455"/>
  <c r="B297" i="455"/>
  <c r="B298" i="455"/>
  <c r="B299" i="455"/>
  <c r="B300" i="455"/>
  <c r="B301" i="455"/>
  <c r="B302" i="455"/>
  <c r="B303" i="455"/>
  <c r="B304" i="455"/>
  <c r="B305" i="455"/>
  <c r="B306" i="455"/>
  <c r="B307" i="455"/>
  <c r="B308" i="455"/>
  <c r="B309" i="455"/>
  <c r="B310" i="455"/>
  <c r="B311" i="455"/>
  <c r="B312" i="455"/>
  <c r="B313" i="455"/>
  <c r="B314" i="455"/>
  <c r="B315" i="455"/>
  <c r="B316" i="455"/>
  <c r="B317" i="455"/>
  <c r="B318" i="455"/>
  <c r="B319" i="455"/>
  <c r="B320" i="455"/>
  <c r="B321" i="455"/>
  <c r="B322" i="455"/>
  <c r="B323" i="455"/>
  <c r="B324" i="455"/>
  <c r="B325" i="455"/>
  <c r="B326" i="455"/>
  <c r="B327" i="455"/>
  <c r="B328" i="455"/>
  <c r="B329" i="455"/>
  <c r="B330" i="455"/>
  <c r="B331" i="455"/>
  <c r="B332" i="455"/>
  <c r="B333" i="455"/>
  <c r="B334" i="455"/>
  <c r="B335" i="455"/>
  <c r="B336" i="455"/>
  <c r="B337" i="455"/>
  <c r="B338" i="455"/>
  <c r="B339" i="455"/>
  <c r="B340" i="455"/>
  <c r="B341" i="455"/>
  <c r="B342" i="455"/>
  <c r="B343" i="455"/>
  <c r="B344" i="455"/>
  <c r="B345" i="455"/>
  <c r="B346" i="455"/>
  <c r="B347" i="455"/>
  <c r="B348" i="455"/>
  <c r="B349" i="455"/>
  <c r="B350" i="455"/>
  <c r="B351" i="455"/>
  <c r="B352" i="455"/>
  <c r="B353" i="455"/>
  <c r="B354" i="455"/>
  <c r="B355" i="455"/>
  <c r="B356" i="455"/>
  <c r="B357" i="455"/>
  <c r="B358" i="455"/>
  <c r="B359" i="455"/>
  <c r="B360" i="455"/>
  <c r="B361" i="455"/>
  <c r="B362" i="455"/>
  <c r="B363" i="455"/>
  <c r="B364" i="455"/>
  <c r="B365" i="455"/>
  <c r="B366" i="455"/>
  <c r="B367" i="455"/>
  <c r="B368" i="455"/>
  <c r="B369" i="455"/>
  <c r="B370" i="455"/>
  <c r="B371" i="455"/>
  <c r="B372" i="455"/>
  <c r="B373" i="455"/>
  <c r="B374" i="455"/>
  <c r="B375" i="455"/>
  <c r="B376" i="455"/>
  <c r="B377" i="455"/>
  <c r="B378" i="455"/>
  <c r="B379" i="455"/>
  <c r="B380" i="455"/>
  <c r="B381" i="455"/>
  <c r="B382" i="455"/>
  <c r="B383" i="455"/>
  <c r="B384" i="455"/>
  <c r="B385" i="455"/>
  <c r="B386" i="455"/>
  <c r="B387" i="455"/>
  <c r="B388" i="455"/>
  <c r="B389" i="455"/>
  <c r="B390" i="455"/>
  <c r="B391" i="455"/>
  <c r="B392" i="455"/>
  <c r="B393" i="455"/>
  <c r="B394" i="455"/>
  <c r="B395" i="455"/>
  <c r="B396" i="455"/>
  <c r="B397" i="455"/>
  <c r="B398" i="455"/>
  <c r="B399" i="455"/>
  <c r="B400" i="455"/>
  <c r="B401" i="455"/>
  <c r="B402" i="455"/>
  <c r="B403" i="455"/>
  <c r="B404" i="455"/>
  <c r="B405" i="455"/>
  <c r="B406" i="455"/>
  <c r="B407" i="455"/>
  <c r="B408" i="455"/>
  <c r="B409" i="455"/>
  <c r="B410" i="455"/>
  <c r="B411" i="455"/>
  <c r="B412" i="455"/>
  <c r="B413" i="455"/>
  <c r="B414" i="455"/>
  <c r="B415" i="455"/>
  <c r="B416" i="455"/>
  <c r="B417" i="455"/>
  <c r="B418" i="455"/>
  <c r="B419" i="455"/>
  <c r="B420" i="455"/>
  <c r="B421" i="455"/>
  <c r="B422" i="455"/>
  <c r="B423" i="455"/>
  <c r="B424" i="455"/>
  <c r="B425" i="455"/>
  <c r="B426" i="455"/>
  <c r="B427" i="455"/>
  <c r="B428" i="455"/>
  <c r="B429" i="455"/>
  <c r="B430" i="455"/>
  <c r="B431" i="455"/>
  <c r="B432" i="455"/>
  <c r="B433" i="455"/>
  <c r="B434" i="455"/>
  <c r="B435" i="455"/>
  <c r="B436" i="455"/>
  <c r="B437" i="455"/>
  <c r="B438" i="455"/>
  <c r="B439" i="455"/>
  <c r="B440" i="455"/>
  <c r="B441" i="455"/>
  <c r="B442" i="455"/>
  <c r="B443" i="455"/>
  <c r="B444" i="455"/>
  <c r="B445" i="455"/>
  <c r="B446" i="455"/>
  <c r="B447" i="455"/>
  <c r="B448" i="455"/>
  <c r="B449" i="455"/>
  <c r="B450" i="455"/>
  <c r="B451" i="455"/>
  <c r="B452" i="455"/>
  <c r="B453" i="455"/>
  <c r="B454" i="455"/>
  <c r="B455" i="455"/>
  <c r="B456" i="455"/>
  <c r="B457" i="455"/>
  <c r="B458" i="455"/>
  <c r="B459" i="455"/>
  <c r="B460" i="455"/>
  <c r="B461" i="455"/>
  <c r="B462" i="455"/>
  <c r="B463" i="455"/>
  <c r="B464" i="455"/>
  <c r="B465" i="455"/>
  <c r="B466" i="455"/>
  <c r="B467" i="455"/>
  <c r="B468" i="455"/>
  <c r="B469" i="455"/>
  <c r="B470" i="455"/>
  <c r="B471" i="455"/>
  <c r="B472" i="455"/>
  <c r="B473" i="455"/>
  <c r="B474" i="455"/>
  <c r="B475" i="455"/>
  <c r="B476" i="455"/>
  <c r="B477" i="455"/>
  <c r="B478" i="455"/>
  <c r="B479" i="455"/>
  <c r="B480" i="455"/>
  <c r="B481" i="455"/>
  <c r="B482" i="455"/>
  <c r="B483" i="455"/>
  <c r="B484" i="455"/>
  <c r="B485" i="455"/>
  <c r="B486" i="455"/>
  <c r="B487" i="455"/>
  <c r="B488" i="455"/>
  <c r="B489" i="455"/>
  <c r="B490" i="455"/>
  <c r="B491" i="455"/>
  <c r="B492" i="455"/>
  <c r="B493" i="455"/>
  <c r="B494" i="455"/>
  <c r="B495" i="455"/>
  <c r="B496" i="455"/>
  <c r="B497" i="455"/>
  <c r="B498" i="455"/>
  <c r="B499" i="455"/>
  <c r="B500" i="455"/>
  <c r="D1" i="449"/>
  <c r="D2" i="449"/>
  <c r="D3" i="449"/>
  <c r="D4" i="449"/>
  <c r="D5" i="449"/>
  <c r="D6" i="449"/>
  <c r="D7" i="449"/>
  <c r="D8" i="449"/>
  <c r="D9" i="449"/>
  <c r="D10" i="449"/>
  <c r="D11" i="449"/>
  <c r="D12" i="449"/>
  <c r="D13" i="449"/>
  <c r="D14" i="449"/>
  <c r="D15" i="449"/>
  <c r="D16" i="449"/>
  <c r="D17" i="449"/>
  <c r="D18" i="449"/>
  <c r="D19" i="449"/>
  <c r="D20" i="449"/>
  <c r="D21" i="449"/>
  <c r="D22" i="449"/>
  <c r="D23" i="449"/>
  <c r="D24" i="449"/>
  <c r="D25" i="449"/>
  <c r="D26" i="449"/>
  <c r="D27" i="449"/>
  <c r="D28" i="449"/>
  <c r="D29" i="449"/>
  <c r="D30" i="449"/>
  <c r="D31" i="449"/>
  <c r="D32" i="449"/>
  <c r="D33" i="449"/>
  <c r="D34" i="449"/>
  <c r="D35" i="449"/>
  <c r="D36" i="449"/>
  <c r="D37" i="449"/>
  <c r="D38" i="449"/>
  <c r="D39" i="449"/>
  <c r="D40" i="449"/>
  <c r="D41" i="449"/>
  <c r="D42" i="449"/>
  <c r="D43" i="449"/>
  <c r="D44" i="449"/>
  <c r="D45" i="449"/>
  <c r="D46" i="449"/>
  <c r="D47" i="449"/>
  <c r="D48" i="449"/>
  <c r="D49" i="449"/>
  <c r="D50" i="449"/>
  <c r="D51" i="449"/>
  <c r="D52" i="449"/>
  <c r="D53" i="449"/>
  <c r="D54" i="449"/>
  <c r="D55" i="449"/>
  <c r="D56" i="449"/>
  <c r="D57" i="449"/>
  <c r="D58" i="449"/>
  <c r="D59" i="449"/>
  <c r="D60" i="449"/>
  <c r="D61" i="449"/>
  <c r="D62" i="449"/>
  <c r="D63" i="449"/>
  <c r="D64" i="449"/>
  <c r="D65" i="449"/>
  <c r="D66" i="449"/>
  <c r="D67" i="449"/>
  <c r="D68" i="449"/>
  <c r="D69" i="449"/>
  <c r="D70" i="449"/>
  <c r="D71" i="449"/>
  <c r="D72" i="449"/>
  <c r="D73" i="449"/>
  <c r="D74" i="449"/>
  <c r="D75" i="449"/>
  <c r="D76" i="449"/>
  <c r="D77" i="449"/>
  <c r="D78" i="449"/>
  <c r="D79" i="449"/>
  <c r="D80" i="449"/>
  <c r="D81" i="449"/>
  <c r="D82" i="449"/>
  <c r="D83" i="449"/>
  <c r="D84" i="449"/>
  <c r="D85" i="449"/>
  <c r="D86" i="449"/>
  <c r="D87" i="449"/>
  <c r="D88" i="449"/>
  <c r="D89" i="449"/>
  <c r="D90" i="449"/>
  <c r="D91" i="449"/>
  <c r="D92" i="449"/>
  <c r="D93" i="449"/>
  <c r="D94" i="449"/>
  <c r="D95" i="449"/>
  <c r="D96" i="449"/>
  <c r="D97" i="449"/>
  <c r="D98" i="449"/>
  <c r="D99" i="449"/>
  <c r="D100" i="449"/>
  <c r="D101" i="449"/>
  <c r="D102" i="449"/>
  <c r="D103" i="449"/>
  <c r="D104" i="449"/>
  <c r="D105" i="449"/>
  <c r="D106" i="449"/>
  <c r="D107" i="449"/>
  <c r="D108" i="449"/>
  <c r="D109" i="449"/>
  <c r="D110" i="449"/>
  <c r="D111" i="449"/>
  <c r="D112" i="449"/>
  <c r="D113" i="449"/>
  <c r="D114" i="449"/>
  <c r="D115" i="449"/>
  <c r="D116" i="449"/>
  <c r="D117" i="449"/>
  <c r="D118" i="449"/>
  <c r="D119" i="449"/>
  <c r="D120" i="449"/>
  <c r="D121" i="449"/>
  <c r="D122" i="449"/>
  <c r="D123" i="449"/>
  <c r="D124" i="449"/>
  <c r="D125" i="449"/>
  <c r="D126" i="449"/>
  <c r="D127" i="449"/>
  <c r="D128" i="449"/>
  <c r="D129" i="449"/>
  <c r="D130" i="449"/>
  <c r="D131" i="449"/>
  <c r="D132" i="449"/>
  <c r="D133" i="449"/>
  <c r="D134" i="449"/>
  <c r="D135" i="449"/>
  <c r="D136" i="449"/>
  <c r="D137" i="449"/>
  <c r="D138" i="449"/>
  <c r="D139" i="449"/>
  <c r="D140" i="449"/>
  <c r="D141" i="449"/>
  <c r="D142" i="449"/>
  <c r="D143" i="449"/>
  <c r="D144" i="449"/>
  <c r="D145" i="449"/>
  <c r="D146" i="449"/>
  <c r="D147" i="449"/>
  <c r="D148" i="449"/>
  <c r="D149" i="449"/>
  <c r="D150" i="449"/>
  <c r="D151" i="449"/>
  <c r="D152" i="449"/>
  <c r="D153" i="449"/>
  <c r="D154" i="449"/>
  <c r="D155" i="449"/>
  <c r="D156" i="449"/>
  <c r="D157" i="449"/>
  <c r="D158" i="449"/>
  <c r="D159" i="449"/>
  <c r="D160" i="449"/>
  <c r="D161" i="449"/>
  <c r="D162" i="449"/>
  <c r="D163" i="449"/>
  <c r="D164" i="449"/>
  <c r="D165" i="449"/>
  <c r="D166" i="449"/>
  <c r="D167" i="449"/>
  <c r="D168" i="449"/>
  <c r="D169" i="449"/>
  <c r="D170" i="449"/>
  <c r="D171" i="449"/>
  <c r="D172" i="449"/>
  <c r="D173" i="449"/>
  <c r="D174" i="449"/>
  <c r="D175" i="449"/>
  <c r="D176" i="449"/>
  <c r="D177" i="449"/>
  <c r="D178" i="449"/>
  <c r="D179" i="449"/>
  <c r="D180" i="449"/>
  <c r="D181" i="449"/>
  <c r="D182" i="449"/>
  <c r="D183" i="449"/>
  <c r="D184" i="449"/>
  <c r="D185" i="449"/>
  <c r="D186" i="449"/>
  <c r="D187" i="449"/>
  <c r="D188" i="449"/>
  <c r="D189" i="449"/>
  <c r="D190" i="449"/>
  <c r="D191" i="449"/>
  <c r="D192" i="449"/>
  <c r="D193" i="449"/>
  <c r="D194" i="449"/>
  <c r="D195" i="449"/>
  <c r="D196" i="449"/>
  <c r="D197" i="449"/>
  <c r="D198" i="449"/>
  <c r="D199" i="449"/>
  <c r="D200" i="449"/>
  <c r="D201" i="449"/>
  <c r="D202" i="449"/>
  <c r="D203" i="449"/>
  <c r="D204" i="449"/>
  <c r="D205" i="449"/>
  <c r="D206" i="449"/>
  <c r="D207" i="449"/>
  <c r="D208" i="449"/>
  <c r="D209" i="449"/>
  <c r="D210" i="449"/>
  <c r="D211" i="449"/>
  <c r="D212" i="449"/>
  <c r="D213" i="449"/>
  <c r="D214" i="449"/>
  <c r="D215" i="449"/>
  <c r="D216" i="449"/>
  <c r="D217" i="449"/>
  <c r="D218" i="449"/>
  <c r="D219" i="449"/>
  <c r="D220" i="449"/>
  <c r="D221" i="449"/>
  <c r="D222" i="449"/>
  <c r="D223" i="449"/>
  <c r="D224" i="449"/>
  <c r="D225" i="449"/>
  <c r="D226" i="449"/>
  <c r="D227" i="449"/>
  <c r="D228" i="449"/>
  <c r="D229" i="449"/>
  <c r="D230" i="449"/>
  <c r="D231" i="449"/>
  <c r="D232" i="449"/>
  <c r="D233" i="449"/>
  <c r="D234" i="449"/>
  <c r="D235" i="449"/>
  <c r="D236" i="449"/>
  <c r="D237" i="449"/>
  <c r="D238" i="449"/>
  <c r="D239" i="449"/>
  <c r="D240" i="449"/>
  <c r="D241" i="449"/>
  <c r="D242" i="449"/>
  <c r="D243" i="449"/>
  <c r="D244" i="449"/>
  <c r="D245" i="449"/>
  <c r="D246" i="449"/>
  <c r="D247" i="449"/>
  <c r="D248" i="449"/>
  <c r="D249" i="449"/>
  <c r="D250" i="449"/>
  <c r="D251" i="449"/>
  <c r="D252" i="449"/>
  <c r="D253" i="449"/>
  <c r="D254" i="449"/>
  <c r="D255" i="449"/>
  <c r="D256" i="449"/>
  <c r="D257" i="449"/>
  <c r="D258" i="449"/>
  <c r="D259" i="449"/>
  <c r="D260" i="449"/>
  <c r="D261" i="449"/>
  <c r="D262" i="449"/>
  <c r="D263" i="449"/>
  <c r="D264" i="449"/>
  <c r="D265" i="449"/>
  <c r="D266" i="449"/>
  <c r="D267" i="449"/>
  <c r="D268" i="449"/>
  <c r="D269" i="449"/>
  <c r="D270" i="449"/>
  <c r="D271" i="449"/>
  <c r="D272" i="449"/>
  <c r="D273" i="449"/>
  <c r="D274" i="449"/>
  <c r="D275" i="449"/>
  <c r="D276" i="449"/>
  <c r="D277" i="449"/>
  <c r="D278" i="449"/>
  <c r="D279" i="449"/>
  <c r="D280" i="449"/>
  <c r="D281" i="449"/>
  <c r="D282" i="449"/>
  <c r="D283" i="449"/>
  <c r="D284" i="449"/>
  <c r="D285" i="449"/>
  <c r="D286" i="449"/>
  <c r="D287" i="449"/>
  <c r="D288" i="449"/>
  <c r="D289" i="449"/>
  <c r="D290" i="449"/>
  <c r="D291" i="449"/>
  <c r="D292" i="449"/>
  <c r="D293" i="449"/>
  <c r="D294" i="449"/>
  <c r="D295" i="449"/>
  <c r="D296" i="449"/>
  <c r="D297" i="449"/>
  <c r="D298" i="449"/>
  <c r="D299" i="449"/>
  <c r="D300" i="449"/>
  <c r="D301" i="449"/>
  <c r="D302" i="449"/>
  <c r="D303" i="449"/>
  <c r="D304" i="449"/>
  <c r="D305" i="449"/>
  <c r="D306" i="449"/>
  <c r="D307" i="449"/>
  <c r="D308" i="449"/>
  <c r="D309" i="449"/>
  <c r="D310" i="449"/>
  <c r="D311" i="449"/>
  <c r="D312" i="449"/>
  <c r="D313" i="449"/>
  <c r="D314" i="449"/>
  <c r="D315" i="449"/>
  <c r="D316" i="449"/>
  <c r="D317" i="449"/>
  <c r="D318" i="449"/>
  <c r="D319" i="449"/>
  <c r="D320" i="449"/>
  <c r="D321" i="449"/>
  <c r="D322" i="449"/>
  <c r="D323" i="449"/>
  <c r="D324" i="449"/>
  <c r="D325" i="449"/>
  <c r="D326" i="449"/>
  <c r="D327" i="449"/>
  <c r="D328" i="449"/>
  <c r="D329" i="449"/>
  <c r="D330" i="449"/>
  <c r="D331" i="449"/>
  <c r="D332" i="449"/>
  <c r="D333" i="449"/>
  <c r="D334" i="449"/>
  <c r="D335" i="449"/>
  <c r="D336" i="449"/>
  <c r="D337" i="449"/>
  <c r="D338" i="449"/>
  <c r="D339" i="449"/>
  <c r="D340" i="449"/>
  <c r="D341" i="449"/>
  <c r="D342" i="449"/>
  <c r="D343" i="449"/>
  <c r="D344" i="449"/>
  <c r="D345" i="449"/>
  <c r="D346" i="449"/>
  <c r="D347" i="449"/>
  <c r="D348" i="449"/>
  <c r="D349" i="449"/>
  <c r="D350" i="449"/>
  <c r="D351" i="449"/>
  <c r="D352" i="449"/>
  <c r="D353" i="449"/>
  <c r="D354" i="449"/>
  <c r="D355" i="449"/>
  <c r="D356" i="449"/>
  <c r="D357" i="449"/>
  <c r="D358" i="449"/>
  <c r="D359" i="449"/>
  <c r="D360" i="449"/>
  <c r="D361" i="449"/>
  <c r="D362" i="449"/>
  <c r="D363" i="449"/>
  <c r="D364" i="449"/>
  <c r="D365" i="449"/>
  <c r="D366" i="449"/>
  <c r="D367" i="449"/>
  <c r="D368" i="449"/>
  <c r="D369" i="449"/>
  <c r="D370" i="449"/>
  <c r="D371" i="449"/>
  <c r="D372" i="449"/>
  <c r="D373" i="449"/>
  <c r="D374" i="449"/>
  <c r="D375" i="449"/>
  <c r="D376" i="449"/>
  <c r="D377" i="449"/>
  <c r="D378" i="449"/>
  <c r="D379" i="449"/>
  <c r="D380" i="449"/>
  <c r="D381" i="449"/>
  <c r="D382" i="449"/>
  <c r="D383" i="449"/>
  <c r="D384" i="449"/>
  <c r="D385" i="449"/>
  <c r="D386" i="449"/>
  <c r="D387" i="449"/>
  <c r="D388" i="449"/>
  <c r="D389" i="449"/>
  <c r="D390" i="449"/>
  <c r="D391" i="449"/>
  <c r="D392" i="449"/>
  <c r="D393" i="449"/>
  <c r="D394" i="449"/>
  <c r="D395" i="449"/>
  <c r="D396" i="449"/>
  <c r="D397" i="449"/>
  <c r="D398" i="449"/>
  <c r="D399" i="449"/>
  <c r="D400" i="449"/>
  <c r="D401" i="449"/>
  <c r="D402" i="449"/>
  <c r="D403" i="449"/>
  <c r="D404" i="449"/>
  <c r="D405" i="449"/>
  <c r="D406" i="449"/>
  <c r="D407" i="449"/>
  <c r="D408" i="449"/>
  <c r="D409" i="449"/>
  <c r="D410" i="449"/>
  <c r="D411" i="449"/>
  <c r="D412" i="449"/>
  <c r="D413" i="449"/>
  <c r="D414" i="449"/>
  <c r="D415" i="449"/>
  <c r="D416" i="449"/>
  <c r="D417" i="449"/>
  <c r="D418" i="449"/>
  <c r="D419" i="449"/>
  <c r="D420" i="449"/>
  <c r="D421" i="449"/>
  <c r="D422" i="449"/>
  <c r="D423" i="449"/>
  <c r="D424" i="449"/>
  <c r="D425" i="449"/>
  <c r="D426" i="449"/>
  <c r="D427" i="449"/>
  <c r="D428" i="449"/>
  <c r="D429" i="449"/>
  <c r="D430" i="449"/>
  <c r="D431" i="449"/>
  <c r="D432" i="449"/>
  <c r="D433" i="449"/>
  <c r="D434" i="449"/>
  <c r="D435" i="449"/>
  <c r="D436" i="449"/>
  <c r="D437" i="449"/>
  <c r="D438" i="449"/>
  <c r="D439" i="449"/>
  <c r="D440" i="449"/>
  <c r="D441" i="449"/>
  <c r="D442" i="449"/>
  <c r="D443" i="449"/>
  <c r="D444" i="449"/>
  <c r="D445" i="449"/>
  <c r="D446" i="449"/>
  <c r="D447" i="449"/>
  <c r="D448" i="449"/>
  <c r="D449" i="449"/>
  <c r="D450" i="449"/>
  <c r="D451" i="449"/>
  <c r="D452" i="449"/>
  <c r="D453" i="449"/>
  <c r="D454" i="449"/>
  <c r="D455" i="449"/>
  <c r="D456" i="449"/>
  <c r="D457" i="449"/>
  <c r="D458" i="449"/>
  <c r="D459" i="449"/>
  <c r="D460" i="449"/>
  <c r="D461" i="449"/>
  <c r="D462" i="449"/>
  <c r="D463" i="449"/>
  <c r="D464" i="449"/>
  <c r="D465" i="449"/>
  <c r="D466" i="449"/>
  <c r="D467" i="449"/>
  <c r="D468" i="449"/>
  <c r="D469" i="449"/>
  <c r="D470" i="449"/>
  <c r="D471" i="449"/>
  <c r="D472" i="449"/>
  <c r="D473" i="449"/>
  <c r="D474" i="449"/>
  <c r="D475" i="449"/>
  <c r="D476" i="449"/>
  <c r="D477" i="449"/>
  <c r="D478" i="449"/>
  <c r="D479" i="449"/>
  <c r="D480" i="449"/>
  <c r="D481" i="449"/>
  <c r="D482" i="449"/>
  <c r="D483" i="449"/>
  <c r="D484" i="449"/>
  <c r="D485" i="449"/>
  <c r="D486" i="449"/>
  <c r="D487" i="449"/>
  <c r="D488" i="449"/>
  <c r="D489" i="449"/>
  <c r="D490" i="449"/>
  <c r="D491" i="449"/>
  <c r="D492" i="449"/>
  <c r="D493" i="449"/>
  <c r="D494" i="449"/>
  <c r="D495" i="449"/>
  <c r="D496" i="449"/>
  <c r="D497" i="449"/>
  <c r="D498" i="449"/>
  <c r="D499" i="449"/>
  <c r="D500" i="449"/>
  <c r="C1" i="449"/>
  <c r="C2" i="449"/>
  <c r="C3" i="449"/>
  <c r="C4" i="449"/>
  <c r="C5" i="449"/>
  <c r="C6" i="449"/>
  <c r="C7" i="449"/>
  <c r="C8" i="449"/>
  <c r="C9" i="449"/>
  <c r="C10" i="449"/>
  <c r="C11" i="449"/>
  <c r="C12" i="449"/>
  <c r="C13" i="449"/>
  <c r="C14" i="449"/>
  <c r="C15" i="449"/>
  <c r="C16" i="449"/>
  <c r="C17" i="449"/>
  <c r="C18" i="449"/>
  <c r="C19" i="449"/>
  <c r="C20" i="449"/>
  <c r="C21" i="449"/>
  <c r="C22" i="449"/>
  <c r="C23" i="449"/>
  <c r="C24" i="449"/>
  <c r="C25" i="449"/>
  <c r="C26" i="449"/>
  <c r="C27" i="449"/>
  <c r="C28" i="449"/>
  <c r="C29" i="449"/>
  <c r="C30" i="449"/>
  <c r="C31" i="449"/>
  <c r="C32" i="449"/>
  <c r="C33" i="449"/>
  <c r="C34" i="449"/>
  <c r="C35" i="449"/>
  <c r="C36" i="449"/>
  <c r="C37" i="449"/>
  <c r="C38" i="449"/>
  <c r="C39" i="449"/>
  <c r="C40" i="449"/>
  <c r="C41" i="449"/>
  <c r="C42" i="449"/>
  <c r="C43" i="449"/>
  <c r="C44" i="449"/>
  <c r="C45" i="449"/>
  <c r="C46" i="449"/>
  <c r="C47" i="449"/>
  <c r="C48" i="449"/>
  <c r="C49" i="449"/>
  <c r="C50" i="449"/>
  <c r="C51" i="449"/>
  <c r="C52" i="449"/>
  <c r="C53" i="449"/>
  <c r="C54" i="449"/>
  <c r="C55" i="449"/>
  <c r="C56" i="449"/>
  <c r="C57" i="449"/>
  <c r="C58" i="449"/>
  <c r="C59" i="449"/>
  <c r="C60" i="449"/>
  <c r="C61" i="449"/>
  <c r="C62" i="449"/>
  <c r="C63" i="449"/>
  <c r="C64" i="449"/>
  <c r="C65" i="449"/>
  <c r="C66" i="449"/>
  <c r="C67" i="449"/>
  <c r="C68" i="449"/>
  <c r="C69" i="449"/>
  <c r="C70" i="449"/>
  <c r="C71" i="449"/>
  <c r="C72" i="449"/>
  <c r="C73" i="449"/>
  <c r="C74" i="449"/>
  <c r="C75" i="449"/>
  <c r="C76" i="449"/>
  <c r="C77" i="449"/>
  <c r="C78" i="449"/>
  <c r="C79" i="449"/>
  <c r="C80" i="449"/>
  <c r="C81" i="449"/>
  <c r="C82" i="449"/>
  <c r="C83" i="449"/>
  <c r="C84" i="449"/>
  <c r="C85" i="449"/>
  <c r="C86" i="449"/>
  <c r="C87" i="449"/>
  <c r="C88" i="449"/>
  <c r="C89" i="449"/>
  <c r="C90" i="449"/>
  <c r="C91" i="449"/>
  <c r="C92" i="449"/>
  <c r="C93" i="449"/>
  <c r="C94" i="449"/>
  <c r="C95" i="449"/>
  <c r="C96" i="449"/>
  <c r="C97" i="449"/>
  <c r="C98" i="449"/>
  <c r="C99" i="449"/>
  <c r="C100" i="449"/>
  <c r="C101" i="449"/>
  <c r="C102" i="449"/>
  <c r="C103" i="449"/>
  <c r="C104" i="449"/>
  <c r="C105" i="449"/>
  <c r="C106" i="449"/>
  <c r="C107" i="449"/>
  <c r="C108" i="449"/>
  <c r="C109" i="449"/>
  <c r="C110" i="449"/>
  <c r="C111" i="449"/>
  <c r="C112" i="449"/>
  <c r="C113" i="449"/>
  <c r="C114" i="449"/>
  <c r="C115" i="449"/>
  <c r="C116" i="449"/>
  <c r="C117" i="449"/>
  <c r="C118" i="449"/>
  <c r="C119" i="449"/>
  <c r="C120" i="449"/>
  <c r="C121" i="449"/>
  <c r="C122" i="449"/>
  <c r="C123" i="449"/>
  <c r="C124" i="449"/>
  <c r="C125" i="449"/>
  <c r="C126" i="449"/>
  <c r="C127" i="449"/>
  <c r="C128" i="449"/>
  <c r="C129" i="449"/>
  <c r="C130" i="449"/>
  <c r="C131" i="449"/>
  <c r="C132" i="449"/>
  <c r="C133" i="449"/>
  <c r="C134" i="449"/>
  <c r="C135" i="449"/>
  <c r="C136" i="449"/>
  <c r="C137" i="449"/>
  <c r="C138" i="449"/>
  <c r="C139" i="449"/>
  <c r="C140" i="449"/>
  <c r="C141" i="449"/>
  <c r="C142" i="449"/>
  <c r="C143" i="449"/>
  <c r="C144" i="449"/>
  <c r="C145" i="449"/>
  <c r="C146" i="449"/>
  <c r="C147" i="449"/>
  <c r="C148" i="449"/>
  <c r="C149" i="449"/>
  <c r="C150" i="449"/>
  <c r="C151" i="449"/>
  <c r="C152" i="449"/>
  <c r="C153" i="449"/>
  <c r="C154" i="449"/>
  <c r="C155" i="449"/>
  <c r="C156" i="449"/>
  <c r="C157" i="449"/>
  <c r="C158" i="449"/>
  <c r="C159" i="449"/>
  <c r="C160" i="449"/>
  <c r="C161" i="449"/>
  <c r="C162" i="449"/>
  <c r="C163" i="449"/>
  <c r="C164" i="449"/>
  <c r="C165" i="449"/>
  <c r="C166" i="449"/>
  <c r="C167" i="449"/>
  <c r="C168" i="449"/>
  <c r="C169" i="449"/>
  <c r="C170" i="449"/>
  <c r="C171" i="449"/>
  <c r="C172" i="449"/>
  <c r="C173" i="449"/>
  <c r="C174" i="449"/>
  <c r="C175" i="449"/>
  <c r="C176" i="449"/>
  <c r="C177" i="449"/>
  <c r="C178" i="449"/>
  <c r="C179" i="449"/>
  <c r="C180" i="449"/>
  <c r="C181" i="449"/>
  <c r="C182" i="449"/>
  <c r="C183" i="449"/>
  <c r="C184" i="449"/>
  <c r="C185" i="449"/>
  <c r="C186" i="449"/>
  <c r="C187" i="449"/>
  <c r="C188" i="449"/>
  <c r="C189" i="449"/>
  <c r="C190" i="449"/>
  <c r="C191" i="449"/>
  <c r="C192" i="449"/>
  <c r="C193" i="449"/>
  <c r="C194" i="449"/>
  <c r="C195" i="449"/>
  <c r="C196" i="449"/>
  <c r="C197" i="449"/>
  <c r="C198" i="449"/>
  <c r="C199" i="449"/>
  <c r="C200" i="449"/>
  <c r="C201" i="449"/>
  <c r="C202" i="449"/>
  <c r="C203" i="449"/>
  <c r="C204" i="449"/>
  <c r="C205" i="449"/>
  <c r="C206" i="449"/>
  <c r="C207" i="449"/>
  <c r="C208" i="449"/>
  <c r="C209" i="449"/>
  <c r="C210" i="449"/>
  <c r="C211" i="449"/>
  <c r="C212" i="449"/>
  <c r="C213" i="449"/>
  <c r="C214" i="449"/>
  <c r="C215" i="449"/>
  <c r="C216" i="449"/>
  <c r="C217" i="449"/>
  <c r="C218" i="449"/>
  <c r="C219" i="449"/>
  <c r="C220" i="449"/>
  <c r="C221" i="449"/>
  <c r="C222" i="449"/>
  <c r="C223" i="449"/>
  <c r="C224" i="449"/>
  <c r="C225" i="449"/>
  <c r="C226" i="449"/>
  <c r="C227" i="449"/>
  <c r="C228" i="449"/>
  <c r="C229" i="449"/>
  <c r="C230" i="449"/>
  <c r="C231" i="449"/>
  <c r="C232" i="449"/>
  <c r="C233" i="449"/>
  <c r="C234" i="449"/>
  <c r="C235" i="449"/>
  <c r="C236" i="449"/>
  <c r="C237" i="449"/>
  <c r="C238" i="449"/>
  <c r="C239" i="449"/>
  <c r="C240" i="449"/>
  <c r="C241" i="449"/>
  <c r="C242" i="449"/>
  <c r="C243" i="449"/>
  <c r="C244" i="449"/>
  <c r="C245" i="449"/>
  <c r="C246" i="449"/>
  <c r="C247" i="449"/>
  <c r="C248" i="449"/>
  <c r="C249" i="449"/>
  <c r="C250" i="449"/>
  <c r="C251" i="449"/>
  <c r="C252" i="449"/>
  <c r="C253" i="449"/>
  <c r="C254" i="449"/>
  <c r="C255" i="449"/>
  <c r="C256" i="449"/>
  <c r="C257" i="449"/>
  <c r="C258" i="449"/>
  <c r="C259" i="449"/>
  <c r="C260" i="449"/>
  <c r="C261" i="449"/>
  <c r="C262" i="449"/>
  <c r="C263" i="449"/>
  <c r="C264" i="449"/>
  <c r="C265" i="449"/>
  <c r="C266" i="449"/>
  <c r="C267" i="449"/>
  <c r="C268" i="449"/>
  <c r="C269" i="449"/>
  <c r="C270" i="449"/>
  <c r="C271" i="449"/>
  <c r="C272" i="449"/>
  <c r="C273" i="449"/>
  <c r="C274" i="449"/>
  <c r="C275" i="449"/>
  <c r="C276" i="449"/>
  <c r="C277" i="449"/>
  <c r="C278" i="449"/>
  <c r="C279" i="449"/>
  <c r="C280" i="449"/>
  <c r="C281" i="449"/>
  <c r="C282" i="449"/>
  <c r="C283" i="449"/>
  <c r="C284" i="449"/>
  <c r="C285" i="449"/>
  <c r="C286" i="449"/>
  <c r="C287" i="449"/>
  <c r="C288" i="449"/>
  <c r="C289" i="449"/>
  <c r="C290" i="449"/>
  <c r="C291" i="449"/>
  <c r="C292" i="449"/>
  <c r="C293" i="449"/>
  <c r="C294" i="449"/>
  <c r="C295" i="449"/>
  <c r="C296" i="449"/>
  <c r="C297" i="449"/>
  <c r="C298" i="449"/>
  <c r="C299" i="449"/>
  <c r="C300" i="449"/>
  <c r="C301" i="449"/>
  <c r="C302" i="449"/>
  <c r="C303" i="449"/>
  <c r="C304" i="449"/>
  <c r="C305" i="449"/>
  <c r="C306" i="449"/>
  <c r="C307" i="449"/>
  <c r="C308" i="449"/>
  <c r="C309" i="449"/>
  <c r="C310" i="449"/>
  <c r="C311" i="449"/>
  <c r="C312" i="449"/>
  <c r="C313" i="449"/>
  <c r="C314" i="449"/>
  <c r="C315" i="449"/>
  <c r="C316" i="449"/>
  <c r="C317" i="449"/>
  <c r="C318" i="449"/>
  <c r="C319" i="449"/>
  <c r="C320" i="449"/>
  <c r="C321" i="449"/>
  <c r="C322" i="449"/>
  <c r="C323" i="449"/>
  <c r="C324" i="449"/>
  <c r="C325" i="449"/>
  <c r="C326" i="449"/>
  <c r="C327" i="449"/>
  <c r="C328" i="449"/>
  <c r="C329" i="449"/>
  <c r="C330" i="449"/>
  <c r="C331" i="449"/>
  <c r="C332" i="449"/>
  <c r="C333" i="449"/>
  <c r="C334" i="449"/>
  <c r="C335" i="449"/>
  <c r="C336" i="449"/>
  <c r="C337" i="449"/>
  <c r="C338" i="449"/>
  <c r="C339" i="449"/>
  <c r="C340" i="449"/>
  <c r="C341" i="449"/>
  <c r="C342" i="449"/>
  <c r="C343" i="449"/>
  <c r="C344" i="449"/>
  <c r="C345" i="449"/>
  <c r="C346" i="449"/>
  <c r="C347" i="449"/>
  <c r="C348" i="449"/>
  <c r="C349" i="449"/>
  <c r="C350" i="449"/>
  <c r="C351" i="449"/>
  <c r="C352" i="449"/>
  <c r="C353" i="449"/>
  <c r="C354" i="449"/>
  <c r="C355" i="449"/>
  <c r="C356" i="449"/>
  <c r="C357" i="449"/>
  <c r="C358" i="449"/>
  <c r="C359" i="449"/>
  <c r="C360" i="449"/>
  <c r="C361" i="449"/>
  <c r="C362" i="449"/>
  <c r="C363" i="449"/>
  <c r="C364" i="449"/>
  <c r="C365" i="449"/>
  <c r="C366" i="449"/>
  <c r="C367" i="449"/>
  <c r="C368" i="449"/>
  <c r="C369" i="449"/>
  <c r="C370" i="449"/>
  <c r="C371" i="449"/>
  <c r="C372" i="449"/>
  <c r="C373" i="449"/>
  <c r="C374" i="449"/>
  <c r="C375" i="449"/>
  <c r="C376" i="449"/>
  <c r="C377" i="449"/>
  <c r="C378" i="449"/>
  <c r="C379" i="449"/>
  <c r="C380" i="449"/>
  <c r="C381" i="449"/>
  <c r="C382" i="449"/>
  <c r="C383" i="449"/>
  <c r="C384" i="449"/>
  <c r="C385" i="449"/>
  <c r="C386" i="449"/>
  <c r="C387" i="449"/>
  <c r="C388" i="449"/>
  <c r="C389" i="449"/>
  <c r="C390" i="449"/>
  <c r="C391" i="449"/>
  <c r="C392" i="449"/>
  <c r="C393" i="449"/>
  <c r="C394" i="449"/>
  <c r="C395" i="449"/>
  <c r="C396" i="449"/>
  <c r="C397" i="449"/>
  <c r="C398" i="449"/>
  <c r="C399" i="449"/>
  <c r="C400" i="449"/>
  <c r="C401" i="449"/>
  <c r="C402" i="449"/>
  <c r="C403" i="449"/>
  <c r="C404" i="449"/>
  <c r="C405" i="449"/>
  <c r="C406" i="449"/>
  <c r="C407" i="449"/>
  <c r="C408" i="449"/>
  <c r="C409" i="449"/>
  <c r="C410" i="449"/>
  <c r="C411" i="449"/>
  <c r="C412" i="449"/>
  <c r="C413" i="449"/>
  <c r="C414" i="449"/>
  <c r="C415" i="449"/>
  <c r="C416" i="449"/>
  <c r="C417" i="449"/>
  <c r="C418" i="449"/>
  <c r="C419" i="449"/>
  <c r="C420" i="449"/>
  <c r="C421" i="449"/>
  <c r="C422" i="449"/>
  <c r="C423" i="449"/>
  <c r="C424" i="449"/>
  <c r="C425" i="449"/>
  <c r="C426" i="449"/>
  <c r="C427" i="449"/>
  <c r="C428" i="449"/>
  <c r="C429" i="449"/>
  <c r="C430" i="449"/>
  <c r="C431" i="449"/>
  <c r="C432" i="449"/>
  <c r="C433" i="449"/>
  <c r="C434" i="449"/>
  <c r="C435" i="449"/>
  <c r="C436" i="449"/>
  <c r="C437" i="449"/>
  <c r="C438" i="449"/>
  <c r="C439" i="449"/>
  <c r="C440" i="449"/>
  <c r="C441" i="449"/>
  <c r="C442" i="449"/>
  <c r="C443" i="449"/>
  <c r="C444" i="449"/>
  <c r="C445" i="449"/>
  <c r="C446" i="449"/>
  <c r="C447" i="449"/>
  <c r="C448" i="449"/>
  <c r="C449" i="449"/>
  <c r="C450" i="449"/>
  <c r="C451" i="449"/>
  <c r="C452" i="449"/>
  <c r="C453" i="449"/>
  <c r="C454" i="449"/>
  <c r="C455" i="449"/>
  <c r="C456" i="449"/>
  <c r="C457" i="449"/>
  <c r="C458" i="449"/>
  <c r="C459" i="449"/>
  <c r="C460" i="449"/>
  <c r="C461" i="449"/>
  <c r="C462" i="449"/>
  <c r="C463" i="449"/>
  <c r="C464" i="449"/>
  <c r="C465" i="449"/>
  <c r="C466" i="449"/>
  <c r="C467" i="449"/>
  <c r="C468" i="449"/>
  <c r="C469" i="449"/>
  <c r="C470" i="449"/>
  <c r="C471" i="449"/>
  <c r="C472" i="449"/>
  <c r="C473" i="449"/>
  <c r="C474" i="449"/>
  <c r="C475" i="449"/>
  <c r="C476" i="449"/>
  <c r="C477" i="449"/>
  <c r="C478" i="449"/>
  <c r="C479" i="449"/>
  <c r="C480" i="449"/>
  <c r="C481" i="449"/>
  <c r="C482" i="449"/>
  <c r="C483" i="449"/>
  <c r="C484" i="449"/>
  <c r="C485" i="449"/>
  <c r="C486" i="449"/>
  <c r="C487" i="449"/>
  <c r="C488" i="449"/>
  <c r="C489" i="449"/>
  <c r="C490" i="449"/>
  <c r="C491" i="449"/>
  <c r="C492" i="449"/>
  <c r="C493" i="449"/>
  <c r="C494" i="449"/>
  <c r="C495" i="449"/>
  <c r="C496" i="449"/>
  <c r="C497" i="449"/>
  <c r="C498" i="449"/>
  <c r="C499" i="449"/>
  <c r="C500" i="449"/>
  <c r="B1" i="449"/>
  <c r="B2" i="449"/>
  <c r="B3" i="449"/>
  <c r="B4" i="449"/>
  <c r="B5" i="449"/>
  <c r="B6" i="449"/>
  <c r="B7" i="449"/>
  <c r="B8" i="449"/>
  <c r="B9" i="449"/>
  <c r="B10" i="449"/>
  <c r="B11" i="449"/>
  <c r="B12" i="449"/>
  <c r="B13" i="449"/>
  <c r="B14" i="449"/>
  <c r="B15" i="449"/>
  <c r="B16" i="449"/>
  <c r="B17" i="449"/>
  <c r="B18" i="449"/>
  <c r="B19" i="449"/>
  <c r="B20" i="449"/>
  <c r="B21" i="449"/>
  <c r="B22" i="449"/>
  <c r="B23" i="449"/>
  <c r="B24" i="449"/>
  <c r="B25" i="449"/>
  <c r="B26" i="449"/>
  <c r="B27" i="449"/>
  <c r="B28" i="449"/>
  <c r="B29" i="449"/>
  <c r="B30" i="449"/>
  <c r="B31" i="449"/>
  <c r="B32" i="449"/>
  <c r="B33" i="449"/>
  <c r="B34" i="449"/>
  <c r="B35" i="449"/>
  <c r="B36" i="449"/>
  <c r="B37" i="449"/>
  <c r="B38" i="449"/>
  <c r="B39" i="449"/>
  <c r="B40" i="449"/>
  <c r="B41" i="449"/>
  <c r="B42" i="449"/>
  <c r="B43" i="449"/>
  <c r="B44" i="449"/>
  <c r="B45" i="449"/>
  <c r="B46" i="449"/>
  <c r="B47" i="449"/>
  <c r="B48" i="449"/>
  <c r="B49" i="449"/>
  <c r="B50" i="449"/>
  <c r="B51" i="449"/>
  <c r="B52" i="449"/>
  <c r="B53" i="449"/>
  <c r="B54" i="449"/>
  <c r="B55" i="449"/>
  <c r="B56" i="449"/>
  <c r="B57" i="449"/>
  <c r="B58" i="449"/>
  <c r="B59" i="449"/>
  <c r="B60" i="449"/>
  <c r="B61" i="449"/>
  <c r="B62" i="449"/>
  <c r="B63" i="449"/>
  <c r="B64" i="449"/>
  <c r="B65" i="449"/>
  <c r="B66" i="449"/>
  <c r="B67" i="449"/>
  <c r="B68" i="449"/>
  <c r="B69" i="449"/>
  <c r="B70" i="449"/>
  <c r="B71" i="449"/>
  <c r="B72" i="449"/>
  <c r="B73" i="449"/>
  <c r="B74" i="449"/>
  <c r="B75" i="449"/>
  <c r="B76" i="449"/>
  <c r="B77" i="449"/>
  <c r="B78" i="449"/>
  <c r="B79" i="449"/>
  <c r="B80" i="449"/>
  <c r="B81" i="449"/>
  <c r="B82" i="449"/>
  <c r="B83" i="449"/>
  <c r="B84" i="449"/>
  <c r="B85" i="449"/>
  <c r="B86" i="449"/>
  <c r="B87" i="449"/>
  <c r="B88" i="449"/>
  <c r="B89" i="449"/>
  <c r="B90" i="449"/>
  <c r="B91" i="449"/>
  <c r="B92" i="449"/>
  <c r="B93" i="449"/>
  <c r="B94" i="449"/>
  <c r="B95" i="449"/>
  <c r="B96" i="449"/>
  <c r="B97" i="449"/>
  <c r="B98" i="449"/>
  <c r="B99" i="449"/>
  <c r="B100" i="449"/>
  <c r="B101" i="449"/>
  <c r="B102" i="449"/>
  <c r="B103" i="449"/>
  <c r="B104" i="449"/>
  <c r="B105" i="449"/>
  <c r="B106" i="449"/>
  <c r="B107" i="449"/>
  <c r="B108" i="449"/>
  <c r="B109" i="449"/>
  <c r="B110" i="449"/>
  <c r="B111" i="449"/>
  <c r="B112" i="449"/>
  <c r="B113" i="449"/>
  <c r="B114" i="449"/>
  <c r="B115" i="449"/>
  <c r="B116" i="449"/>
  <c r="B117" i="449"/>
  <c r="B118" i="449"/>
  <c r="B119" i="449"/>
  <c r="B120" i="449"/>
  <c r="B121" i="449"/>
  <c r="B122" i="449"/>
  <c r="B123" i="449"/>
  <c r="B124" i="449"/>
  <c r="B125" i="449"/>
  <c r="B126" i="449"/>
  <c r="B127" i="449"/>
  <c r="B128" i="449"/>
  <c r="B129" i="449"/>
  <c r="B130" i="449"/>
  <c r="B131" i="449"/>
  <c r="B132" i="449"/>
  <c r="B133" i="449"/>
  <c r="B134" i="449"/>
  <c r="B135" i="449"/>
  <c r="B136" i="449"/>
  <c r="B137" i="449"/>
  <c r="B138" i="449"/>
  <c r="B139" i="449"/>
  <c r="B140" i="449"/>
  <c r="B141" i="449"/>
  <c r="B142" i="449"/>
  <c r="B143" i="449"/>
  <c r="B144" i="449"/>
  <c r="B145" i="449"/>
  <c r="B146" i="449"/>
  <c r="B147" i="449"/>
  <c r="B148" i="449"/>
  <c r="B149" i="449"/>
  <c r="B150" i="449"/>
  <c r="B151" i="449"/>
  <c r="B152" i="449"/>
  <c r="B153" i="449"/>
  <c r="B154" i="449"/>
  <c r="B155" i="449"/>
  <c r="B156" i="449"/>
  <c r="B157" i="449"/>
  <c r="B158" i="449"/>
  <c r="B159" i="449"/>
  <c r="B160" i="449"/>
  <c r="B161" i="449"/>
  <c r="B162" i="449"/>
  <c r="B163" i="449"/>
  <c r="B164" i="449"/>
  <c r="B165" i="449"/>
  <c r="B166" i="449"/>
  <c r="B167" i="449"/>
  <c r="B168" i="449"/>
  <c r="B169" i="449"/>
  <c r="B170" i="449"/>
  <c r="B171" i="449"/>
  <c r="B172" i="449"/>
  <c r="B173" i="449"/>
  <c r="B174" i="449"/>
  <c r="B175" i="449"/>
  <c r="B176" i="449"/>
  <c r="B177" i="449"/>
  <c r="B178" i="449"/>
  <c r="B179" i="449"/>
  <c r="B180" i="449"/>
  <c r="B181" i="449"/>
  <c r="B182" i="449"/>
  <c r="B183" i="449"/>
  <c r="B184" i="449"/>
  <c r="B185" i="449"/>
  <c r="B186" i="449"/>
  <c r="B187" i="449"/>
  <c r="B188" i="449"/>
  <c r="B189" i="449"/>
  <c r="B190" i="449"/>
  <c r="B191" i="449"/>
  <c r="B192" i="449"/>
  <c r="B193" i="449"/>
  <c r="B194" i="449"/>
  <c r="B195" i="449"/>
  <c r="B196" i="449"/>
  <c r="B197" i="449"/>
  <c r="B198" i="449"/>
  <c r="B199" i="449"/>
  <c r="B200" i="449"/>
  <c r="B201" i="449"/>
  <c r="B202" i="449"/>
  <c r="B203" i="449"/>
  <c r="B204" i="449"/>
  <c r="B205" i="449"/>
  <c r="B206" i="449"/>
  <c r="B207" i="449"/>
  <c r="B208" i="449"/>
  <c r="B209" i="449"/>
  <c r="B210" i="449"/>
  <c r="B211" i="449"/>
  <c r="B212" i="449"/>
  <c r="B213" i="449"/>
  <c r="B214" i="449"/>
  <c r="B215" i="449"/>
  <c r="B216" i="449"/>
  <c r="B217" i="449"/>
  <c r="B218" i="449"/>
  <c r="B219" i="449"/>
  <c r="B220" i="449"/>
  <c r="B221" i="449"/>
  <c r="B222" i="449"/>
  <c r="B223" i="449"/>
  <c r="B224" i="449"/>
  <c r="B225" i="449"/>
  <c r="B226" i="449"/>
  <c r="B227" i="449"/>
  <c r="B228" i="449"/>
  <c r="B229" i="449"/>
  <c r="B230" i="449"/>
  <c r="B231" i="449"/>
  <c r="B232" i="449"/>
  <c r="B233" i="449"/>
  <c r="B234" i="449"/>
  <c r="B235" i="449"/>
  <c r="B236" i="449"/>
  <c r="B237" i="449"/>
  <c r="B238" i="449"/>
  <c r="B239" i="449"/>
  <c r="B240" i="449"/>
  <c r="B241" i="449"/>
  <c r="B242" i="449"/>
  <c r="B243" i="449"/>
  <c r="B244" i="449"/>
  <c r="B245" i="449"/>
  <c r="B246" i="449"/>
  <c r="B247" i="449"/>
  <c r="B248" i="449"/>
  <c r="B249" i="449"/>
  <c r="B250" i="449"/>
  <c r="B251" i="449"/>
  <c r="B252" i="449"/>
  <c r="B253" i="449"/>
  <c r="B254" i="449"/>
  <c r="B255" i="449"/>
  <c r="B256" i="449"/>
  <c r="B257" i="449"/>
  <c r="B258" i="449"/>
  <c r="B259" i="449"/>
  <c r="B260" i="449"/>
  <c r="B261" i="449"/>
  <c r="B262" i="449"/>
  <c r="B263" i="449"/>
  <c r="B264" i="449"/>
  <c r="B265" i="449"/>
  <c r="B266" i="449"/>
  <c r="B267" i="449"/>
  <c r="B268" i="449"/>
  <c r="B269" i="449"/>
  <c r="B270" i="449"/>
  <c r="B271" i="449"/>
  <c r="B272" i="449"/>
  <c r="B273" i="449"/>
  <c r="B274" i="449"/>
  <c r="B275" i="449"/>
  <c r="B276" i="449"/>
  <c r="B277" i="449"/>
  <c r="B278" i="449"/>
  <c r="B279" i="449"/>
  <c r="B280" i="449"/>
  <c r="B281" i="449"/>
  <c r="B282" i="449"/>
  <c r="B283" i="449"/>
  <c r="B284" i="449"/>
  <c r="B285" i="449"/>
  <c r="B286" i="449"/>
  <c r="B287" i="449"/>
  <c r="B288" i="449"/>
  <c r="B289" i="449"/>
  <c r="B290" i="449"/>
  <c r="B291" i="449"/>
  <c r="B292" i="449"/>
  <c r="B293" i="449"/>
  <c r="B294" i="449"/>
  <c r="B295" i="449"/>
  <c r="B296" i="449"/>
  <c r="B297" i="449"/>
  <c r="B298" i="449"/>
  <c r="B299" i="449"/>
  <c r="B300" i="449"/>
  <c r="B301" i="449"/>
  <c r="B302" i="449"/>
  <c r="B303" i="449"/>
  <c r="B304" i="449"/>
  <c r="B305" i="449"/>
  <c r="B306" i="449"/>
  <c r="B307" i="449"/>
  <c r="B308" i="449"/>
  <c r="B309" i="449"/>
  <c r="B310" i="449"/>
  <c r="B311" i="449"/>
  <c r="B312" i="449"/>
  <c r="B313" i="449"/>
  <c r="B314" i="449"/>
  <c r="B315" i="449"/>
  <c r="B316" i="449"/>
  <c r="B317" i="449"/>
  <c r="B318" i="449"/>
  <c r="B319" i="449"/>
  <c r="B320" i="449"/>
  <c r="B321" i="449"/>
  <c r="B322" i="449"/>
  <c r="B323" i="449"/>
  <c r="B324" i="449"/>
  <c r="B325" i="449"/>
  <c r="B326" i="449"/>
  <c r="B327" i="449"/>
  <c r="B328" i="449"/>
  <c r="B329" i="449"/>
  <c r="B330" i="449"/>
  <c r="B331" i="449"/>
  <c r="B332" i="449"/>
  <c r="B333" i="449"/>
  <c r="B334" i="449"/>
  <c r="B335" i="449"/>
  <c r="B336" i="449"/>
  <c r="B337" i="449"/>
  <c r="B338" i="449"/>
  <c r="B339" i="449"/>
  <c r="B340" i="449"/>
  <c r="B341" i="449"/>
  <c r="B342" i="449"/>
  <c r="B343" i="449"/>
  <c r="B344" i="449"/>
  <c r="B345" i="449"/>
  <c r="B346" i="449"/>
  <c r="B347" i="449"/>
  <c r="B348" i="449"/>
  <c r="B349" i="449"/>
  <c r="B350" i="449"/>
  <c r="B351" i="449"/>
  <c r="B352" i="449"/>
  <c r="B353" i="449"/>
  <c r="B354" i="449"/>
  <c r="B355" i="449"/>
  <c r="B356" i="449"/>
  <c r="B357" i="449"/>
  <c r="B358" i="449"/>
  <c r="B359" i="449"/>
  <c r="B360" i="449"/>
  <c r="B361" i="449"/>
  <c r="B362" i="449"/>
  <c r="B363" i="449"/>
  <c r="B364" i="449"/>
  <c r="B365" i="449"/>
  <c r="B366" i="449"/>
  <c r="B367" i="449"/>
  <c r="B368" i="449"/>
  <c r="B369" i="449"/>
  <c r="B370" i="449"/>
  <c r="B371" i="449"/>
  <c r="B372" i="449"/>
  <c r="B373" i="449"/>
  <c r="B374" i="449"/>
  <c r="B375" i="449"/>
  <c r="B376" i="449"/>
  <c r="B377" i="449"/>
  <c r="B378" i="449"/>
  <c r="B379" i="449"/>
  <c r="B380" i="449"/>
  <c r="B381" i="449"/>
  <c r="B382" i="449"/>
  <c r="B383" i="449"/>
  <c r="B384" i="449"/>
  <c r="B385" i="449"/>
  <c r="B386" i="449"/>
  <c r="B387" i="449"/>
  <c r="B388" i="449"/>
  <c r="B389" i="449"/>
  <c r="B390" i="449"/>
  <c r="B391" i="449"/>
  <c r="B392" i="449"/>
  <c r="B393" i="449"/>
  <c r="B394" i="449"/>
  <c r="B395" i="449"/>
  <c r="B396" i="449"/>
  <c r="B397" i="449"/>
  <c r="B398" i="449"/>
  <c r="B399" i="449"/>
  <c r="B400" i="449"/>
  <c r="B401" i="449"/>
  <c r="B402" i="449"/>
  <c r="B403" i="449"/>
  <c r="B404" i="449"/>
  <c r="B405" i="449"/>
  <c r="B406" i="449"/>
  <c r="B407" i="449"/>
  <c r="B408" i="449"/>
  <c r="B409" i="449"/>
  <c r="B410" i="449"/>
  <c r="B411" i="449"/>
  <c r="B412" i="449"/>
  <c r="B413" i="449"/>
  <c r="B414" i="449"/>
  <c r="B415" i="449"/>
  <c r="B416" i="449"/>
  <c r="B417" i="449"/>
  <c r="B418" i="449"/>
  <c r="B419" i="449"/>
  <c r="B420" i="449"/>
  <c r="B421" i="449"/>
  <c r="B422" i="449"/>
  <c r="B423" i="449"/>
  <c r="B424" i="449"/>
  <c r="B425" i="449"/>
  <c r="B426" i="449"/>
  <c r="B427" i="449"/>
  <c r="B428" i="449"/>
  <c r="B429" i="449"/>
  <c r="B430" i="449"/>
  <c r="B431" i="449"/>
  <c r="B432" i="449"/>
  <c r="B433" i="449"/>
  <c r="B434" i="449"/>
  <c r="B435" i="449"/>
  <c r="B436" i="449"/>
  <c r="B437" i="449"/>
  <c r="B438" i="449"/>
  <c r="B439" i="449"/>
  <c r="B440" i="449"/>
  <c r="B441" i="449"/>
  <c r="B442" i="449"/>
  <c r="B443" i="449"/>
  <c r="B444" i="449"/>
  <c r="B445" i="449"/>
  <c r="B446" i="449"/>
  <c r="B447" i="449"/>
  <c r="B448" i="449"/>
  <c r="B449" i="449"/>
  <c r="B450" i="449"/>
  <c r="B451" i="449"/>
  <c r="B452" i="449"/>
  <c r="B453" i="449"/>
  <c r="B454" i="449"/>
  <c r="B455" i="449"/>
  <c r="B456" i="449"/>
  <c r="B457" i="449"/>
  <c r="B458" i="449"/>
  <c r="B459" i="449"/>
  <c r="B460" i="449"/>
  <c r="B461" i="449"/>
  <c r="B462" i="449"/>
  <c r="B463" i="449"/>
  <c r="B464" i="449"/>
  <c r="B465" i="449"/>
  <c r="B466" i="449"/>
  <c r="B467" i="449"/>
  <c r="B468" i="449"/>
  <c r="B469" i="449"/>
  <c r="B470" i="449"/>
  <c r="B471" i="449"/>
  <c r="B472" i="449"/>
  <c r="B473" i="449"/>
  <c r="B474" i="449"/>
  <c r="B475" i="449"/>
  <c r="B476" i="449"/>
  <c r="B477" i="449"/>
  <c r="B478" i="449"/>
  <c r="B479" i="449"/>
  <c r="B480" i="449"/>
  <c r="B481" i="449"/>
  <c r="B482" i="449"/>
  <c r="B483" i="449"/>
  <c r="B484" i="449"/>
  <c r="B485" i="449"/>
  <c r="B486" i="449"/>
  <c r="B487" i="449"/>
  <c r="B488" i="449"/>
  <c r="B489" i="449"/>
  <c r="B490" i="449"/>
  <c r="B491" i="449"/>
  <c r="B492" i="449"/>
  <c r="B493" i="449"/>
  <c r="B494" i="449"/>
  <c r="B495" i="449"/>
  <c r="B496" i="449"/>
  <c r="B497" i="449"/>
  <c r="B498" i="449"/>
  <c r="B499" i="449"/>
  <c r="B500" i="449"/>
  <c r="D1" i="437"/>
  <c r="D2" i="437"/>
  <c r="D3" i="437"/>
  <c r="D4" i="437"/>
  <c r="D5" i="437"/>
  <c r="D6" i="437"/>
  <c r="D7" i="437"/>
  <c r="D8" i="437"/>
  <c r="D9" i="437"/>
  <c r="D10" i="437"/>
  <c r="D11" i="437"/>
  <c r="D12" i="437"/>
  <c r="D13" i="437"/>
  <c r="D14" i="437"/>
  <c r="D15" i="437"/>
  <c r="D16" i="437"/>
  <c r="D17" i="437"/>
  <c r="D18" i="437"/>
  <c r="D19" i="437"/>
  <c r="D20" i="437"/>
  <c r="D21" i="437"/>
  <c r="D22" i="437"/>
  <c r="D23" i="437"/>
  <c r="D24" i="437"/>
  <c r="D25" i="437"/>
  <c r="D26" i="437"/>
  <c r="D27" i="437"/>
  <c r="D28" i="437"/>
  <c r="D29" i="437"/>
  <c r="D30" i="437"/>
  <c r="D31" i="437"/>
  <c r="D32" i="437"/>
  <c r="D33" i="437"/>
  <c r="D34" i="437"/>
  <c r="D35" i="437"/>
  <c r="D36" i="437"/>
  <c r="D37" i="437"/>
  <c r="D38" i="437"/>
  <c r="D39" i="437"/>
  <c r="D40" i="437"/>
  <c r="D41" i="437"/>
  <c r="D42" i="437"/>
  <c r="D43" i="437"/>
  <c r="D44" i="437"/>
  <c r="D45" i="437"/>
  <c r="D46" i="437"/>
  <c r="D47" i="437"/>
  <c r="D48" i="437"/>
  <c r="D49" i="437"/>
  <c r="D50" i="437"/>
  <c r="D51" i="437"/>
  <c r="D52" i="437"/>
  <c r="D53" i="437"/>
  <c r="D54" i="437"/>
  <c r="D55" i="437"/>
  <c r="D56" i="437"/>
  <c r="D57" i="437"/>
  <c r="D58" i="437"/>
  <c r="D59" i="437"/>
  <c r="D60" i="437"/>
  <c r="D61" i="437"/>
  <c r="D62" i="437"/>
  <c r="D63" i="437"/>
  <c r="D64" i="437"/>
  <c r="D65" i="437"/>
  <c r="D66" i="437"/>
  <c r="D67" i="437"/>
  <c r="D68" i="437"/>
  <c r="D69" i="437"/>
  <c r="D70" i="437"/>
  <c r="D71" i="437"/>
  <c r="D72" i="437"/>
  <c r="D73" i="437"/>
  <c r="D74" i="437"/>
  <c r="D75" i="437"/>
  <c r="D76" i="437"/>
  <c r="D77" i="437"/>
  <c r="D78" i="437"/>
  <c r="D79" i="437"/>
  <c r="D80" i="437"/>
  <c r="D81" i="437"/>
  <c r="D82" i="437"/>
  <c r="D83" i="437"/>
  <c r="D84" i="437"/>
  <c r="D85" i="437"/>
  <c r="D86" i="437"/>
  <c r="D87" i="437"/>
  <c r="D88" i="437"/>
  <c r="D89" i="437"/>
  <c r="D90" i="437"/>
  <c r="D91" i="437"/>
  <c r="D92" i="437"/>
  <c r="D93" i="437"/>
  <c r="D94" i="437"/>
  <c r="D95" i="437"/>
  <c r="D96" i="437"/>
  <c r="D97" i="437"/>
  <c r="D98" i="437"/>
  <c r="D99" i="437"/>
  <c r="D100" i="437"/>
  <c r="D101" i="437"/>
  <c r="D102" i="437"/>
  <c r="D103" i="437"/>
  <c r="D104" i="437"/>
  <c r="D105" i="437"/>
  <c r="D106" i="437"/>
  <c r="D107" i="437"/>
  <c r="D108" i="437"/>
  <c r="D109" i="437"/>
  <c r="D110" i="437"/>
  <c r="D111" i="437"/>
  <c r="D112" i="437"/>
  <c r="D113" i="437"/>
  <c r="D114" i="437"/>
  <c r="D115" i="437"/>
  <c r="D116" i="437"/>
  <c r="D117" i="437"/>
  <c r="D118" i="437"/>
  <c r="D119" i="437"/>
  <c r="D120" i="437"/>
  <c r="D121" i="437"/>
  <c r="D122" i="437"/>
  <c r="D123" i="437"/>
  <c r="D124" i="437"/>
  <c r="D125" i="437"/>
  <c r="D126" i="437"/>
  <c r="D127" i="437"/>
  <c r="D128" i="437"/>
  <c r="D129" i="437"/>
  <c r="D130" i="437"/>
  <c r="D131" i="437"/>
  <c r="D132" i="437"/>
  <c r="D133" i="437"/>
  <c r="D134" i="437"/>
  <c r="D135" i="437"/>
  <c r="D136" i="437"/>
  <c r="D137" i="437"/>
  <c r="D138" i="437"/>
  <c r="D139" i="437"/>
  <c r="D140" i="437"/>
  <c r="D141" i="437"/>
  <c r="D142" i="437"/>
  <c r="D143" i="437"/>
  <c r="D144" i="437"/>
  <c r="D145" i="437"/>
  <c r="D146" i="437"/>
  <c r="D147" i="437"/>
  <c r="D148" i="437"/>
  <c r="D149" i="437"/>
  <c r="D150" i="437"/>
  <c r="D151" i="437"/>
  <c r="D152" i="437"/>
  <c r="D153" i="437"/>
  <c r="D154" i="437"/>
  <c r="D155" i="437"/>
  <c r="D156" i="437"/>
  <c r="D157" i="437"/>
  <c r="D158" i="437"/>
  <c r="D159" i="437"/>
  <c r="D160" i="437"/>
  <c r="D161" i="437"/>
  <c r="D162" i="437"/>
  <c r="D163" i="437"/>
  <c r="D164" i="437"/>
  <c r="D165" i="437"/>
  <c r="D166" i="437"/>
  <c r="D167" i="437"/>
  <c r="D168" i="437"/>
  <c r="D169" i="437"/>
  <c r="D170" i="437"/>
  <c r="D171" i="437"/>
  <c r="D172" i="437"/>
  <c r="D173" i="437"/>
  <c r="D174" i="437"/>
  <c r="D175" i="437"/>
  <c r="D176" i="437"/>
  <c r="D177" i="437"/>
  <c r="D178" i="437"/>
  <c r="D179" i="437"/>
  <c r="D180" i="437"/>
  <c r="D181" i="437"/>
  <c r="D182" i="437"/>
  <c r="D183" i="437"/>
  <c r="D184" i="437"/>
  <c r="D185" i="437"/>
  <c r="D186" i="437"/>
  <c r="D187" i="437"/>
  <c r="D188" i="437"/>
  <c r="D189" i="437"/>
  <c r="D190" i="437"/>
  <c r="D191" i="437"/>
  <c r="D192" i="437"/>
  <c r="D193" i="437"/>
  <c r="D194" i="437"/>
  <c r="D195" i="437"/>
  <c r="D196" i="437"/>
  <c r="D197" i="437"/>
  <c r="D198" i="437"/>
  <c r="D199" i="437"/>
  <c r="D200" i="437"/>
  <c r="D201" i="437"/>
  <c r="D202" i="437"/>
  <c r="D203" i="437"/>
  <c r="D204" i="437"/>
  <c r="D205" i="437"/>
  <c r="D206" i="437"/>
  <c r="D207" i="437"/>
  <c r="D208" i="437"/>
  <c r="D209" i="437"/>
  <c r="D210" i="437"/>
  <c r="D211" i="437"/>
  <c r="D212" i="437"/>
  <c r="D213" i="437"/>
  <c r="D214" i="437"/>
  <c r="D215" i="437"/>
  <c r="D216" i="437"/>
  <c r="D217" i="437"/>
  <c r="D218" i="437"/>
  <c r="D219" i="437"/>
  <c r="D220" i="437"/>
  <c r="D221" i="437"/>
  <c r="D222" i="437"/>
  <c r="D223" i="437"/>
  <c r="D224" i="437"/>
  <c r="D225" i="437"/>
  <c r="D226" i="437"/>
  <c r="D227" i="437"/>
  <c r="D228" i="437"/>
  <c r="D229" i="437"/>
  <c r="D230" i="437"/>
  <c r="D231" i="437"/>
  <c r="D232" i="437"/>
  <c r="D233" i="437"/>
  <c r="D234" i="437"/>
  <c r="D235" i="437"/>
  <c r="D236" i="437"/>
  <c r="D237" i="437"/>
  <c r="D238" i="437"/>
  <c r="D239" i="437"/>
  <c r="D240" i="437"/>
  <c r="D241" i="437"/>
  <c r="D242" i="437"/>
  <c r="D243" i="437"/>
  <c r="D244" i="437"/>
  <c r="D245" i="437"/>
  <c r="D246" i="437"/>
  <c r="D247" i="437"/>
  <c r="D248" i="437"/>
  <c r="D249" i="437"/>
  <c r="D250" i="437"/>
  <c r="D251" i="437"/>
  <c r="D252" i="437"/>
  <c r="D253" i="437"/>
  <c r="D254" i="437"/>
  <c r="D255" i="437"/>
  <c r="D256" i="437"/>
  <c r="D257" i="437"/>
  <c r="D258" i="437"/>
  <c r="D259" i="437"/>
  <c r="D260" i="437"/>
  <c r="D261" i="437"/>
  <c r="D262" i="437"/>
  <c r="D263" i="437"/>
  <c r="D264" i="437"/>
  <c r="D265" i="437"/>
  <c r="D266" i="437"/>
  <c r="D267" i="437"/>
  <c r="D268" i="437"/>
  <c r="D269" i="437"/>
  <c r="D270" i="437"/>
  <c r="D271" i="437"/>
  <c r="D272" i="437"/>
  <c r="D273" i="437"/>
  <c r="D274" i="437"/>
  <c r="D275" i="437"/>
  <c r="D276" i="437"/>
  <c r="D277" i="437"/>
  <c r="D278" i="437"/>
  <c r="D279" i="437"/>
  <c r="D280" i="437"/>
  <c r="D281" i="437"/>
  <c r="D282" i="437"/>
  <c r="D283" i="437"/>
  <c r="D284" i="437"/>
  <c r="D285" i="437"/>
  <c r="D286" i="437"/>
  <c r="D287" i="437"/>
  <c r="D288" i="437"/>
  <c r="D289" i="437"/>
  <c r="D290" i="437"/>
  <c r="D291" i="437"/>
  <c r="D292" i="437"/>
  <c r="D293" i="437"/>
  <c r="D294" i="437"/>
  <c r="D295" i="437"/>
  <c r="D296" i="437"/>
  <c r="D297" i="437"/>
  <c r="D298" i="437"/>
  <c r="D299" i="437"/>
  <c r="D300" i="437"/>
  <c r="D301" i="437"/>
  <c r="D302" i="437"/>
  <c r="D303" i="437"/>
  <c r="D304" i="437"/>
  <c r="D305" i="437"/>
  <c r="D306" i="437"/>
  <c r="D307" i="437"/>
  <c r="D308" i="437"/>
  <c r="D309" i="437"/>
  <c r="D310" i="437"/>
  <c r="D311" i="437"/>
  <c r="D312" i="437"/>
  <c r="D313" i="437"/>
  <c r="D314" i="437"/>
  <c r="D315" i="437"/>
  <c r="D316" i="437"/>
  <c r="D317" i="437"/>
  <c r="D318" i="437"/>
  <c r="D319" i="437"/>
  <c r="D320" i="437"/>
  <c r="D321" i="437"/>
  <c r="D322" i="437"/>
  <c r="D323" i="437"/>
  <c r="D324" i="437"/>
  <c r="D325" i="437"/>
  <c r="D326" i="437"/>
  <c r="D327" i="437"/>
  <c r="D328" i="437"/>
  <c r="D329" i="437"/>
  <c r="D330" i="437"/>
  <c r="D331" i="437"/>
  <c r="D332" i="437"/>
  <c r="D333" i="437"/>
  <c r="D334" i="437"/>
  <c r="D335" i="437"/>
  <c r="D336" i="437"/>
  <c r="D337" i="437"/>
  <c r="D338" i="437"/>
  <c r="D339" i="437"/>
  <c r="D340" i="437"/>
  <c r="D341" i="437"/>
  <c r="D342" i="437"/>
  <c r="D343" i="437"/>
  <c r="D344" i="437"/>
  <c r="D345" i="437"/>
  <c r="D346" i="437"/>
  <c r="D347" i="437"/>
  <c r="D348" i="437"/>
  <c r="D349" i="437"/>
  <c r="D350" i="437"/>
  <c r="D351" i="437"/>
  <c r="D352" i="437"/>
  <c r="D353" i="437"/>
  <c r="D354" i="437"/>
  <c r="D355" i="437"/>
  <c r="D356" i="437"/>
  <c r="D357" i="437"/>
  <c r="D358" i="437"/>
  <c r="D359" i="437"/>
  <c r="D360" i="437"/>
  <c r="D361" i="437"/>
  <c r="D362" i="437"/>
  <c r="D363" i="437"/>
  <c r="D364" i="437"/>
  <c r="D365" i="437"/>
  <c r="D366" i="437"/>
  <c r="D367" i="437"/>
  <c r="D368" i="437"/>
  <c r="D369" i="437"/>
  <c r="D370" i="437"/>
  <c r="D371" i="437"/>
  <c r="D372" i="437"/>
  <c r="D373" i="437"/>
  <c r="D374" i="437"/>
  <c r="D375" i="437"/>
  <c r="D376" i="437"/>
  <c r="D377" i="437"/>
  <c r="D378" i="437"/>
  <c r="D379" i="437"/>
  <c r="D380" i="437"/>
  <c r="D381" i="437"/>
  <c r="D382" i="437"/>
  <c r="D383" i="437"/>
  <c r="D384" i="437"/>
  <c r="D385" i="437"/>
  <c r="D386" i="437"/>
  <c r="D387" i="437"/>
  <c r="D388" i="437"/>
  <c r="D389" i="437"/>
  <c r="D390" i="437"/>
  <c r="D391" i="437"/>
  <c r="D392" i="437"/>
  <c r="D393" i="437"/>
  <c r="D394" i="437"/>
  <c r="D395" i="437"/>
  <c r="D396" i="437"/>
  <c r="D397" i="437"/>
  <c r="D398" i="437"/>
  <c r="D399" i="437"/>
  <c r="D400" i="437"/>
  <c r="D401" i="437"/>
  <c r="D402" i="437"/>
  <c r="D403" i="437"/>
  <c r="D404" i="437"/>
  <c r="D405" i="437"/>
  <c r="D406" i="437"/>
  <c r="D407" i="437"/>
  <c r="D408" i="437"/>
  <c r="D409" i="437"/>
  <c r="D410" i="437"/>
  <c r="D411" i="437"/>
  <c r="D412" i="437"/>
  <c r="D413" i="437"/>
  <c r="D414" i="437"/>
  <c r="D415" i="437"/>
  <c r="D416" i="437"/>
  <c r="D417" i="437"/>
  <c r="D418" i="437"/>
  <c r="D419" i="437"/>
  <c r="D420" i="437"/>
  <c r="D421" i="437"/>
  <c r="D422" i="437"/>
  <c r="D423" i="437"/>
  <c r="D424" i="437"/>
  <c r="D425" i="437"/>
  <c r="D426" i="437"/>
  <c r="D427" i="437"/>
  <c r="D428" i="437"/>
  <c r="D429" i="437"/>
  <c r="D430" i="437"/>
  <c r="D431" i="437"/>
  <c r="D432" i="437"/>
  <c r="D433" i="437"/>
  <c r="D434" i="437"/>
  <c r="D435" i="437"/>
  <c r="D436" i="437"/>
  <c r="D437" i="437"/>
  <c r="D438" i="437"/>
  <c r="D439" i="437"/>
  <c r="D440" i="437"/>
  <c r="D441" i="437"/>
  <c r="D442" i="437"/>
  <c r="D443" i="437"/>
  <c r="D444" i="437"/>
  <c r="D445" i="437"/>
  <c r="D446" i="437"/>
  <c r="D447" i="437"/>
  <c r="D448" i="437"/>
  <c r="D449" i="437"/>
  <c r="D450" i="437"/>
  <c r="D451" i="437"/>
  <c r="D452" i="437"/>
  <c r="D453" i="437"/>
  <c r="D454" i="437"/>
  <c r="D455" i="437"/>
  <c r="D456" i="437"/>
  <c r="D457" i="437"/>
  <c r="D458" i="437"/>
  <c r="D459" i="437"/>
  <c r="D460" i="437"/>
  <c r="D461" i="437"/>
  <c r="D462" i="437"/>
  <c r="D463" i="437"/>
  <c r="D464" i="437"/>
  <c r="D465" i="437"/>
  <c r="D466" i="437"/>
  <c r="D467" i="437"/>
  <c r="D468" i="437"/>
  <c r="D469" i="437"/>
  <c r="D470" i="437"/>
  <c r="D471" i="437"/>
  <c r="D472" i="437"/>
  <c r="D473" i="437"/>
  <c r="D474" i="437"/>
  <c r="D475" i="437"/>
  <c r="D476" i="437"/>
  <c r="D477" i="437"/>
  <c r="D478" i="437"/>
  <c r="D479" i="437"/>
  <c r="D480" i="437"/>
  <c r="D481" i="437"/>
  <c r="D482" i="437"/>
  <c r="D483" i="437"/>
  <c r="D484" i="437"/>
  <c r="D485" i="437"/>
  <c r="D486" i="437"/>
  <c r="D487" i="437"/>
  <c r="D488" i="437"/>
  <c r="D489" i="437"/>
  <c r="D490" i="437"/>
  <c r="D491" i="437"/>
  <c r="D492" i="437"/>
  <c r="D493" i="437"/>
  <c r="D494" i="437"/>
  <c r="D495" i="437"/>
  <c r="D496" i="437"/>
  <c r="D497" i="437"/>
  <c r="D498" i="437"/>
  <c r="D499" i="437"/>
  <c r="D500" i="437"/>
  <c r="C1" i="437"/>
  <c r="C2" i="437"/>
  <c r="C3" i="437"/>
  <c r="C4" i="437"/>
  <c r="C5" i="437"/>
  <c r="C6" i="437"/>
  <c r="C7" i="437"/>
  <c r="C8" i="437"/>
  <c r="C9" i="437"/>
  <c r="C10" i="437"/>
  <c r="C11" i="437"/>
  <c r="C12" i="437"/>
  <c r="C13" i="437"/>
  <c r="C14" i="437"/>
  <c r="C15" i="437"/>
  <c r="C16" i="437"/>
  <c r="C17" i="437"/>
  <c r="C18" i="437"/>
  <c r="C19" i="437"/>
  <c r="C20" i="437"/>
  <c r="C21" i="437"/>
  <c r="C22" i="437"/>
  <c r="C23" i="437"/>
  <c r="C24" i="437"/>
  <c r="C25" i="437"/>
  <c r="C26" i="437"/>
  <c r="C27" i="437"/>
  <c r="C28" i="437"/>
  <c r="C29" i="437"/>
  <c r="C30" i="437"/>
  <c r="C31" i="437"/>
  <c r="C32" i="437"/>
  <c r="C33" i="437"/>
  <c r="C34" i="437"/>
  <c r="C35" i="437"/>
  <c r="C36" i="437"/>
  <c r="C37" i="437"/>
  <c r="C38" i="437"/>
  <c r="C39" i="437"/>
  <c r="C40" i="437"/>
  <c r="C41" i="437"/>
  <c r="C42" i="437"/>
  <c r="C43" i="437"/>
  <c r="C44" i="437"/>
  <c r="C45" i="437"/>
  <c r="C46" i="437"/>
  <c r="C47" i="437"/>
  <c r="C48" i="437"/>
  <c r="C49" i="437"/>
  <c r="C50" i="437"/>
  <c r="C51" i="437"/>
  <c r="C52" i="437"/>
  <c r="C53" i="437"/>
  <c r="C54" i="437"/>
  <c r="C55" i="437"/>
  <c r="C56" i="437"/>
  <c r="C57" i="437"/>
  <c r="C58" i="437"/>
  <c r="C59" i="437"/>
  <c r="C60" i="437"/>
  <c r="C61" i="437"/>
  <c r="C62" i="437"/>
  <c r="C63" i="437"/>
  <c r="C64" i="437"/>
  <c r="C65" i="437"/>
  <c r="C66" i="437"/>
  <c r="C67" i="437"/>
  <c r="C68" i="437"/>
  <c r="C69" i="437"/>
  <c r="C70" i="437"/>
  <c r="C71" i="437"/>
  <c r="C72" i="437"/>
  <c r="C73" i="437"/>
  <c r="C74" i="437"/>
  <c r="C75" i="437"/>
  <c r="C76" i="437"/>
  <c r="C77" i="437"/>
  <c r="C78" i="437"/>
  <c r="C79" i="437"/>
  <c r="C80" i="437"/>
  <c r="C81" i="437"/>
  <c r="C82" i="437"/>
  <c r="C83" i="437"/>
  <c r="C84" i="437"/>
  <c r="C85" i="437"/>
  <c r="C86" i="437"/>
  <c r="C87" i="437"/>
  <c r="C88" i="437"/>
  <c r="C89" i="437"/>
  <c r="C90" i="437"/>
  <c r="C91" i="437"/>
  <c r="C92" i="437"/>
  <c r="C93" i="437"/>
  <c r="C94" i="437"/>
  <c r="C95" i="437"/>
  <c r="C96" i="437"/>
  <c r="C97" i="437"/>
  <c r="C98" i="437"/>
  <c r="C99" i="437"/>
  <c r="C100" i="437"/>
  <c r="C101" i="437"/>
  <c r="C102" i="437"/>
  <c r="C103" i="437"/>
  <c r="C104" i="437"/>
  <c r="C105" i="437"/>
  <c r="C106" i="437"/>
  <c r="C107" i="437"/>
  <c r="C108" i="437"/>
  <c r="C109" i="437"/>
  <c r="C110" i="437"/>
  <c r="C111" i="437"/>
  <c r="C112" i="437"/>
  <c r="C113" i="437"/>
  <c r="C114" i="437"/>
  <c r="C115" i="437"/>
  <c r="C116" i="437"/>
  <c r="C117" i="437"/>
  <c r="C118" i="437"/>
  <c r="C119" i="437"/>
  <c r="C120" i="437"/>
  <c r="C121" i="437"/>
  <c r="C122" i="437"/>
  <c r="C123" i="437"/>
  <c r="C124" i="437"/>
  <c r="C125" i="437"/>
  <c r="C126" i="437"/>
  <c r="C127" i="437"/>
  <c r="C128" i="437"/>
  <c r="C129" i="437"/>
  <c r="C130" i="437"/>
  <c r="C131" i="437"/>
  <c r="C132" i="437"/>
  <c r="C133" i="437"/>
  <c r="C134" i="437"/>
  <c r="C135" i="437"/>
  <c r="C136" i="437"/>
  <c r="C137" i="437"/>
  <c r="C138" i="437"/>
  <c r="C139" i="437"/>
  <c r="C140" i="437"/>
  <c r="C141" i="437"/>
  <c r="C142" i="437"/>
  <c r="C143" i="437"/>
  <c r="C144" i="437"/>
  <c r="C145" i="437"/>
  <c r="C146" i="437"/>
  <c r="C147" i="437"/>
  <c r="C148" i="437"/>
  <c r="C149" i="437"/>
  <c r="C150" i="437"/>
  <c r="C151" i="437"/>
  <c r="C152" i="437"/>
  <c r="C153" i="437"/>
  <c r="C154" i="437"/>
  <c r="C155" i="437"/>
  <c r="C156" i="437"/>
  <c r="C157" i="437"/>
  <c r="C158" i="437"/>
  <c r="C159" i="437"/>
  <c r="C160" i="437"/>
  <c r="C161" i="437"/>
  <c r="C162" i="437"/>
  <c r="C163" i="437"/>
  <c r="C164" i="437"/>
  <c r="C165" i="437"/>
  <c r="C166" i="437"/>
  <c r="C167" i="437"/>
  <c r="C168" i="437"/>
  <c r="C169" i="437"/>
  <c r="C170" i="437"/>
  <c r="C171" i="437"/>
  <c r="C172" i="437"/>
  <c r="C173" i="437"/>
  <c r="C174" i="437"/>
  <c r="C175" i="437"/>
  <c r="C176" i="437"/>
  <c r="C177" i="437"/>
  <c r="C178" i="437"/>
  <c r="C179" i="437"/>
  <c r="C180" i="437"/>
  <c r="C181" i="437"/>
  <c r="C182" i="437"/>
  <c r="C183" i="437"/>
  <c r="C184" i="437"/>
  <c r="C185" i="437"/>
  <c r="C186" i="437"/>
  <c r="C187" i="437"/>
  <c r="C188" i="437"/>
  <c r="C189" i="437"/>
  <c r="C190" i="437"/>
  <c r="C191" i="437"/>
  <c r="C192" i="437"/>
  <c r="C193" i="437"/>
  <c r="C194" i="437"/>
  <c r="C195" i="437"/>
  <c r="C196" i="437"/>
  <c r="C197" i="437"/>
  <c r="C198" i="437"/>
  <c r="C199" i="437"/>
  <c r="C200" i="437"/>
  <c r="C201" i="437"/>
  <c r="C202" i="437"/>
  <c r="C203" i="437"/>
  <c r="C204" i="437"/>
  <c r="C205" i="437"/>
  <c r="C206" i="437"/>
  <c r="C207" i="437"/>
  <c r="C208" i="437"/>
  <c r="C209" i="437"/>
  <c r="C210" i="437"/>
  <c r="C211" i="437"/>
  <c r="C212" i="437"/>
  <c r="C213" i="437"/>
  <c r="C214" i="437"/>
  <c r="C215" i="437"/>
  <c r="C216" i="437"/>
  <c r="C217" i="437"/>
  <c r="C218" i="437"/>
  <c r="C219" i="437"/>
  <c r="C220" i="437"/>
  <c r="C221" i="437"/>
  <c r="C222" i="437"/>
  <c r="C223" i="437"/>
  <c r="C224" i="437"/>
  <c r="C225" i="437"/>
  <c r="C226" i="437"/>
  <c r="C227" i="437"/>
  <c r="C228" i="437"/>
  <c r="C229" i="437"/>
  <c r="C230" i="437"/>
  <c r="C231" i="437"/>
  <c r="C232" i="437"/>
  <c r="C233" i="437"/>
  <c r="C234" i="437"/>
  <c r="C235" i="437"/>
  <c r="C236" i="437"/>
  <c r="C237" i="437"/>
  <c r="C238" i="437"/>
  <c r="C239" i="437"/>
  <c r="C240" i="437"/>
  <c r="C241" i="437"/>
  <c r="C242" i="437"/>
  <c r="C243" i="437"/>
  <c r="C244" i="437"/>
  <c r="C245" i="437"/>
  <c r="C246" i="437"/>
  <c r="C247" i="437"/>
  <c r="C248" i="437"/>
  <c r="C249" i="437"/>
  <c r="C250" i="437"/>
  <c r="C251" i="437"/>
  <c r="C252" i="437"/>
  <c r="C253" i="437"/>
  <c r="C254" i="437"/>
  <c r="C255" i="437"/>
  <c r="C256" i="437"/>
  <c r="C257" i="437"/>
  <c r="C258" i="437"/>
  <c r="C259" i="437"/>
  <c r="C260" i="437"/>
  <c r="C261" i="437"/>
  <c r="C262" i="437"/>
  <c r="C263" i="437"/>
  <c r="C264" i="437"/>
  <c r="C265" i="437"/>
  <c r="C266" i="437"/>
  <c r="C267" i="437"/>
  <c r="C268" i="437"/>
  <c r="C269" i="437"/>
  <c r="C270" i="437"/>
  <c r="C271" i="437"/>
  <c r="C272" i="437"/>
  <c r="C273" i="437"/>
  <c r="C274" i="437"/>
  <c r="C275" i="437"/>
  <c r="C276" i="437"/>
  <c r="C277" i="437"/>
  <c r="C278" i="437"/>
  <c r="C279" i="437"/>
  <c r="C280" i="437"/>
  <c r="C281" i="437"/>
  <c r="C282" i="437"/>
  <c r="C283" i="437"/>
  <c r="C284" i="437"/>
  <c r="C285" i="437"/>
  <c r="C286" i="437"/>
  <c r="C287" i="437"/>
  <c r="C288" i="437"/>
  <c r="C289" i="437"/>
  <c r="C290" i="437"/>
  <c r="C291" i="437"/>
  <c r="C292" i="437"/>
  <c r="C293" i="437"/>
  <c r="C294" i="437"/>
  <c r="C295" i="437"/>
  <c r="C296" i="437"/>
  <c r="C297" i="437"/>
  <c r="C298" i="437"/>
  <c r="C299" i="437"/>
  <c r="C300" i="437"/>
  <c r="C301" i="437"/>
  <c r="C302" i="437"/>
  <c r="C303" i="437"/>
  <c r="C304" i="437"/>
  <c r="C305" i="437"/>
  <c r="C306" i="437"/>
  <c r="C307" i="437"/>
  <c r="C308" i="437"/>
  <c r="C309" i="437"/>
  <c r="C310" i="437"/>
  <c r="C311" i="437"/>
  <c r="C312" i="437"/>
  <c r="C313" i="437"/>
  <c r="C314" i="437"/>
  <c r="C315" i="437"/>
  <c r="C316" i="437"/>
  <c r="C317" i="437"/>
  <c r="C318" i="437"/>
  <c r="C319" i="437"/>
  <c r="C320" i="437"/>
  <c r="C321" i="437"/>
  <c r="C322" i="437"/>
  <c r="C323" i="437"/>
  <c r="C324" i="437"/>
  <c r="C325" i="437"/>
  <c r="C326" i="437"/>
  <c r="C327" i="437"/>
  <c r="C328" i="437"/>
  <c r="C329" i="437"/>
  <c r="C330" i="437"/>
  <c r="C331" i="437"/>
  <c r="C332" i="437"/>
  <c r="C333" i="437"/>
  <c r="C334" i="437"/>
  <c r="C335" i="437"/>
  <c r="C336" i="437"/>
  <c r="C337" i="437"/>
  <c r="C338" i="437"/>
  <c r="C339" i="437"/>
  <c r="C340" i="437"/>
  <c r="C341" i="437"/>
  <c r="C342" i="437"/>
  <c r="C343" i="437"/>
  <c r="C344" i="437"/>
  <c r="C345" i="437"/>
  <c r="C346" i="437"/>
  <c r="C347" i="437"/>
  <c r="C348" i="437"/>
  <c r="C349" i="437"/>
  <c r="C350" i="437"/>
  <c r="C351" i="437"/>
  <c r="C352" i="437"/>
  <c r="C353" i="437"/>
  <c r="C354" i="437"/>
  <c r="C355" i="437"/>
  <c r="C356" i="437"/>
  <c r="C357" i="437"/>
  <c r="C358" i="437"/>
  <c r="C359" i="437"/>
  <c r="C360" i="437"/>
  <c r="C361" i="437"/>
  <c r="C362" i="437"/>
  <c r="C363" i="437"/>
  <c r="C364" i="437"/>
  <c r="C365" i="437"/>
  <c r="C366" i="437"/>
  <c r="C367" i="437"/>
  <c r="C368" i="437"/>
  <c r="C369" i="437"/>
  <c r="C370" i="437"/>
  <c r="C371" i="437"/>
  <c r="C372" i="437"/>
  <c r="C373" i="437"/>
  <c r="C374" i="437"/>
  <c r="C375" i="437"/>
  <c r="C376" i="437"/>
  <c r="C377" i="437"/>
  <c r="C378" i="437"/>
  <c r="C379" i="437"/>
  <c r="C380" i="437"/>
  <c r="C381" i="437"/>
  <c r="C382" i="437"/>
  <c r="C383" i="437"/>
  <c r="C384" i="437"/>
  <c r="C385" i="437"/>
  <c r="C386" i="437"/>
  <c r="C387" i="437"/>
  <c r="C388" i="437"/>
  <c r="C389" i="437"/>
  <c r="C390" i="437"/>
  <c r="C391" i="437"/>
  <c r="C392" i="437"/>
  <c r="C393" i="437"/>
  <c r="C394" i="437"/>
  <c r="C395" i="437"/>
  <c r="C396" i="437"/>
  <c r="C397" i="437"/>
  <c r="C398" i="437"/>
  <c r="C399" i="437"/>
  <c r="C400" i="437"/>
  <c r="C401" i="437"/>
  <c r="C402" i="437"/>
  <c r="C403" i="437"/>
  <c r="C404" i="437"/>
  <c r="C405" i="437"/>
  <c r="C406" i="437"/>
  <c r="C407" i="437"/>
  <c r="C408" i="437"/>
  <c r="C409" i="437"/>
  <c r="C410" i="437"/>
  <c r="C411" i="437"/>
  <c r="C412" i="437"/>
  <c r="C413" i="437"/>
  <c r="C414" i="437"/>
  <c r="C415" i="437"/>
  <c r="C416" i="437"/>
  <c r="C417" i="437"/>
  <c r="C418" i="437"/>
  <c r="C419" i="437"/>
  <c r="C420" i="437"/>
  <c r="C421" i="437"/>
  <c r="C422" i="437"/>
  <c r="C423" i="437"/>
  <c r="C424" i="437"/>
  <c r="C425" i="437"/>
  <c r="C426" i="437"/>
  <c r="C427" i="437"/>
  <c r="C428" i="437"/>
  <c r="C429" i="437"/>
  <c r="C430" i="437"/>
  <c r="C431" i="437"/>
  <c r="C432" i="437"/>
  <c r="C433" i="437"/>
  <c r="C434" i="437"/>
  <c r="C435" i="437"/>
  <c r="C436" i="437"/>
  <c r="C437" i="437"/>
  <c r="C438" i="437"/>
  <c r="C439" i="437"/>
  <c r="C440" i="437"/>
  <c r="C441" i="437"/>
  <c r="C442" i="437"/>
  <c r="C443" i="437"/>
  <c r="C444" i="437"/>
  <c r="C445" i="437"/>
  <c r="C446" i="437"/>
  <c r="C447" i="437"/>
  <c r="C448" i="437"/>
  <c r="C449" i="437"/>
  <c r="C450" i="437"/>
  <c r="C451" i="437"/>
  <c r="C452" i="437"/>
  <c r="C453" i="437"/>
  <c r="C454" i="437"/>
  <c r="C455" i="437"/>
  <c r="C456" i="437"/>
  <c r="C457" i="437"/>
  <c r="C458" i="437"/>
  <c r="C459" i="437"/>
  <c r="C460" i="437"/>
  <c r="C461" i="437"/>
  <c r="C462" i="437"/>
  <c r="C463" i="437"/>
  <c r="C464" i="437"/>
  <c r="C465" i="437"/>
  <c r="C466" i="437"/>
  <c r="C467" i="437"/>
  <c r="C468" i="437"/>
  <c r="C469" i="437"/>
  <c r="C470" i="437"/>
  <c r="C471" i="437"/>
  <c r="C472" i="437"/>
  <c r="C473" i="437"/>
  <c r="C474" i="437"/>
  <c r="C475" i="437"/>
  <c r="C476" i="437"/>
  <c r="C477" i="437"/>
  <c r="C478" i="437"/>
  <c r="C479" i="437"/>
  <c r="C480" i="437"/>
  <c r="C481" i="437"/>
  <c r="C482" i="437"/>
  <c r="C483" i="437"/>
  <c r="C484" i="437"/>
  <c r="C485" i="437"/>
  <c r="C486" i="437"/>
  <c r="C487" i="437"/>
  <c r="C488" i="437"/>
  <c r="C489" i="437"/>
  <c r="C490" i="437"/>
  <c r="C491" i="437"/>
  <c r="C492" i="437"/>
  <c r="C493" i="437"/>
  <c r="C494" i="437"/>
  <c r="C495" i="437"/>
  <c r="C496" i="437"/>
  <c r="C497" i="437"/>
  <c r="C498" i="437"/>
  <c r="C499" i="437"/>
  <c r="C500" i="437"/>
  <c r="B1" i="437"/>
  <c r="B2" i="437"/>
  <c r="B3" i="437"/>
  <c r="B4" i="437"/>
  <c r="B5" i="437"/>
  <c r="B6" i="437"/>
  <c r="B7" i="437"/>
  <c r="B8" i="437"/>
  <c r="B9" i="437"/>
  <c r="B10" i="437"/>
  <c r="B11" i="437"/>
  <c r="B12" i="437"/>
  <c r="B13" i="437"/>
  <c r="B14" i="437"/>
  <c r="B15" i="437"/>
  <c r="B16" i="437"/>
  <c r="B17" i="437"/>
  <c r="B18" i="437"/>
  <c r="B19" i="437"/>
  <c r="B20" i="437"/>
  <c r="B21" i="437"/>
  <c r="B22" i="437"/>
  <c r="B23" i="437"/>
  <c r="B24" i="437"/>
  <c r="B25" i="437"/>
  <c r="B26" i="437"/>
  <c r="B27" i="437"/>
  <c r="B28" i="437"/>
  <c r="B29" i="437"/>
  <c r="B30" i="437"/>
  <c r="B31" i="437"/>
  <c r="B32" i="437"/>
  <c r="B33" i="437"/>
  <c r="B34" i="437"/>
  <c r="B35" i="437"/>
  <c r="B36" i="437"/>
  <c r="B37" i="437"/>
  <c r="B38" i="437"/>
  <c r="B39" i="437"/>
  <c r="B40" i="437"/>
  <c r="B41" i="437"/>
  <c r="B42" i="437"/>
  <c r="B43" i="437"/>
  <c r="B44" i="437"/>
  <c r="B45" i="437"/>
  <c r="B46" i="437"/>
  <c r="B47" i="437"/>
  <c r="B48" i="437"/>
  <c r="B49" i="437"/>
  <c r="B50" i="437"/>
  <c r="B51" i="437"/>
  <c r="B52" i="437"/>
  <c r="B53" i="437"/>
  <c r="B54" i="437"/>
  <c r="B55" i="437"/>
  <c r="B56" i="437"/>
  <c r="B57" i="437"/>
  <c r="B58" i="437"/>
  <c r="B59" i="437"/>
  <c r="B60" i="437"/>
  <c r="B61" i="437"/>
  <c r="B62" i="437"/>
  <c r="B63" i="437"/>
  <c r="B64" i="437"/>
  <c r="B65" i="437"/>
  <c r="B66" i="437"/>
  <c r="B67" i="437"/>
  <c r="B68" i="437"/>
  <c r="B69" i="437"/>
  <c r="B70" i="437"/>
  <c r="B71" i="437"/>
  <c r="B72" i="437"/>
  <c r="B73" i="437"/>
  <c r="B74" i="437"/>
  <c r="B75" i="437"/>
  <c r="B76" i="437"/>
  <c r="B77" i="437"/>
  <c r="B78" i="437"/>
  <c r="B79" i="437"/>
  <c r="B80" i="437"/>
  <c r="B81" i="437"/>
  <c r="B82" i="437"/>
  <c r="B83" i="437"/>
  <c r="B84" i="437"/>
  <c r="B85" i="437"/>
  <c r="B86" i="437"/>
  <c r="B87" i="437"/>
  <c r="B88" i="437"/>
  <c r="B89" i="437"/>
  <c r="B90" i="437"/>
  <c r="B91" i="437"/>
  <c r="B92" i="437"/>
  <c r="B93" i="437"/>
  <c r="B94" i="437"/>
  <c r="B95" i="437"/>
  <c r="B96" i="437"/>
  <c r="B97" i="437"/>
  <c r="B98" i="437"/>
  <c r="B99" i="437"/>
  <c r="B100" i="437"/>
  <c r="B101" i="437"/>
  <c r="B102" i="437"/>
  <c r="B103" i="437"/>
  <c r="B104" i="437"/>
  <c r="B105" i="437"/>
  <c r="B106" i="437"/>
  <c r="B107" i="437"/>
  <c r="B108" i="437"/>
  <c r="B109" i="437"/>
  <c r="B110" i="437"/>
  <c r="B111" i="437"/>
  <c r="B112" i="437"/>
  <c r="B113" i="437"/>
  <c r="B114" i="437"/>
  <c r="B115" i="437"/>
  <c r="B116" i="437"/>
  <c r="B117" i="437"/>
  <c r="B118" i="437"/>
  <c r="B119" i="437"/>
  <c r="B120" i="437"/>
  <c r="B121" i="437"/>
  <c r="B122" i="437"/>
  <c r="B123" i="437"/>
  <c r="B124" i="437"/>
  <c r="B125" i="437"/>
  <c r="B126" i="437"/>
  <c r="B127" i="437"/>
  <c r="B128" i="437"/>
  <c r="B129" i="437"/>
  <c r="B130" i="437"/>
  <c r="B131" i="437"/>
  <c r="B132" i="437"/>
  <c r="B133" i="437"/>
  <c r="B134" i="437"/>
  <c r="B135" i="437"/>
  <c r="B136" i="437"/>
  <c r="B137" i="437"/>
  <c r="B138" i="437"/>
  <c r="B139" i="437"/>
  <c r="B140" i="437"/>
  <c r="B141" i="437"/>
  <c r="B142" i="437"/>
  <c r="B143" i="437"/>
  <c r="B144" i="437"/>
  <c r="B145" i="437"/>
  <c r="B146" i="437"/>
  <c r="B147" i="437"/>
  <c r="B148" i="437"/>
  <c r="B149" i="437"/>
  <c r="B150" i="437"/>
  <c r="B151" i="437"/>
  <c r="B152" i="437"/>
  <c r="B153" i="437"/>
  <c r="B154" i="437"/>
  <c r="B155" i="437"/>
  <c r="B156" i="437"/>
  <c r="B157" i="437"/>
  <c r="B158" i="437"/>
  <c r="B159" i="437"/>
  <c r="B160" i="437"/>
  <c r="B161" i="437"/>
  <c r="B162" i="437"/>
  <c r="B163" i="437"/>
  <c r="B164" i="437"/>
  <c r="B165" i="437"/>
  <c r="B166" i="437"/>
  <c r="B167" i="437"/>
  <c r="B168" i="437"/>
  <c r="B169" i="437"/>
  <c r="B170" i="437"/>
  <c r="B171" i="437"/>
  <c r="B172" i="437"/>
  <c r="B173" i="437"/>
  <c r="B174" i="437"/>
  <c r="B175" i="437"/>
  <c r="B176" i="437"/>
  <c r="B177" i="437"/>
  <c r="B178" i="437"/>
  <c r="B179" i="437"/>
  <c r="B180" i="437"/>
  <c r="B181" i="437"/>
  <c r="B182" i="437"/>
  <c r="B183" i="437"/>
  <c r="B184" i="437"/>
  <c r="B185" i="437"/>
  <c r="B186" i="437"/>
  <c r="B187" i="437"/>
  <c r="B188" i="437"/>
  <c r="B189" i="437"/>
  <c r="B190" i="437"/>
  <c r="B191" i="437"/>
  <c r="B192" i="437"/>
  <c r="B193" i="437"/>
  <c r="B194" i="437"/>
  <c r="B195" i="437"/>
  <c r="B196" i="437"/>
  <c r="B197" i="437"/>
  <c r="B198" i="437"/>
  <c r="B199" i="437"/>
  <c r="B200" i="437"/>
  <c r="B201" i="437"/>
  <c r="B202" i="437"/>
  <c r="B203" i="437"/>
  <c r="B204" i="437"/>
  <c r="B205" i="437"/>
  <c r="B206" i="437"/>
  <c r="B207" i="437"/>
  <c r="B208" i="437"/>
  <c r="B209" i="437"/>
  <c r="B210" i="437"/>
  <c r="B211" i="437"/>
  <c r="B212" i="437"/>
  <c r="B213" i="437"/>
  <c r="B214" i="437"/>
  <c r="B215" i="437"/>
  <c r="B216" i="437"/>
  <c r="B217" i="437"/>
  <c r="B218" i="437"/>
  <c r="B219" i="437"/>
  <c r="B220" i="437"/>
  <c r="B221" i="437"/>
  <c r="B222" i="437"/>
  <c r="B223" i="437"/>
  <c r="B224" i="437"/>
  <c r="B225" i="437"/>
  <c r="B226" i="437"/>
  <c r="B227" i="437"/>
  <c r="B228" i="437"/>
  <c r="B229" i="437"/>
  <c r="B230" i="437"/>
  <c r="B231" i="437"/>
  <c r="B232" i="437"/>
  <c r="B233" i="437"/>
  <c r="B234" i="437"/>
  <c r="B235" i="437"/>
  <c r="B236" i="437"/>
  <c r="B237" i="437"/>
  <c r="B238" i="437"/>
  <c r="B239" i="437"/>
  <c r="B240" i="437"/>
  <c r="B241" i="437"/>
  <c r="B242" i="437"/>
  <c r="B243" i="437"/>
  <c r="B244" i="437"/>
  <c r="B245" i="437"/>
  <c r="B246" i="437"/>
  <c r="B247" i="437"/>
  <c r="B248" i="437"/>
  <c r="B249" i="437"/>
  <c r="B250" i="437"/>
  <c r="B251" i="437"/>
  <c r="B252" i="437"/>
  <c r="B253" i="437"/>
  <c r="B254" i="437"/>
  <c r="B255" i="437"/>
  <c r="B256" i="437"/>
  <c r="B257" i="437"/>
  <c r="B258" i="437"/>
  <c r="B259" i="437"/>
  <c r="B260" i="437"/>
  <c r="B261" i="437"/>
  <c r="B262" i="437"/>
  <c r="B263" i="437"/>
  <c r="B264" i="437"/>
  <c r="B265" i="437"/>
  <c r="B266" i="437"/>
  <c r="B267" i="437"/>
  <c r="B268" i="437"/>
  <c r="B269" i="437"/>
  <c r="B270" i="437"/>
  <c r="B271" i="437"/>
  <c r="B272" i="437"/>
  <c r="B273" i="437"/>
  <c r="B274" i="437"/>
  <c r="B275" i="437"/>
  <c r="B276" i="437"/>
  <c r="B277" i="437"/>
  <c r="B278" i="437"/>
  <c r="B279" i="437"/>
  <c r="B280" i="437"/>
  <c r="B281" i="437"/>
  <c r="B282" i="437"/>
  <c r="B283" i="437"/>
  <c r="B284" i="437"/>
  <c r="B285" i="437"/>
  <c r="B286" i="437"/>
  <c r="B287" i="437"/>
  <c r="B288" i="437"/>
  <c r="B289" i="437"/>
  <c r="B290" i="437"/>
  <c r="B291" i="437"/>
  <c r="B292" i="437"/>
  <c r="B293" i="437"/>
  <c r="B294" i="437"/>
  <c r="B295" i="437"/>
  <c r="B296" i="437"/>
  <c r="B297" i="437"/>
  <c r="B298" i="437"/>
  <c r="B299" i="437"/>
  <c r="B300" i="437"/>
  <c r="B301" i="437"/>
  <c r="B302" i="437"/>
  <c r="B303" i="437"/>
  <c r="B304" i="437"/>
  <c r="B305" i="437"/>
  <c r="B306" i="437"/>
  <c r="B307" i="437"/>
  <c r="B308" i="437"/>
  <c r="B309" i="437"/>
  <c r="B310" i="437"/>
  <c r="B311" i="437"/>
  <c r="B312" i="437"/>
  <c r="B313" i="437"/>
  <c r="B314" i="437"/>
  <c r="B315" i="437"/>
  <c r="B316" i="437"/>
  <c r="B317" i="437"/>
  <c r="B318" i="437"/>
  <c r="B319" i="437"/>
  <c r="B320" i="437"/>
  <c r="B321" i="437"/>
  <c r="B322" i="437"/>
  <c r="B323" i="437"/>
  <c r="B324" i="437"/>
  <c r="B325" i="437"/>
  <c r="B326" i="437"/>
  <c r="B327" i="437"/>
  <c r="B328" i="437"/>
  <c r="B329" i="437"/>
  <c r="B330" i="437"/>
  <c r="B331" i="437"/>
  <c r="B332" i="437"/>
  <c r="B333" i="437"/>
  <c r="B334" i="437"/>
  <c r="B335" i="437"/>
  <c r="B336" i="437"/>
  <c r="B337" i="437"/>
  <c r="B338" i="437"/>
  <c r="B339" i="437"/>
  <c r="B340" i="437"/>
  <c r="B341" i="437"/>
  <c r="B342" i="437"/>
  <c r="B343" i="437"/>
  <c r="B344" i="437"/>
  <c r="B345" i="437"/>
  <c r="B346" i="437"/>
  <c r="B347" i="437"/>
  <c r="B348" i="437"/>
  <c r="B349" i="437"/>
  <c r="B350" i="437"/>
  <c r="B351" i="437"/>
  <c r="B352" i="437"/>
  <c r="B353" i="437"/>
  <c r="B354" i="437"/>
  <c r="B355" i="437"/>
  <c r="B356" i="437"/>
  <c r="B357" i="437"/>
  <c r="B358" i="437"/>
  <c r="B359" i="437"/>
  <c r="B360" i="437"/>
  <c r="B361" i="437"/>
  <c r="B362" i="437"/>
  <c r="B363" i="437"/>
  <c r="B364" i="437"/>
  <c r="B365" i="437"/>
  <c r="B366" i="437"/>
  <c r="B367" i="437"/>
  <c r="B368" i="437"/>
  <c r="B369" i="437"/>
  <c r="B370" i="437"/>
  <c r="B371" i="437"/>
  <c r="B372" i="437"/>
  <c r="B373" i="437"/>
  <c r="B374" i="437"/>
  <c r="B375" i="437"/>
  <c r="B376" i="437"/>
  <c r="B377" i="437"/>
  <c r="B378" i="437"/>
  <c r="B379" i="437"/>
  <c r="B380" i="437"/>
  <c r="B381" i="437"/>
  <c r="B382" i="437"/>
  <c r="B383" i="437"/>
  <c r="B384" i="437"/>
  <c r="B385" i="437"/>
  <c r="B386" i="437"/>
  <c r="B387" i="437"/>
  <c r="B388" i="437"/>
  <c r="B389" i="437"/>
  <c r="B390" i="437"/>
  <c r="B391" i="437"/>
  <c r="B392" i="437"/>
  <c r="B393" i="437"/>
  <c r="B394" i="437"/>
  <c r="B395" i="437"/>
  <c r="B396" i="437"/>
  <c r="B397" i="437"/>
  <c r="B398" i="437"/>
  <c r="B399" i="437"/>
  <c r="B400" i="437"/>
  <c r="B401" i="437"/>
  <c r="B402" i="437"/>
  <c r="B403" i="437"/>
  <c r="B404" i="437"/>
  <c r="B405" i="437"/>
  <c r="B406" i="437"/>
  <c r="B407" i="437"/>
  <c r="B408" i="437"/>
  <c r="B409" i="437"/>
  <c r="B410" i="437"/>
  <c r="B411" i="437"/>
  <c r="B412" i="437"/>
  <c r="B413" i="437"/>
  <c r="B414" i="437"/>
  <c r="B415" i="437"/>
  <c r="B416" i="437"/>
  <c r="B417" i="437"/>
  <c r="B418" i="437"/>
  <c r="B419" i="437"/>
  <c r="B420" i="437"/>
  <c r="B421" i="437"/>
  <c r="B422" i="437"/>
  <c r="B423" i="437"/>
  <c r="B424" i="437"/>
  <c r="B425" i="437"/>
  <c r="B426" i="437"/>
  <c r="B427" i="437"/>
  <c r="B428" i="437"/>
  <c r="B429" i="437"/>
  <c r="B430" i="437"/>
  <c r="B431" i="437"/>
  <c r="B432" i="437"/>
  <c r="B433" i="437"/>
  <c r="B434" i="437"/>
  <c r="B435" i="437"/>
  <c r="B436" i="437"/>
  <c r="B437" i="437"/>
  <c r="B438" i="437"/>
  <c r="B439" i="437"/>
  <c r="B440" i="437"/>
  <c r="B441" i="437"/>
  <c r="B442" i="437"/>
  <c r="B443" i="437"/>
  <c r="B444" i="437"/>
  <c r="B445" i="437"/>
  <c r="B446" i="437"/>
  <c r="B447" i="437"/>
  <c r="B448" i="437"/>
  <c r="B449" i="437"/>
  <c r="B450" i="437"/>
  <c r="B451" i="437"/>
  <c r="B452" i="437"/>
  <c r="B453" i="437"/>
  <c r="B454" i="437"/>
  <c r="B455" i="437"/>
  <c r="B456" i="437"/>
  <c r="B457" i="437"/>
  <c r="B458" i="437"/>
  <c r="B459" i="437"/>
  <c r="B460" i="437"/>
  <c r="B461" i="437"/>
  <c r="B462" i="437"/>
  <c r="B463" i="437"/>
  <c r="B464" i="437"/>
  <c r="B465" i="437"/>
  <c r="B466" i="437"/>
  <c r="B467" i="437"/>
  <c r="B468" i="437"/>
  <c r="B469" i="437"/>
  <c r="B470" i="437"/>
  <c r="B471" i="437"/>
  <c r="B472" i="437"/>
  <c r="B473" i="437"/>
  <c r="B474" i="437"/>
  <c r="B475" i="437"/>
  <c r="B476" i="437"/>
  <c r="B477" i="437"/>
  <c r="B478" i="437"/>
  <c r="B479" i="437"/>
  <c r="B480" i="437"/>
  <c r="B481" i="437"/>
  <c r="B482" i="437"/>
  <c r="B483" i="437"/>
  <c r="B484" i="437"/>
  <c r="B485" i="437"/>
  <c r="B486" i="437"/>
  <c r="B487" i="437"/>
  <c r="B488" i="437"/>
  <c r="B489" i="437"/>
  <c r="B490" i="437"/>
  <c r="B491" i="437"/>
  <c r="B492" i="437"/>
  <c r="B493" i="437"/>
  <c r="B494" i="437"/>
  <c r="B495" i="437"/>
  <c r="B496" i="437"/>
  <c r="B497" i="437"/>
  <c r="B498" i="437"/>
  <c r="B499" i="437"/>
  <c r="B500" i="437"/>
  <c r="D1" i="426"/>
  <c r="D2" i="426"/>
  <c r="D3" i="426"/>
  <c r="D4" i="426"/>
  <c r="D5" i="426"/>
  <c r="D6" i="426"/>
  <c r="D7" i="426"/>
  <c r="D8" i="426"/>
  <c r="D9" i="426"/>
  <c r="D10" i="426"/>
  <c r="D11" i="426"/>
  <c r="D12" i="426"/>
  <c r="D13" i="426"/>
  <c r="D14" i="426"/>
  <c r="D15" i="426"/>
  <c r="D16" i="426"/>
  <c r="D17" i="426"/>
  <c r="D18" i="426"/>
  <c r="D19" i="426"/>
  <c r="D20" i="426"/>
  <c r="D21" i="426"/>
  <c r="D22" i="426"/>
  <c r="D23" i="426"/>
  <c r="D24" i="426"/>
  <c r="D25" i="426"/>
  <c r="D26" i="426"/>
  <c r="D27" i="426"/>
  <c r="D28" i="426"/>
  <c r="D29" i="426"/>
  <c r="D30" i="426"/>
  <c r="D31" i="426"/>
  <c r="D32" i="426"/>
  <c r="D33" i="426"/>
  <c r="D34" i="426"/>
  <c r="D35" i="426"/>
  <c r="D36" i="426"/>
  <c r="D37" i="426"/>
  <c r="D38" i="426"/>
  <c r="D39" i="426"/>
  <c r="D40" i="426"/>
  <c r="D41" i="426"/>
  <c r="D42" i="426"/>
  <c r="D43" i="426"/>
  <c r="D44" i="426"/>
  <c r="D45" i="426"/>
  <c r="D46" i="426"/>
  <c r="D47" i="426"/>
  <c r="D48" i="426"/>
  <c r="D49" i="426"/>
  <c r="D50" i="426"/>
  <c r="D51" i="426"/>
  <c r="D52" i="426"/>
  <c r="D53" i="426"/>
  <c r="D54" i="426"/>
  <c r="D55" i="426"/>
  <c r="D56" i="426"/>
  <c r="D57" i="426"/>
  <c r="D58" i="426"/>
  <c r="D59" i="426"/>
  <c r="D60" i="426"/>
  <c r="D61" i="426"/>
  <c r="D62" i="426"/>
  <c r="D63" i="426"/>
  <c r="D64" i="426"/>
  <c r="D65" i="426"/>
  <c r="D66" i="426"/>
  <c r="D67" i="426"/>
  <c r="D68" i="426"/>
  <c r="D69" i="426"/>
  <c r="D70" i="426"/>
  <c r="D71" i="426"/>
  <c r="D72" i="426"/>
  <c r="D73" i="426"/>
  <c r="D74" i="426"/>
  <c r="D75" i="426"/>
  <c r="D76" i="426"/>
  <c r="D77" i="426"/>
  <c r="D78" i="426"/>
  <c r="D79" i="426"/>
  <c r="D80" i="426"/>
  <c r="D81" i="426"/>
  <c r="D82" i="426"/>
  <c r="D83" i="426"/>
  <c r="D84" i="426"/>
  <c r="D85" i="426"/>
  <c r="D86" i="426"/>
  <c r="D87" i="426"/>
  <c r="D88" i="426"/>
  <c r="D89" i="426"/>
  <c r="D90" i="426"/>
  <c r="D91" i="426"/>
  <c r="D92" i="426"/>
  <c r="D93" i="426"/>
  <c r="D94" i="426"/>
  <c r="D95" i="426"/>
  <c r="D96" i="426"/>
  <c r="D97" i="426"/>
  <c r="D98" i="426"/>
  <c r="D99" i="426"/>
  <c r="D100" i="426"/>
  <c r="D101" i="426"/>
  <c r="D102" i="426"/>
  <c r="D103" i="426"/>
  <c r="D104" i="426"/>
  <c r="D105" i="426"/>
  <c r="D106" i="426"/>
  <c r="D107" i="426"/>
  <c r="D108" i="426"/>
  <c r="D109" i="426"/>
  <c r="D110" i="426"/>
  <c r="D111" i="426"/>
  <c r="D112" i="426"/>
  <c r="D113" i="426"/>
  <c r="D114" i="426"/>
  <c r="D115" i="426"/>
  <c r="D116" i="426"/>
  <c r="D117" i="426"/>
  <c r="D118" i="426"/>
  <c r="D119" i="426"/>
  <c r="D120" i="426"/>
  <c r="D121" i="426"/>
  <c r="D122" i="426"/>
  <c r="D123" i="426"/>
  <c r="D124" i="426"/>
  <c r="D125" i="426"/>
  <c r="D126" i="426"/>
  <c r="D127" i="426"/>
  <c r="D128" i="426"/>
  <c r="D129" i="426"/>
  <c r="D130" i="426"/>
  <c r="D131" i="426"/>
  <c r="D132" i="426"/>
  <c r="D133" i="426"/>
  <c r="D134" i="426"/>
  <c r="D135" i="426"/>
  <c r="D136" i="426"/>
  <c r="D137" i="426"/>
  <c r="D138" i="426"/>
  <c r="D139" i="426"/>
  <c r="D140" i="426"/>
  <c r="D141" i="426"/>
  <c r="D142" i="426"/>
  <c r="D143" i="426"/>
  <c r="D144" i="426"/>
  <c r="D145" i="426"/>
  <c r="D146" i="426"/>
  <c r="D147" i="426"/>
  <c r="D148" i="426"/>
  <c r="D149" i="426"/>
  <c r="D150" i="426"/>
  <c r="D151" i="426"/>
  <c r="D152" i="426"/>
  <c r="D153" i="426"/>
  <c r="D154" i="426"/>
  <c r="D155" i="426"/>
  <c r="D156" i="426"/>
  <c r="D157" i="426"/>
  <c r="D158" i="426"/>
  <c r="D159" i="426"/>
  <c r="D160" i="426"/>
  <c r="D161" i="426"/>
  <c r="D162" i="426"/>
  <c r="D163" i="426"/>
  <c r="D164" i="426"/>
  <c r="D165" i="426"/>
  <c r="D166" i="426"/>
  <c r="D167" i="426"/>
  <c r="D168" i="426"/>
  <c r="D169" i="426"/>
  <c r="D170" i="426"/>
  <c r="D171" i="426"/>
  <c r="D172" i="426"/>
  <c r="D173" i="426"/>
  <c r="D174" i="426"/>
  <c r="D175" i="426"/>
  <c r="D176" i="426"/>
  <c r="D177" i="426"/>
  <c r="D178" i="426"/>
  <c r="D179" i="426"/>
  <c r="D180" i="426"/>
  <c r="D181" i="426"/>
  <c r="D182" i="426"/>
  <c r="D183" i="426"/>
  <c r="D184" i="426"/>
  <c r="D185" i="426"/>
  <c r="D186" i="426"/>
  <c r="D187" i="426"/>
  <c r="D188" i="426"/>
  <c r="D189" i="426"/>
  <c r="D190" i="426"/>
  <c r="D191" i="426"/>
  <c r="D192" i="426"/>
  <c r="D193" i="426"/>
  <c r="D194" i="426"/>
  <c r="D195" i="426"/>
  <c r="D196" i="426"/>
  <c r="D197" i="426"/>
  <c r="D198" i="426"/>
  <c r="D199" i="426"/>
  <c r="D200" i="426"/>
  <c r="D201" i="426"/>
  <c r="D202" i="426"/>
  <c r="D203" i="426"/>
  <c r="D204" i="426"/>
  <c r="D205" i="426"/>
  <c r="D206" i="426"/>
  <c r="D207" i="426"/>
  <c r="D208" i="426"/>
  <c r="D209" i="426"/>
  <c r="D210" i="426"/>
  <c r="D211" i="426"/>
  <c r="D212" i="426"/>
  <c r="D213" i="426"/>
  <c r="D214" i="426"/>
  <c r="D215" i="426"/>
  <c r="D216" i="426"/>
  <c r="D217" i="426"/>
  <c r="D218" i="426"/>
  <c r="D219" i="426"/>
  <c r="D220" i="426"/>
  <c r="D221" i="426"/>
  <c r="D222" i="426"/>
  <c r="D223" i="426"/>
  <c r="D224" i="426"/>
  <c r="D225" i="426"/>
  <c r="D226" i="426"/>
  <c r="D227" i="426"/>
  <c r="D228" i="426"/>
  <c r="D229" i="426"/>
  <c r="D230" i="426"/>
  <c r="D231" i="426"/>
  <c r="D232" i="426"/>
  <c r="D233" i="426"/>
  <c r="D234" i="426"/>
  <c r="D235" i="426"/>
  <c r="D236" i="426"/>
  <c r="D237" i="426"/>
  <c r="D238" i="426"/>
  <c r="D239" i="426"/>
  <c r="D240" i="426"/>
  <c r="D241" i="426"/>
  <c r="D242" i="426"/>
  <c r="D243" i="426"/>
  <c r="D244" i="426"/>
  <c r="D245" i="426"/>
  <c r="D246" i="426"/>
  <c r="D247" i="426"/>
  <c r="D248" i="426"/>
  <c r="D249" i="426"/>
  <c r="D250" i="426"/>
  <c r="D251" i="426"/>
  <c r="D252" i="426"/>
  <c r="D253" i="426"/>
  <c r="D254" i="426"/>
  <c r="D255" i="426"/>
  <c r="D256" i="426"/>
  <c r="D257" i="426"/>
  <c r="D258" i="426"/>
  <c r="D259" i="426"/>
  <c r="D260" i="426"/>
  <c r="D261" i="426"/>
  <c r="D262" i="426"/>
  <c r="D263" i="426"/>
  <c r="D264" i="426"/>
  <c r="D265" i="426"/>
  <c r="D266" i="426"/>
  <c r="D267" i="426"/>
  <c r="D268" i="426"/>
  <c r="D269" i="426"/>
  <c r="D270" i="426"/>
  <c r="D271" i="426"/>
  <c r="D272" i="426"/>
  <c r="D273" i="426"/>
  <c r="D274" i="426"/>
  <c r="D275" i="426"/>
  <c r="D276" i="426"/>
  <c r="D277" i="426"/>
  <c r="D278" i="426"/>
  <c r="D279" i="426"/>
  <c r="D280" i="426"/>
  <c r="D281" i="426"/>
  <c r="D282" i="426"/>
  <c r="D283" i="426"/>
  <c r="D284" i="426"/>
  <c r="D285" i="426"/>
  <c r="D286" i="426"/>
  <c r="D287" i="426"/>
  <c r="D288" i="426"/>
  <c r="D289" i="426"/>
  <c r="D290" i="426"/>
  <c r="D291" i="426"/>
  <c r="D292" i="426"/>
  <c r="D293" i="426"/>
  <c r="D294" i="426"/>
  <c r="D295" i="426"/>
  <c r="D296" i="426"/>
  <c r="D297" i="426"/>
  <c r="D298" i="426"/>
  <c r="D299" i="426"/>
  <c r="D300" i="426"/>
  <c r="D301" i="426"/>
  <c r="D302" i="426"/>
  <c r="D303" i="426"/>
  <c r="D304" i="426"/>
  <c r="D305" i="426"/>
  <c r="D306" i="426"/>
  <c r="D307" i="426"/>
  <c r="D308" i="426"/>
  <c r="D309" i="426"/>
  <c r="D310" i="426"/>
  <c r="D311" i="426"/>
  <c r="D312" i="426"/>
  <c r="D313" i="426"/>
  <c r="D314" i="426"/>
  <c r="D315" i="426"/>
  <c r="D316" i="426"/>
  <c r="D317" i="426"/>
  <c r="D318" i="426"/>
  <c r="D319" i="426"/>
  <c r="D320" i="426"/>
  <c r="D321" i="426"/>
  <c r="D322" i="426"/>
  <c r="D323" i="426"/>
  <c r="D324" i="426"/>
  <c r="D325" i="426"/>
  <c r="D326" i="426"/>
  <c r="D327" i="426"/>
  <c r="D328" i="426"/>
  <c r="D329" i="426"/>
  <c r="D330" i="426"/>
  <c r="D331" i="426"/>
  <c r="D332" i="426"/>
  <c r="D333" i="426"/>
  <c r="D334" i="426"/>
  <c r="D335" i="426"/>
  <c r="D336" i="426"/>
  <c r="D337" i="426"/>
  <c r="D338" i="426"/>
  <c r="D339" i="426"/>
  <c r="D340" i="426"/>
  <c r="D341" i="426"/>
  <c r="D342" i="426"/>
  <c r="D343" i="426"/>
  <c r="D344" i="426"/>
  <c r="D345" i="426"/>
  <c r="D346" i="426"/>
  <c r="D347" i="426"/>
  <c r="D348" i="426"/>
  <c r="D349" i="426"/>
  <c r="D350" i="426"/>
  <c r="D351" i="426"/>
  <c r="D352" i="426"/>
  <c r="D353" i="426"/>
  <c r="D354" i="426"/>
  <c r="D355" i="426"/>
  <c r="D356" i="426"/>
  <c r="D357" i="426"/>
  <c r="D358" i="426"/>
  <c r="D359" i="426"/>
  <c r="D360" i="426"/>
  <c r="D361" i="426"/>
  <c r="D362" i="426"/>
  <c r="D363" i="426"/>
  <c r="D364" i="426"/>
  <c r="D365" i="426"/>
  <c r="D366" i="426"/>
  <c r="D367" i="426"/>
  <c r="D368" i="426"/>
  <c r="D369" i="426"/>
  <c r="D370" i="426"/>
  <c r="D371" i="426"/>
  <c r="D372" i="426"/>
  <c r="D373" i="426"/>
  <c r="D374" i="426"/>
  <c r="D375" i="426"/>
  <c r="D376" i="426"/>
  <c r="D377" i="426"/>
  <c r="D378" i="426"/>
  <c r="D379" i="426"/>
  <c r="D380" i="426"/>
  <c r="D381" i="426"/>
  <c r="D382" i="426"/>
  <c r="D383" i="426"/>
  <c r="D384" i="426"/>
  <c r="D385" i="426"/>
  <c r="D386" i="426"/>
  <c r="D387" i="426"/>
  <c r="D388" i="426"/>
  <c r="D389" i="426"/>
  <c r="D390" i="426"/>
  <c r="D391" i="426"/>
  <c r="D392" i="426"/>
  <c r="D393" i="426"/>
  <c r="D394" i="426"/>
  <c r="D395" i="426"/>
  <c r="D396" i="426"/>
  <c r="D397" i="426"/>
  <c r="D398" i="426"/>
  <c r="D399" i="426"/>
  <c r="D400" i="426"/>
  <c r="D401" i="426"/>
  <c r="D402" i="426"/>
  <c r="D403" i="426"/>
  <c r="D404" i="426"/>
  <c r="D405" i="426"/>
  <c r="D406" i="426"/>
  <c r="D407" i="426"/>
  <c r="D408" i="426"/>
  <c r="D409" i="426"/>
  <c r="D410" i="426"/>
  <c r="D411" i="426"/>
  <c r="D412" i="426"/>
  <c r="D413" i="426"/>
  <c r="D414" i="426"/>
  <c r="D415" i="426"/>
  <c r="D416" i="426"/>
  <c r="D417" i="426"/>
  <c r="D418" i="426"/>
  <c r="D419" i="426"/>
  <c r="D420" i="426"/>
  <c r="D421" i="426"/>
  <c r="D422" i="426"/>
  <c r="D423" i="426"/>
  <c r="D424" i="426"/>
  <c r="D425" i="426"/>
  <c r="D426" i="426"/>
  <c r="D427" i="426"/>
  <c r="D428" i="426"/>
  <c r="D429" i="426"/>
  <c r="D430" i="426"/>
  <c r="D431" i="426"/>
  <c r="D432" i="426"/>
  <c r="D433" i="426"/>
  <c r="D434" i="426"/>
  <c r="D435" i="426"/>
  <c r="D436" i="426"/>
  <c r="D437" i="426"/>
  <c r="D438" i="426"/>
  <c r="D439" i="426"/>
  <c r="D440" i="426"/>
  <c r="D441" i="426"/>
  <c r="D442" i="426"/>
  <c r="D443" i="426"/>
  <c r="D444" i="426"/>
  <c r="D445" i="426"/>
  <c r="D446" i="426"/>
  <c r="D447" i="426"/>
  <c r="D448" i="426"/>
  <c r="D449" i="426"/>
  <c r="D450" i="426"/>
  <c r="D451" i="426"/>
  <c r="D452" i="426"/>
  <c r="D453" i="426"/>
  <c r="D454" i="426"/>
  <c r="D455" i="426"/>
  <c r="D456" i="426"/>
  <c r="D457" i="426"/>
  <c r="D458" i="426"/>
  <c r="D459" i="426"/>
  <c r="D460" i="426"/>
  <c r="D461" i="426"/>
  <c r="D462" i="426"/>
  <c r="D463" i="426"/>
  <c r="D464" i="426"/>
  <c r="D465" i="426"/>
  <c r="D466" i="426"/>
  <c r="D467" i="426"/>
  <c r="D468" i="426"/>
  <c r="D469" i="426"/>
  <c r="D470" i="426"/>
  <c r="D471" i="426"/>
  <c r="D472" i="426"/>
  <c r="D473" i="426"/>
  <c r="D474" i="426"/>
  <c r="D475" i="426"/>
  <c r="D476" i="426"/>
  <c r="D477" i="426"/>
  <c r="D478" i="426"/>
  <c r="D479" i="426"/>
  <c r="D480" i="426"/>
  <c r="D481" i="426"/>
  <c r="D482" i="426"/>
  <c r="D483" i="426"/>
  <c r="D484" i="426"/>
  <c r="D485" i="426"/>
  <c r="D486" i="426"/>
  <c r="D487" i="426"/>
  <c r="D488" i="426"/>
  <c r="D489" i="426"/>
  <c r="D490" i="426"/>
  <c r="D491" i="426"/>
  <c r="D492" i="426"/>
  <c r="D493" i="426"/>
  <c r="D494" i="426"/>
  <c r="D495" i="426"/>
  <c r="D496" i="426"/>
  <c r="D497" i="426"/>
  <c r="D498" i="426"/>
  <c r="D499" i="426"/>
  <c r="D500" i="426"/>
  <c r="C1" i="426"/>
  <c r="C2" i="426"/>
  <c r="C3" i="426"/>
  <c r="C4" i="426"/>
  <c r="C5" i="426"/>
  <c r="C6" i="426"/>
  <c r="C7" i="426"/>
  <c r="C8" i="426"/>
  <c r="C9" i="426"/>
  <c r="C10" i="426"/>
  <c r="C11" i="426"/>
  <c r="C12" i="426"/>
  <c r="C13" i="426"/>
  <c r="C14" i="426"/>
  <c r="C15" i="426"/>
  <c r="C16" i="426"/>
  <c r="C17" i="426"/>
  <c r="C18" i="426"/>
  <c r="C19" i="426"/>
  <c r="C20" i="426"/>
  <c r="C21" i="426"/>
  <c r="C22" i="426"/>
  <c r="C23" i="426"/>
  <c r="C24" i="426"/>
  <c r="C25" i="426"/>
  <c r="C26" i="426"/>
  <c r="C27" i="426"/>
  <c r="C28" i="426"/>
  <c r="C29" i="426"/>
  <c r="C30" i="426"/>
  <c r="C31" i="426"/>
  <c r="C32" i="426"/>
  <c r="C33" i="426"/>
  <c r="C34" i="426"/>
  <c r="C35" i="426"/>
  <c r="C36" i="426"/>
  <c r="C37" i="426"/>
  <c r="C38" i="426"/>
  <c r="C39" i="426"/>
  <c r="C40" i="426"/>
  <c r="C41" i="426"/>
  <c r="C42" i="426"/>
  <c r="C43" i="426"/>
  <c r="C44" i="426"/>
  <c r="C45" i="426"/>
  <c r="C46" i="426"/>
  <c r="C47" i="426"/>
  <c r="C48" i="426"/>
  <c r="C49" i="426"/>
  <c r="C50" i="426"/>
  <c r="C51" i="426"/>
  <c r="C52" i="426"/>
  <c r="C53" i="426"/>
  <c r="C54" i="426"/>
  <c r="C55" i="426"/>
  <c r="C56" i="426"/>
  <c r="C57" i="426"/>
  <c r="C58" i="426"/>
  <c r="C59" i="426"/>
  <c r="C60" i="426"/>
  <c r="C61" i="426"/>
  <c r="C62" i="426"/>
  <c r="C63" i="426"/>
  <c r="C64" i="426"/>
  <c r="C65" i="426"/>
  <c r="C66" i="426"/>
  <c r="C67" i="426"/>
  <c r="C68" i="426"/>
  <c r="C69" i="426"/>
  <c r="C70" i="426"/>
  <c r="C71" i="426"/>
  <c r="C72" i="426"/>
  <c r="C73" i="426"/>
  <c r="C74" i="426"/>
  <c r="C75" i="426"/>
  <c r="C76" i="426"/>
  <c r="C77" i="426"/>
  <c r="C78" i="426"/>
  <c r="C79" i="426"/>
  <c r="C80" i="426"/>
  <c r="C81" i="426"/>
  <c r="C82" i="426"/>
  <c r="C83" i="426"/>
  <c r="C84" i="426"/>
  <c r="C85" i="426"/>
  <c r="C86" i="426"/>
  <c r="C87" i="426"/>
  <c r="C88" i="426"/>
  <c r="C89" i="426"/>
  <c r="C90" i="426"/>
  <c r="C91" i="426"/>
  <c r="C92" i="426"/>
  <c r="C93" i="426"/>
  <c r="C94" i="426"/>
  <c r="C95" i="426"/>
  <c r="C96" i="426"/>
  <c r="C97" i="426"/>
  <c r="C98" i="426"/>
  <c r="C99" i="426"/>
  <c r="C100" i="426"/>
  <c r="C101" i="426"/>
  <c r="C102" i="426"/>
  <c r="C103" i="426"/>
  <c r="C104" i="426"/>
  <c r="C105" i="426"/>
  <c r="C106" i="426"/>
  <c r="C107" i="426"/>
  <c r="C108" i="426"/>
  <c r="C109" i="426"/>
  <c r="C110" i="426"/>
  <c r="C111" i="426"/>
  <c r="C112" i="426"/>
  <c r="C113" i="426"/>
  <c r="C114" i="426"/>
  <c r="C115" i="426"/>
  <c r="C116" i="426"/>
  <c r="C117" i="426"/>
  <c r="C118" i="426"/>
  <c r="C119" i="426"/>
  <c r="C120" i="426"/>
  <c r="C121" i="426"/>
  <c r="C122" i="426"/>
  <c r="C123" i="426"/>
  <c r="C124" i="426"/>
  <c r="C125" i="426"/>
  <c r="C126" i="426"/>
  <c r="C127" i="426"/>
  <c r="C128" i="426"/>
  <c r="C129" i="426"/>
  <c r="C130" i="426"/>
  <c r="C131" i="426"/>
  <c r="C132" i="426"/>
  <c r="C133" i="426"/>
  <c r="C134" i="426"/>
  <c r="C135" i="426"/>
  <c r="C136" i="426"/>
  <c r="C137" i="426"/>
  <c r="C138" i="426"/>
  <c r="C139" i="426"/>
  <c r="C140" i="426"/>
  <c r="C141" i="426"/>
  <c r="C142" i="426"/>
  <c r="C143" i="426"/>
  <c r="C144" i="426"/>
  <c r="C145" i="426"/>
  <c r="C146" i="426"/>
  <c r="C147" i="426"/>
  <c r="C148" i="426"/>
  <c r="C149" i="426"/>
  <c r="C150" i="426"/>
  <c r="C151" i="426"/>
  <c r="C152" i="426"/>
  <c r="C153" i="426"/>
  <c r="C154" i="426"/>
  <c r="C155" i="426"/>
  <c r="C156" i="426"/>
  <c r="C157" i="426"/>
  <c r="C158" i="426"/>
  <c r="C159" i="426"/>
  <c r="C160" i="426"/>
  <c r="C161" i="426"/>
  <c r="C162" i="426"/>
  <c r="C163" i="426"/>
  <c r="C164" i="426"/>
  <c r="C165" i="426"/>
  <c r="C166" i="426"/>
  <c r="C167" i="426"/>
  <c r="C168" i="426"/>
  <c r="C169" i="426"/>
  <c r="C170" i="426"/>
  <c r="C171" i="426"/>
  <c r="C172" i="426"/>
  <c r="C173" i="426"/>
  <c r="C174" i="426"/>
  <c r="C175" i="426"/>
  <c r="C176" i="426"/>
  <c r="C177" i="426"/>
  <c r="C178" i="426"/>
  <c r="C179" i="426"/>
  <c r="C180" i="426"/>
  <c r="C181" i="426"/>
  <c r="C182" i="426"/>
  <c r="C183" i="426"/>
  <c r="C184" i="426"/>
  <c r="C185" i="426"/>
  <c r="C186" i="426"/>
  <c r="C187" i="426"/>
  <c r="C188" i="426"/>
  <c r="C189" i="426"/>
  <c r="C190" i="426"/>
  <c r="C191" i="426"/>
  <c r="C192" i="426"/>
  <c r="C193" i="426"/>
  <c r="C194" i="426"/>
  <c r="C195" i="426"/>
  <c r="C196" i="426"/>
  <c r="C197" i="426"/>
  <c r="C198" i="426"/>
  <c r="C199" i="426"/>
  <c r="C200" i="426"/>
  <c r="C201" i="426"/>
  <c r="C202" i="426"/>
  <c r="C203" i="426"/>
  <c r="C204" i="426"/>
  <c r="C205" i="426"/>
  <c r="C206" i="426"/>
  <c r="C207" i="426"/>
  <c r="C208" i="426"/>
  <c r="C209" i="426"/>
  <c r="C210" i="426"/>
  <c r="C211" i="426"/>
  <c r="C212" i="426"/>
  <c r="C213" i="426"/>
  <c r="C214" i="426"/>
  <c r="C215" i="426"/>
  <c r="C216" i="426"/>
  <c r="C217" i="426"/>
  <c r="C218" i="426"/>
  <c r="C219" i="426"/>
  <c r="C220" i="426"/>
  <c r="C221" i="426"/>
  <c r="C222" i="426"/>
  <c r="C223" i="426"/>
  <c r="C224" i="426"/>
  <c r="C225" i="426"/>
  <c r="C226" i="426"/>
  <c r="C227" i="426"/>
  <c r="C228" i="426"/>
  <c r="C229" i="426"/>
  <c r="C230" i="426"/>
  <c r="C231" i="426"/>
  <c r="C232" i="426"/>
  <c r="C233" i="426"/>
  <c r="C234" i="426"/>
  <c r="C235" i="426"/>
  <c r="C236" i="426"/>
  <c r="C237" i="426"/>
  <c r="C238" i="426"/>
  <c r="C239" i="426"/>
  <c r="C240" i="426"/>
  <c r="C241" i="426"/>
  <c r="C242" i="426"/>
  <c r="C243" i="426"/>
  <c r="C244" i="426"/>
  <c r="C245" i="426"/>
  <c r="C246" i="426"/>
  <c r="C247" i="426"/>
  <c r="C248" i="426"/>
  <c r="C249" i="426"/>
  <c r="C250" i="426"/>
  <c r="C251" i="426"/>
  <c r="C252" i="426"/>
  <c r="C253" i="426"/>
  <c r="C254" i="426"/>
  <c r="C255" i="426"/>
  <c r="C256" i="426"/>
  <c r="C257" i="426"/>
  <c r="C258" i="426"/>
  <c r="C259" i="426"/>
  <c r="C260" i="426"/>
  <c r="C261" i="426"/>
  <c r="C262" i="426"/>
  <c r="C263" i="426"/>
  <c r="C264" i="426"/>
  <c r="C265" i="426"/>
  <c r="C266" i="426"/>
  <c r="C267" i="426"/>
  <c r="C268" i="426"/>
  <c r="C269" i="426"/>
  <c r="C270" i="426"/>
  <c r="C271" i="426"/>
  <c r="C272" i="426"/>
  <c r="C273" i="426"/>
  <c r="C274" i="426"/>
  <c r="C275" i="426"/>
  <c r="C276" i="426"/>
  <c r="C277" i="426"/>
  <c r="C278" i="426"/>
  <c r="C279" i="426"/>
  <c r="C280" i="426"/>
  <c r="C281" i="426"/>
  <c r="C282" i="426"/>
  <c r="C283" i="426"/>
  <c r="C284" i="426"/>
  <c r="C285" i="426"/>
  <c r="C286" i="426"/>
  <c r="C287" i="426"/>
  <c r="C288" i="426"/>
  <c r="C289" i="426"/>
  <c r="C290" i="426"/>
  <c r="C291" i="426"/>
  <c r="C292" i="426"/>
  <c r="C293" i="426"/>
  <c r="C294" i="426"/>
  <c r="C295" i="426"/>
  <c r="C296" i="426"/>
  <c r="C297" i="426"/>
  <c r="C298" i="426"/>
  <c r="C299" i="426"/>
  <c r="C300" i="426"/>
  <c r="C301" i="426"/>
  <c r="C302" i="426"/>
  <c r="C303" i="426"/>
  <c r="C304" i="426"/>
  <c r="C305" i="426"/>
  <c r="C306" i="426"/>
  <c r="C307" i="426"/>
  <c r="C308" i="426"/>
  <c r="C309" i="426"/>
  <c r="C310" i="426"/>
  <c r="C311" i="426"/>
  <c r="C312" i="426"/>
  <c r="C313" i="426"/>
  <c r="C314" i="426"/>
  <c r="C315" i="426"/>
  <c r="C316" i="426"/>
  <c r="C317" i="426"/>
  <c r="C318" i="426"/>
  <c r="C319" i="426"/>
  <c r="C320" i="426"/>
  <c r="C321" i="426"/>
  <c r="C322" i="426"/>
  <c r="C323" i="426"/>
  <c r="C324" i="426"/>
  <c r="C325" i="426"/>
  <c r="C326" i="426"/>
  <c r="C327" i="426"/>
  <c r="C328" i="426"/>
  <c r="C329" i="426"/>
  <c r="C330" i="426"/>
  <c r="C331" i="426"/>
  <c r="C332" i="426"/>
  <c r="C333" i="426"/>
  <c r="C334" i="426"/>
  <c r="C335" i="426"/>
  <c r="C336" i="426"/>
  <c r="C337" i="426"/>
  <c r="C338" i="426"/>
  <c r="C339" i="426"/>
  <c r="C340" i="426"/>
  <c r="C341" i="426"/>
  <c r="C342" i="426"/>
  <c r="C343" i="426"/>
  <c r="C344" i="426"/>
  <c r="C345" i="426"/>
  <c r="C346" i="426"/>
  <c r="C347" i="426"/>
  <c r="C348" i="426"/>
  <c r="C349" i="426"/>
  <c r="C350" i="426"/>
  <c r="C351" i="426"/>
  <c r="C352" i="426"/>
  <c r="C353" i="426"/>
  <c r="C354" i="426"/>
  <c r="C355" i="426"/>
  <c r="C356" i="426"/>
  <c r="C357" i="426"/>
  <c r="C358" i="426"/>
  <c r="C359" i="426"/>
  <c r="C360" i="426"/>
  <c r="C361" i="426"/>
  <c r="C362" i="426"/>
  <c r="C363" i="426"/>
  <c r="C364" i="426"/>
  <c r="C365" i="426"/>
  <c r="C366" i="426"/>
  <c r="C367" i="426"/>
  <c r="C368" i="426"/>
  <c r="C369" i="426"/>
  <c r="C370" i="426"/>
  <c r="C371" i="426"/>
  <c r="C372" i="426"/>
  <c r="C373" i="426"/>
  <c r="C374" i="426"/>
  <c r="C375" i="426"/>
  <c r="C376" i="426"/>
  <c r="C377" i="426"/>
  <c r="C378" i="426"/>
  <c r="C379" i="426"/>
  <c r="C380" i="426"/>
  <c r="C381" i="426"/>
  <c r="C382" i="426"/>
  <c r="C383" i="426"/>
  <c r="C384" i="426"/>
  <c r="C385" i="426"/>
  <c r="C386" i="426"/>
  <c r="C387" i="426"/>
  <c r="C388" i="426"/>
  <c r="C389" i="426"/>
  <c r="C390" i="426"/>
  <c r="C391" i="426"/>
  <c r="C392" i="426"/>
  <c r="C393" i="426"/>
  <c r="C394" i="426"/>
  <c r="C395" i="426"/>
  <c r="C396" i="426"/>
  <c r="C397" i="426"/>
  <c r="C398" i="426"/>
  <c r="C399" i="426"/>
  <c r="C400" i="426"/>
  <c r="C401" i="426"/>
  <c r="C402" i="426"/>
  <c r="C403" i="426"/>
  <c r="C404" i="426"/>
  <c r="C405" i="426"/>
  <c r="C406" i="426"/>
  <c r="C407" i="426"/>
  <c r="C408" i="426"/>
  <c r="C409" i="426"/>
  <c r="C410" i="426"/>
  <c r="C411" i="426"/>
  <c r="C412" i="426"/>
  <c r="C413" i="426"/>
  <c r="C414" i="426"/>
  <c r="C415" i="426"/>
  <c r="C416" i="426"/>
  <c r="C417" i="426"/>
  <c r="C418" i="426"/>
  <c r="C419" i="426"/>
  <c r="C420" i="426"/>
  <c r="C421" i="426"/>
  <c r="C422" i="426"/>
  <c r="C423" i="426"/>
  <c r="C424" i="426"/>
  <c r="C425" i="426"/>
  <c r="C426" i="426"/>
  <c r="C427" i="426"/>
  <c r="C428" i="426"/>
  <c r="C429" i="426"/>
  <c r="C430" i="426"/>
  <c r="C431" i="426"/>
  <c r="C432" i="426"/>
  <c r="C433" i="426"/>
  <c r="C434" i="426"/>
  <c r="C435" i="426"/>
  <c r="C436" i="426"/>
  <c r="C437" i="426"/>
  <c r="C438" i="426"/>
  <c r="C439" i="426"/>
  <c r="C440" i="426"/>
  <c r="C441" i="426"/>
  <c r="C442" i="426"/>
  <c r="C443" i="426"/>
  <c r="C444" i="426"/>
  <c r="C445" i="426"/>
  <c r="C446" i="426"/>
  <c r="C447" i="426"/>
  <c r="C448" i="426"/>
  <c r="C449" i="426"/>
  <c r="C450" i="426"/>
  <c r="C451" i="426"/>
  <c r="C452" i="426"/>
  <c r="C453" i="426"/>
  <c r="C454" i="426"/>
  <c r="C455" i="426"/>
  <c r="C456" i="426"/>
  <c r="C457" i="426"/>
  <c r="C458" i="426"/>
  <c r="C459" i="426"/>
  <c r="C460" i="426"/>
  <c r="C461" i="426"/>
  <c r="C462" i="426"/>
  <c r="C463" i="426"/>
  <c r="C464" i="426"/>
  <c r="C465" i="426"/>
  <c r="C466" i="426"/>
  <c r="C467" i="426"/>
  <c r="C468" i="426"/>
  <c r="C469" i="426"/>
  <c r="C470" i="426"/>
  <c r="C471" i="426"/>
  <c r="C472" i="426"/>
  <c r="C473" i="426"/>
  <c r="C474" i="426"/>
  <c r="C475" i="426"/>
  <c r="C476" i="426"/>
  <c r="C477" i="426"/>
  <c r="C478" i="426"/>
  <c r="C479" i="426"/>
  <c r="C480" i="426"/>
  <c r="C481" i="426"/>
  <c r="C482" i="426"/>
  <c r="C483" i="426"/>
  <c r="C484" i="426"/>
  <c r="C485" i="426"/>
  <c r="C486" i="426"/>
  <c r="C487" i="426"/>
  <c r="C488" i="426"/>
  <c r="C489" i="426"/>
  <c r="C490" i="426"/>
  <c r="C491" i="426"/>
  <c r="C492" i="426"/>
  <c r="C493" i="426"/>
  <c r="C494" i="426"/>
  <c r="C495" i="426"/>
  <c r="C496" i="426"/>
  <c r="C497" i="426"/>
  <c r="C498" i="426"/>
  <c r="C499" i="426"/>
  <c r="C500" i="426"/>
  <c r="B1" i="426"/>
  <c r="B2" i="426"/>
  <c r="B3" i="426"/>
  <c r="B4" i="426"/>
  <c r="B5" i="426"/>
  <c r="B6" i="426"/>
  <c r="B7" i="426"/>
  <c r="B8" i="426"/>
  <c r="B9" i="426"/>
  <c r="B10" i="426"/>
  <c r="B11" i="426"/>
  <c r="B12" i="426"/>
  <c r="B13" i="426"/>
  <c r="B14" i="426"/>
  <c r="B15" i="426"/>
  <c r="B16" i="426"/>
  <c r="B17" i="426"/>
  <c r="B18" i="426"/>
  <c r="B19" i="426"/>
  <c r="B20" i="426"/>
  <c r="B21" i="426"/>
  <c r="B22" i="426"/>
  <c r="B23" i="426"/>
  <c r="B24" i="426"/>
  <c r="B25" i="426"/>
  <c r="B26" i="426"/>
  <c r="B27" i="426"/>
  <c r="B28" i="426"/>
  <c r="B29" i="426"/>
  <c r="B30" i="426"/>
  <c r="B31" i="426"/>
  <c r="B32" i="426"/>
  <c r="B33" i="426"/>
  <c r="B34" i="426"/>
  <c r="B35" i="426"/>
  <c r="B36" i="426"/>
  <c r="B37" i="426"/>
  <c r="B38" i="426"/>
  <c r="B39" i="426"/>
  <c r="B40" i="426"/>
  <c r="B41" i="426"/>
  <c r="B42" i="426"/>
  <c r="B43" i="426"/>
  <c r="B44" i="426"/>
  <c r="B45" i="426"/>
  <c r="B46" i="426"/>
  <c r="B47" i="426"/>
  <c r="B48" i="426"/>
  <c r="B49" i="426"/>
  <c r="B50" i="426"/>
  <c r="B51" i="426"/>
  <c r="B52" i="426"/>
  <c r="B53" i="426"/>
  <c r="B54" i="426"/>
  <c r="B55" i="426"/>
  <c r="B56" i="426"/>
  <c r="B57" i="426"/>
  <c r="B58" i="426"/>
  <c r="B59" i="426"/>
  <c r="B60" i="426"/>
  <c r="B61" i="426"/>
  <c r="B62" i="426"/>
  <c r="B63" i="426"/>
  <c r="B64" i="426"/>
  <c r="B65" i="426"/>
  <c r="B66" i="426"/>
  <c r="B67" i="426"/>
  <c r="B68" i="426"/>
  <c r="B69" i="426"/>
  <c r="B70" i="426"/>
  <c r="B71" i="426"/>
  <c r="B72" i="426"/>
  <c r="B73" i="426"/>
  <c r="B74" i="426"/>
  <c r="B75" i="426"/>
  <c r="B76" i="426"/>
  <c r="B77" i="426"/>
  <c r="B78" i="426"/>
  <c r="B79" i="426"/>
  <c r="B80" i="426"/>
  <c r="B81" i="426"/>
  <c r="B82" i="426"/>
  <c r="B83" i="426"/>
  <c r="B84" i="426"/>
  <c r="B85" i="426"/>
  <c r="B86" i="426"/>
  <c r="B87" i="426"/>
  <c r="B88" i="426"/>
  <c r="B89" i="426"/>
  <c r="B90" i="426"/>
  <c r="B91" i="426"/>
  <c r="B92" i="426"/>
  <c r="B93" i="426"/>
  <c r="B94" i="426"/>
  <c r="B95" i="426"/>
  <c r="B96" i="426"/>
  <c r="B97" i="426"/>
  <c r="B98" i="426"/>
  <c r="B99" i="426"/>
  <c r="B100" i="426"/>
  <c r="B101" i="426"/>
  <c r="B102" i="426"/>
  <c r="B103" i="426"/>
  <c r="B104" i="426"/>
  <c r="B105" i="426"/>
  <c r="B106" i="426"/>
  <c r="B107" i="426"/>
  <c r="B108" i="426"/>
  <c r="B109" i="426"/>
  <c r="B110" i="426"/>
  <c r="B111" i="426"/>
  <c r="B112" i="426"/>
  <c r="B113" i="426"/>
  <c r="B114" i="426"/>
  <c r="B115" i="426"/>
  <c r="B116" i="426"/>
  <c r="B117" i="426"/>
  <c r="B118" i="426"/>
  <c r="B119" i="426"/>
  <c r="B120" i="426"/>
  <c r="B121" i="426"/>
  <c r="B122" i="426"/>
  <c r="B123" i="426"/>
  <c r="B124" i="426"/>
  <c r="B125" i="426"/>
  <c r="B126" i="426"/>
  <c r="B127" i="426"/>
  <c r="B128" i="426"/>
  <c r="B129" i="426"/>
  <c r="B130" i="426"/>
  <c r="B131" i="426"/>
  <c r="B132" i="426"/>
  <c r="B133" i="426"/>
  <c r="B134" i="426"/>
  <c r="B135" i="426"/>
  <c r="B136" i="426"/>
  <c r="B137" i="426"/>
  <c r="B138" i="426"/>
  <c r="B139" i="426"/>
  <c r="B140" i="426"/>
  <c r="B141" i="426"/>
  <c r="B142" i="426"/>
  <c r="B143" i="426"/>
  <c r="B144" i="426"/>
  <c r="B145" i="426"/>
  <c r="B146" i="426"/>
  <c r="B147" i="426"/>
  <c r="B148" i="426"/>
  <c r="B149" i="426"/>
  <c r="B150" i="426"/>
  <c r="B151" i="426"/>
  <c r="B152" i="426"/>
  <c r="B153" i="426"/>
  <c r="B154" i="426"/>
  <c r="B155" i="426"/>
  <c r="B156" i="426"/>
  <c r="B157" i="426"/>
  <c r="B158" i="426"/>
  <c r="B159" i="426"/>
  <c r="B160" i="426"/>
  <c r="B161" i="426"/>
  <c r="B162" i="426"/>
  <c r="B163" i="426"/>
  <c r="B164" i="426"/>
  <c r="B165" i="426"/>
  <c r="B166" i="426"/>
  <c r="B167" i="426"/>
  <c r="B168" i="426"/>
  <c r="B169" i="426"/>
  <c r="B170" i="426"/>
  <c r="B171" i="426"/>
  <c r="B172" i="426"/>
  <c r="B173" i="426"/>
  <c r="B174" i="426"/>
  <c r="B175" i="426"/>
  <c r="B176" i="426"/>
  <c r="B177" i="426"/>
  <c r="B178" i="426"/>
  <c r="B179" i="426"/>
  <c r="B180" i="426"/>
  <c r="B181" i="426"/>
  <c r="B182" i="426"/>
  <c r="B183" i="426"/>
  <c r="B184" i="426"/>
  <c r="B185" i="426"/>
  <c r="B186" i="426"/>
  <c r="B187" i="426"/>
  <c r="B188" i="426"/>
  <c r="B189" i="426"/>
  <c r="B190" i="426"/>
  <c r="B191" i="426"/>
  <c r="B192" i="426"/>
  <c r="B193" i="426"/>
  <c r="B194" i="426"/>
  <c r="B195" i="426"/>
  <c r="B196" i="426"/>
  <c r="B197" i="426"/>
  <c r="B198" i="426"/>
  <c r="B199" i="426"/>
  <c r="B200" i="426"/>
  <c r="B201" i="426"/>
  <c r="B202" i="426"/>
  <c r="B203" i="426"/>
  <c r="B204" i="426"/>
  <c r="B205" i="426"/>
  <c r="B206" i="426"/>
  <c r="B207" i="426"/>
  <c r="B208" i="426"/>
  <c r="B209" i="426"/>
  <c r="B210" i="426"/>
  <c r="B211" i="426"/>
  <c r="B212" i="426"/>
  <c r="B213" i="426"/>
  <c r="B214" i="426"/>
  <c r="B215" i="426"/>
  <c r="B216" i="426"/>
  <c r="B217" i="426"/>
  <c r="B218" i="426"/>
  <c r="B219" i="426"/>
  <c r="B220" i="426"/>
  <c r="B221" i="426"/>
  <c r="B222" i="426"/>
  <c r="B223" i="426"/>
  <c r="B224" i="426"/>
  <c r="B225" i="426"/>
  <c r="B226" i="426"/>
  <c r="B227" i="426"/>
  <c r="B228" i="426"/>
  <c r="B229" i="426"/>
  <c r="B230" i="426"/>
  <c r="B231" i="426"/>
  <c r="B232" i="426"/>
  <c r="B233" i="426"/>
  <c r="B234" i="426"/>
  <c r="B235" i="426"/>
  <c r="B236" i="426"/>
  <c r="B237" i="426"/>
  <c r="B238" i="426"/>
  <c r="B239" i="426"/>
  <c r="B240" i="426"/>
  <c r="B241" i="426"/>
  <c r="B242" i="426"/>
  <c r="B243" i="426"/>
  <c r="B244" i="426"/>
  <c r="B245" i="426"/>
  <c r="B246" i="426"/>
  <c r="B247" i="426"/>
  <c r="B248" i="426"/>
  <c r="B249" i="426"/>
  <c r="B250" i="426"/>
  <c r="B251" i="426"/>
  <c r="B252" i="426"/>
  <c r="B253" i="426"/>
  <c r="B254" i="426"/>
  <c r="B255" i="426"/>
  <c r="B256" i="426"/>
  <c r="B257" i="426"/>
  <c r="B258" i="426"/>
  <c r="B259" i="426"/>
  <c r="B260" i="426"/>
  <c r="B261" i="426"/>
  <c r="B262" i="426"/>
  <c r="B263" i="426"/>
  <c r="B264" i="426"/>
  <c r="B265" i="426"/>
  <c r="B266" i="426"/>
  <c r="B267" i="426"/>
  <c r="B268" i="426"/>
  <c r="B269" i="426"/>
  <c r="B270" i="426"/>
  <c r="B271" i="426"/>
  <c r="B272" i="426"/>
  <c r="B273" i="426"/>
  <c r="B274" i="426"/>
  <c r="B275" i="426"/>
  <c r="B276" i="426"/>
  <c r="B277" i="426"/>
  <c r="B278" i="426"/>
  <c r="B279" i="426"/>
  <c r="B280" i="426"/>
  <c r="B281" i="426"/>
  <c r="B282" i="426"/>
  <c r="B283" i="426"/>
  <c r="B284" i="426"/>
  <c r="B285" i="426"/>
  <c r="B286" i="426"/>
  <c r="B287" i="426"/>
  <c r="B288" i="426"/>
  <c r="B289" i="426"/>
  <c r="B290" i="426"/>
  <c r="B291" i="426"/>
  <c r="B292" i="426"/>
  <c r="B293" i="426"/>
  <c r="B294" i="426"/>
  <c r="B295" i="426"/>
  <c r="B296" i="426"/>
  <c r="B297" i="426"/>
  <c r="B298" i="426"/>
  <c r="B299" i="426"/>
  <c r="B300" i="426"/>
  <c r="B301" i="426"/>
  <c r="B302" i="426"/>
  <c r="B303" i="426"/>
  <c r="B304" i="426"/>
  <c r="B305" i="426"/>
  <c r="B306" i="426"/>
  <c r="B307" i="426"/>
  <c r="B308" i="426"/>
  <c r="B309" i="426"/>
  <c r="B310" i="426"/>
  <c r="B311" i="426"/>
  <c r="B312" i="426"/>
  <c r="B313" i="426"/>
  <c r="B314" i="426"/>
  <c r="B315" i="426"/>
  <c r="B316" i="426"/>
  <c r="B317" i="426"/>
  <c r="B318" i="426"/>
  <c r="B319" i="426"/>
  <c r="B320" i="426"/>
  <c r="B321" i="426"/>
  <c r="B322" i="426"/>
  <c r="B323" i="426"/>
  <c r="B324" i="426"/>
  <c r="B325" i="426"/>
  <c r="B326" i="426"/>
  <c r="B327" i="426"/>
  <c r="B328" i="426"/>
  <c r="B329" i="426"/>
  <c r="B330" i="426"/>
  <c r="B331" i="426"/>
  <c r="B332" i="426"/>
  <c r="B333" i="426"/>
  <c r="B334" i="426"/>
  <c r="B335" i="426"/>
  <c r="B336" i="426"/>
  <c r="B337" i="426"/>
  <c r="B338" i="426"/>
  <c r="B339" i="426"/>
  <c r="B340" i="426"/>
  <c r="B341" i="426"/>
  <c r="B342" i="426"/>
  <c r="B343" i="426"/>
  <c r="B344" i="426"/>
  <c r="B345" i="426"/>
  <c r="B346" i="426"/>
  <c r="B347" i="426"/>
  <c r="B348" i="426"/>
  <c r="B349" i="426"/>
  <c r="B350" i="426"/>
  <c r="B351" i="426"/>
  <c r="B352" i="426"/>
  <c r="B353" i="426"/>
  <c r="B354" i="426"/>
  <c r="B355" i="426"/>
  <c r="B356" i="426"/>
  <c r="B357" i="426"/>
  <c r="B358" i="426"/>
  <c r="B359" i="426"/>
  <c r="B360" i="426"/>
  <c r="B361" i="426"/>
  <c r="B362" i="426"/>
  <c r="B363" i="426"/>
  <c r="B364" i="426"/>
  <c r="B365" i="426"/>
  <c r="B366" i="426"/>
  <c r="B367" i="426"/>
  <c r="B368" i="426"/>
  <c r="B369" i="426"/>
  <c r="B370" i="426"/>
  <c r="B371" i="426"/>
  <c r="B372" i="426"/>
  <c r="B373" i="426"/>
  <c r="B374" i="426"/>
  <c r="B375" i="426"/>
  <c r="B376" i="426"/>
  <c r="B377" i="426"/>
  <c r="B378" i="426"/>
  <c r="B379" i="426"/>
  <c r="B380" i="426"/>
  <c r="B381" i="426"/>
  <c r="B382" i="426"/>
  <c r="B383" i="426"/>
  <c r="B384" i="426"/>
  <c r="B385" i="426"/>
  <c r="B386" i="426"/>
  <c r="B387" i="426"/>
  <c r="B388" i="426"/>
  <c r="B389" i="426"/>
  <c r="B390" i="426"/>
  <c r="B391" i="426"/>
  <c r="B392" i="426"/>
  <c r="B393" i="426"/>
  <c r="B394" i="426"/>
  <c r="B395" i="426"/>
  <c r="B396" i="426"/>
  <c r="B397" i="426"/>
  <c r="B398" i="426"/>
  <c r="B399" i="426"/>
  <c r="B400" i="426"/>
  <c r="B401" i="426"/>
  <c r="B402" i="426"/>
  <c r="B403" i="426"/>
  <c r="B404" i="426"/>
  <c r="B405" i="426"/>
  <c r="B406" i="426"/>
  <c r="B407" i="426"/>
  <c r="B408" i="426"/>
  <c r="B409" i="426"/>
  <c r="B410" i="426"/>
  <c r="B411" i="426"/>
  <c r="B412" i="426"/>
  <c r="B413" i="426"/>
  <c r="B414" i="426"/>
  <c r="B415" i="426"/>
  <c r="B416" i="426"/>
  <c r="B417" i="426"/>
  <c r="B418" i="426"/>
  <c r="B419" i="426"/>
  <c r="B420" i="426"/>
  <c r="B421" i="426"/>
  <c r="B422" i="426"/>
  <c r="B423" i="426"/>
  <c r="B424" i="426"/>
  <c r="B425" i="426"/>
  <c r="B426" i="426"/>
  <c r="B427" i="426"/>
  <c r="B428" i="426"/>
  <c r="B429" i="426"/>
  <c r="B430" i="426"/>
  <c r="B431" i="426"/>
  <c r="B432" i="426"/>
  <c r="B433" i="426"/>
  <c r="B434" i="426"/>
  <c r="B435" i="426"/>
  <c r="B436" i="426"/>
  <c r="B437" i="426"/>
  <c r="B438" i="426"/>
  <c r="B439" i="426"/>
  <c r="B440" i="426"/>
  <c r="B441" i="426"/>
  <c r="B442" i="426"/>
  <c r="B443" i="426"/>
  <c r="B444" i="426"/>
  <c r="B445" i="426"/>
  <c r="B446" i="426"/>
  <c r="B447" i="426"/>
  <c r="B448" i="426"/>
  <c r="B449" i="426"/>
  <c r="B450" i="426"/>
  <c r="B451" i="426"/>
  <c r="B452" i="426"/>
  <c r="B453" i="426"/>
  <c r="B454" i="426"/>
  <c r="B455" i="426"/>
  <c r="B456" i="426"/>
  <c r="B457" i="426"/>
  <c r="B458" i="426"/>
  <c r="B459" i="426"/>
  <c r="B460" i="426"/>
  <c r="B461" i="426"/>
  <c r="B462" i="426"/>
  <c r="B463" i="426"/>
  <c r="B464" i="426"/>
  <c r="B465" i="426"/>
  <c r="B466" i="426"/>
  <c r="B467" i="426"/>
  <c r="B468" i="426"/>
  <c r="B469" i="426"/>
  <c r="B470" i="426"/>
  <c r="B471" i="426"/>
  <c r="B472" i="426"/>
  <c r="B473" i="426"/>
  <c r="B474" i="426"/>
  <c r="B475" i="426"/>
  <c r="B476" i="426"/>
  <c r="B477" i="426"/>
  <c r="B478" i="426"/>
  <c r="B479" i="426"/>
  <c r="B480" i="426"/>
  <c r="B481" i="426"/>
  <c r="B482" i="426"/>
  <c r="B483" i="426"/>
  <c r="B484" i="426"/>
  <c r="B485" i="426"/>
  <c r="B486" i="426"/>
  <c r="B487" i="426"/>
  <c r="B488" i="426"/>
  <c r="B489" i="426"/>
  <c r="B490" i="426"/>
  <c r="B491" i="426"/>
  <c r="B492" i="426"/>
  <c r="B493" i="426"/>
  <c r="B494" i="426"/>
  <c r="B495" i="426"/>
  <c r="B496" i="426"/>
  <c r="B497" i="426"/>
  <c r="B498" i="426"/>
  <c r="B499" i="426"/>
  <c r="B500" i="426"/>
  <c r="D1" i="419"/>
  <c r="D2" i="419"/>
  <c r="D3" i="419"/>
  <c r="D4" i="419"/>
  <c r="D5" i="419"/>
  <c r="D6" i="419"/>
  <c r="D7" i="419"/>
  <c r="D8" i="419"/>
  <c r="D9" i="419"/>
  <c r="D10" i="419"/>
  <c r="D11" i="419"/>
  <c r="D12" i="419"/>
  <c r="D13" i="419"/>
  <c r="D14" i="419"/>
  <c r="D15" i="419"/>
  <c r="D16" i="419"/>
  <c r="D17" i="419"/>
  <c r="D18" i="419"/>
  <c r="D19" i="419"/>
  <c r="D20" i="419"/>
  <c r="D21" i="419"/>
  <c r="D22" i="419"/>
  <c r="D23" i="419"/>
  <c r="D24" i="419"/>
  <c r="D25" i="419"/>
  <c r="D26" i="419"/>
  <c r="D27" i="419"/>
  <c r="D28" i="419"/>
  <c r="D29" i="419"/>
  <c r="D30" i="419"/>
  <c r="D31" i="419"/>
  <c r="D32" i="419"/>
  <c r="D33" i="419"/>
  <c r="D34" i="419"/>
  <c r="D35" i="419"/>
  <c r="D36" i="419"/>
  <c r="D37" i="419"/>
  <c r="D38" i="419"/>
  <c r="D39" i="419"/>
  <c r="D40" i="419"/>
  <c r="D41" i="419"/>
  <c r="D42" i="419"/>
  <c r="D43" i="419"/>
  <c r="D44" i="419"/>
  <c r="D45" i="419"/>
  <c r="D46" i="419"/>
  <c r="D47" i="419"/>
  <c r="D48" i="419"/>
  <c r="D49" i="419"/>
  <c r="D50" i="419"/>
  <c r="D51" i="419"/>
  <c r="D52" i="419"/>
  <c r="D53" i="419"/>
  <c r="D54" i="419"/>
  <c r="D55" i="419"/>
  <c r="D56" i="419"/>
  <c r="D57" i="419"/>
  <c r="D58" i="419"/>
  <c r="D59" i="419"/>
  <c r="D60" i="419"/>
  <c r="D61" i="419"/>
  <c r="D62" i="419"/>
  <c r="D63" i="419"/>
  <c r="D64" i="419"/>
  <c r="D65" i="419"/>
  <c r="D66" i="419"/>
  <c r="D67" i="419"/>
  <c r="D68" i="419"/>
  <c r="D69" i="419"/>
  <c r="D70" i="419"/>
  <c r="D71" i="419"/>
  <c r="D72" i="419"/>
  <c r="D73" i="419"/>
  <c r="D74" i="419"/>
  <c r="D75" i="419"/>
  <c r="D76" i="419"/>
  <c r="D77" i="419"/>
  <c r="D78" i="419"/>
  <c r="D79" i="419"/>
  <c r="D80" i="419"/>
  <c r="D81" i="419"/>
  <c r="D82" i="419"/>
  <c r="D83" i="419"/>
  <c r="D84" i="419"/>
  <c r="D85" i="419"/>
  <c r="D86" i="419"/>
  <c r="D87" i="419"/>
  <c r="D88" i="419"/>
  <c r="D89" i="419"/>
  <c r="D90" i="419"/>
  <c r="D91" i="419"/>
  <c r="D92" i="419"/>
  <c r="D93" i="419"/>
  <c r="D94" i="419"/>
  <c r="D95" i="419"/>
  <c r="D96" i="419"/>
  <c r="D97" i="419"/>
  <c r="D98" i="419"/>
  <c r="D99" i="419"/>
  <c r="D100" i="419"/>
  <c r="D101" i="419"/>
  <c r="D102" i="419"/>
  <c r="D103" i="419"/>
  <c r="D104" i="419"/>
  <c r="D105" i="419"/>
  <c r="D106" i="419"/>
  <c r="D107" i="419"/>
  <c r="D108" i="419"/>
  <c r="D109" i="419"/>
  <c r="D110" i="419"/>
  <c r="D111" i="419"/>
  <c r="D112" i="419"/>
  <c r="D113" i="419"/>
  <c r="D114" i="419"/>
  <c r="D115" i="419"/>
  <c r="D116" i="419"/>
  <c r="D117" i="419"/>
  <c r="D118" i="419"/>
  <c r="D119" i="419"/>
  <c r="D120" i="419"/>
  <c r="D121" i="419"/>
  <c r="D122" i="419"/>
  <c r="D123" i="419"/>
  <c r="D124" i="419"/>
  <c r="D125" i="419"/>
  <c r="D126" i="419"/>
  <c r="D127" i="419"/>
  <c r="D128" i="419"/>
  <c r="D129" i="419"/>
  <c r="D130" i="419"/>
  <c r="D131" i="419"/>
  <c r="D132" i="419"/>
  <c r="D133" i="419"/>
  <c r="D134" i="419"/>
  <c r="D135" i="419"/>
  <c r="D136" i="419"/>
  <c r="D137" i="419"/>
  <c r="D138" i="419"/>
  <c r="D139" i="419"/>
  <c r="D140" i="419"/>
  <c r="D141" i="419"/>
  <c r="D142" i="419"/>
  <c r="D143" i="419"/>
  <c r="D144" i="419"/>
  <c r="D145" i="419"/>
  <c r="D146" i="419"/>
  <c r="D147" i="419"/>
  <c r="D148" i="419"/>
  <c r="D149" i="419"/>
  <c r="D150" i="419"/>
  <c r="D151" i="419"/>
  <c r="D152" i="419"/>
  <c r="D153" i="419"/>
  <c r="D154" i="419"/>
  <c r="D155" i="419"/>
  <c r="D156" i="419"/>
  <c r="D157" i="419"/>
  <c r="D158" i="419"/>
  <c r="D159" i="419"/>
  <c r="D160" i="419"/>
  <c r="D161" i="419"/>
  <c r="D162" i="419"/>
  <c r="D163" i="419"/>
  <c r="D164" i="419"/>
  <c r="D165" i="419"/>
  <c r="D166" i="419"/>
  <c r="D167" i="419"/>
  <c r="D168" i="419"/>
  <c r="D169" i="419"/>
  <c r="D170" i="419"/>
  <c r="D171" i="419"/>
  <c r="D172" i="419"/>
  <c r="D173" i="419"/>
  <c r="D174" i="419"/>
  <c r="D175" i="419"/>
  <c r="D176" i="419"/>
  <c r="D177" i="419"/>
  <c r="D178" i="419"/>
  <c r="D179" i="419"/>
  <c r="D180" i="419"/>
  <c r="D181" i="419"/>
  <c r="D182" i="419"/>
  <c r="D183" i="419"/>
  <c r="D184" i="419"/>
  <c r="D185" i="419"/>
  <c r="D186" i="419"/>
  <c r="D187" i="419"/>
  <c r="D188" i="419"/>
  <c r="D189" i="419"/>
  <c r="D190" i="419"/>
  <c r="D191" i="419"/>
  <c r="D192" i="419"/>
  <c r="D193" i="419"/>
  <c r="D194" i="419"/>
  <c r="D195" i="419"/>
  <c r="D196" i="419"/>
  <c r="D197" i="419"/>
  <c r="D198" i="419"/>
  <c r="D199" i="419"/>
  <c r="D200" i="419"/>
  <c r="D201" i="419"/>
  <c r="D202" i="419"/>
  <c r="D203" i="419"/>
  <c r="D204" i="419"/>
  <c r="D205" i="419"/>
  <c r="D206" i="419"/>
  <c r="D207" i="419"/>
  <c r="D208" i="419"/>
  <c r="D209" i="419"/>
  <c r="D210" i="419"/>
  <c r="D211" i="419"/>
  <c r="D212" i="419"/>
  <c r="D213" i="419"/>
  <c r="D214" i="419"/>
  <c r="D215" i="419"/>
  <c r="D216" i="419"/>
  <c r="D217" i="419"/>
  <c r="D218" i="419"/>
  <c r="D219" i="419"/>
  <c r="D220" i="419"/>
  <c r="D221" i="419"/>
  <c r="D222" i="419"/>
  <c r="D223" i="419"/>
  <c r="D224" i="419"/>
  <c r="D225" i="419"/>
  <c r="D226" i="419"/>
  <c r="D227" i="419"/>
  <c r="D228" i="419"/>
  <c r="D229" i="419"/>
  <c r="D230" i="419"/>
  <c r="D231" i="419"/>
  <c r="D232" i="419"/>
  <c r="D233" i="419"/>
  <c r="D234" i="419"/>
  <c r="D235" i="419"/>
  <c r="D236" i="419"/>
  <c r="D237" i="419"/>
  <c r="D238" i="419"/>
  <c r="D239" i="419"/>
  <c r="D240" i="419"/>
  <c r="D241" i="419"/>
  <c r="D242" i="419"/>
  <c r="D243" i="419"/>
  <c r="D244" i="419"/>
  <c r="D245" i="419"/>
  <c r="D246" i="419"/>
  <c r="D247" i="419"/>
  <c r="D248" i="419"/>
  <c r="D249" i="419"/>
  <c r="D250" i="419"/>
  <c r="D251" i="419"/>
  <c r="D252" i="419"/>
  <c r="D253" i="419"/>
  <c r="D254" i="419"/>
  <c r="D255" i="419"/>
  <c r="D256" i="419"/>
  <c r="D257" i="419"/>
  <c r="D258" i="419"/>
  <c r="D259" i="419"/>
  <c r="D260" i="419"/>
  <c r="D261" i="419"/>
  <c r="D262" i="419"/>
  <c r="D263" i="419"/>
  <c r="D264" i="419"/>
  <c r="D265" i="419"/>
  <c r="D266" i="419"/>
  <c r="D267" i="419"/>
  <c r="D268" i="419"/>
  <c r="D269" i="419"/>
  <c r="D270" i="419"/>
  <c r="D271" i="419"/>
  <c r="D272" i="419"/>
  <c r="D273" i="419"/>
  <c r="D274" i="419"/>
  <c r="D275" i="419"/>
  <c r="D276" i="419"/>
  <c r="D277" i="419"/>
  <c r="D278" i="419"/>
  <c r="D279" i="419"/>
  <c r="D280" i="419"/>
  <c r="D281" i="419"/>
  <c r="D282" i="419"/>
  <c r="D283" i="419"/>
  <c r="D284" i="419"/>
  <c r="D285" i="419"/>
  <c r="D286" i="419"/>
  <c r="D287" i="419"/>
  <c r="D288" i="419"/>
  <c r="D289" i="419"/>
  <c r="D290" i="419"/>
  <c r="D291" i="419"/>
  <c r="D292" i="419"/>
  <c r="D293" i="419"/>
  <c r="D294" i="419"/>
  <c r="D295" i="419"/>
  <c r="D296" i="419"/>
  <c r="D297" i="419"/>
  <c r="D298" i="419"/>
  <c r="D299" i="419"/>
  <c r="D300" i="419"/>
  <c r="D301" i="419"/>
  <c r="D302" i="419"/>
  <c r="D303" i="419"/>
  <c r="D304" i="419"/>
  <c r="D305" i="419"/>
  <c r="D306" i="419"/>
  <c r="D307" i="419"/>
  <c r="D308" i="419"/>
  <c r="D309" i="419"/>
  <c r="D310" i="419"/>
  <c r="D311" i="419"/>
  <c r="D312" i="419"/>
  <c r="D313" i="419"/>
  <c r="D314" i="419"/>
  <c r="D315" i="419"/>
  <c r="D316" i="419"/>
  <c r="D317" i="419"/>
  <c r="D318" i="419"/>
  <c r="D319" i="419"/>
  <c r="D320" i="419"/>
  <c r="D321" i="419"/>
  <c r="D322" i="419"/>
  <c r="D323" i="419"/>
  <c r="D324" i="419"/>
  <c r="D325" i="419"/>
  <c r="D326" i="419"/>
  <c r="D327" i="419"/>
  <c r="D328" i="419"/>
  <c r="D329" i="419"/>
  <c r="D330" i="419"/>
  <c r="D331" i="419"/>
  <c r="D332" i="419"/>
  <c r="D333" i="419"/>
  <c r="D334" i="419"/>
  <c r="D335" i="419"/>
  <c r="D336" i="419"/>
  <c r="D337" i="419"/>
  <c r="D338" i="419"/>
  <c r="D339" i="419"/>
  <c r="D340" i="419"/>
  <c r="D341" i="419"/>
  <c r="D342" i="419"/>
  <c r="D343" i="419"/>
  <c r="D344" i="419"/>
  <c r="D345" i="419"/>
  <c r="D346" i="419"/>
  <c r="D347" i="419"/>
  <c r="D348" i="419"/>
  <c r="D349" i="419"/>
  <c r="D350" i="419"/>
  <c r="D351" i="419"/>
  <c r="D352" i="419"/>
  <c r="D353" i="419"/>
  <c r="D354" i="419"/>
  <c r="D355" i="419"/>
  <c r="D356" i="419"/>
  <c r="D357" i="419"/>
  <c r="D358" i="419"/>
  <c r="D359" i="419"/>
  <c r="D360" i="419"/>
  <c r="D361" i="419"/>
  <c r="D362" i="419"/>
  <c r="D363" i="419"/>
  <c r="D364" i="419"/>
  <c r="D365" i="419"/>
  <c r="D366" i="419"/>
  <c r="D367" i="419"/>
  <c r="D368" i="419"/>
  <c r="D369" i="419"/>
  <c r="D370" i="419"/>
  <c r="D371" i="419"/>
  <c r="D372" i="419"/>
  <c r="D373" i="419"/>
  <c r="D374" i="419"/>
  <c r="D375" i="419"/>
  <c r="D376" i="419"/>
  <c r="D377" i="419"/>
  <c r="D378" i="419"/>
  <c r="D379" i="419"/>
  <c r="D380" i="419"/>
  <c r="D381" i="419"/>
  <c r="D382" i="419"/>
  <c r="D383" i="419"/>
  <c r="D384" i="419"/>
  <c r="D385" i="419"/>
  <c r="D386" i="419"/>
  <c r="D387" i="419"/>
  <c r="D388" i="419"/>
  <c r="D389" i="419"/>
  <c r="D390" i="419"/>
  <c r="D391" i="419"/>
  <c r="D392" i="419"/>
  <c r="D393" i="419"/>
  <c r="D394" i="419"/>
  <c r="D395" i="419"/>
  <c r="D396" i="419"/>
  <c r="D397" i="419"/>
  <c r="D398" i="419"/>
  <c r="D399" i="419"/>
  <c r="D400" i="419"/>
  <c r="D401" i="419"/>
  <c r="D402" i="419"/>
  <c r="D403" i="419"/>
  <c r="D404" i="419"/>
  <c r="D405" i="419"/>
  <c r="D406" i="419"/>
  <c r="D407" i="419"/>
  <c r="D408" i="419"/>
  <c r="D409" i="419"/>
  <c r="D410" i="419"/>
  <c r="D411" i="419"/>
  <c r="D412" i="419"/>
  <c r="D413" i="419"/>
  <c r="D414" i="419"/>
  <c r="D415" i="419"/>
  <c r="D416" i="419"/>
  <c r="D417" i="419"/>
  <c r="D418" i="419"/>
  <c r="D419" i="419"/>
  <c r="D420" i="419"/>
  <c r="D421" i="419"/>
  <c r="D422" i="419"/>
  <c r="D423" i="419"/>
  <c r="D424" i="419"/>
  <c r="D425" i="419"/>
  <c r="D426" i="419"/>
  <c r="D427" i="419"/>
  <c r="D428" i="419"/>
  <c r="D429" i="419"/>
  <c r="D430" i="419"/>
  <c r="D431" i="419"/>
  <c r="D432" i="419"/>
  <c r="D433" i="419"/>
  <c r="D434" i="419"/>
  <c r="D435" i="419"/>
  <c r="D436" i="419"/>
  <c r="D437" i="419"/>
  <c r="D438" i="419"/>
  <c r="D439" i="419"/>
  <c r="D440" i="419"/>
  <c r="D441" i="419"/>
  <c r="D442" i="419"/>
  <c r="D443" i="419"/>
  <c r="D444" i="419"/>
  <c r="D445" i="419"/>
  <c r="D446" i="419"/>
  <c r="D447" i="419"/>
  <c r="D448" i="419"/>
  <c r="D449" i="419"/>
  <c r="D450" i="419"/>
  <c r="D451" i="419"/>
  <c r="D452" i="419"/>
  <c r="D453" i="419"/>
  <c r="D454" i="419"/>
  <c r="D455" i="419"/>
  <c r="D456" i="419"/>
  <c r="D457" i="419"/>
  <c r="D458" i="419"/>
  <c r="D459" i="419"/>
  <c r="D460" i="419"/>
  <c r="D461" i="419"/>
  <c r="D462" i="419"/>
  <c r="D463" i="419"/>
  <c r="D464" i="419"/>
  <c r="D465" i="419"/>
  <c r="D466" i="419"/>
  <c r="D467" i="419"/>
  <c r="D468" i="419"/>
  <c r="D469" i="419"/>
  <c r="D470" i="419"/>
  <c r="D471" i="419"/>
  <c r="D472" i="419"/>
  <c r="D473" i="419"/>
  <c r="D474" i="419"/>
  <c r="D475" i="419"/>
  <c r="D476" i="419"/>
  <c r="D477" i="419"/>
  <c r="D478" i="419"/>
  <c r="D479" i="419"/>
  <c r="D480" i="419"/>
  <c r="D481" i="419"/>
  <c r="D482" i="419"/>
  <c r="D483" i="419"/>
  <c r="D484" i="419"/>
  <c r="D485" i="419"/>
  <c r="D486" i="419"/>
  <c r="D487" i="419"/>
  <c r="D488" i="419"/>
  <c r="D489" i="419"/>
  <c r="D490" i="419"/>
  <c r="D491" i="419"/>
  <c r="D492" i="419"/>
  <c r="D493" i="419"/>
  <c r="D494" i="419"/>
  <c r="D495" i="419"/>
  <c r="D496" i="419"/>
  <c r="D497" i="419"/>
  <c r="D498" i="419"/>
  <c r="D499" i="419"/>
  <c r="D500" i="419"/>
  <c r="C1" i="419"/>
  <c r="C2" i="419"/>
  <c r="C3" i="419"/>
  <c r="C4" i="419"/>
  <c r="C5" i="419"/>
  <c r="C6" i="419"/>
  <c r="C7" i="419"/>
  <c r="C8" i="419"/>
  <c r="C9" i="419"/>
  <c r="C10" i="419"/>
  <c r="C11" i="419"/>
  <c r="C12" i="419"/>
  <c r="C13" i="419"/>
  <c r="C14" i="419"/>
  <c r="C15" i="419"/>
  <c r="C16" i="419"/>
  <c r="C17" i="419"/>
  <c r="C18" i="419"/>
  <c r="C19" i="419"/>
  <c r="C20" i="419"/>
  <c r="C21" i="419"/>
  <c r="C22" i="419"/>
  <c r="C23" i="419"/>
  <c r="C24" i="419"/>
  <c r="C25" i="419"/>
  <c r="C26" i="419"/>
  <c r="C27" i="419"/>
  <c r="C28" i="419"/>
  <c r="C29" i="419"/>
  <c r="C30" i="419"/>
  <c r="C31" i="419"/>
  <c r="C32" i="419"/>
  <c r="C33" i="419"/>
  <c r="C34" i="419"/>
  <c r="C35" i="419"/>
  <c r="C36" i="419"/>
  <c r="C37" i="419"/>
  <c r="C38" i="419"/>
  <c r="C39" i="419"/>
  <c r="C40" i="419"/>
  <c r="C41" i="419"/>
  <c r="C42" i="419"/>
  <c r="C43" i="419"/>
  <c r="C44" i="419"/>
  <c r="C45" i="419"/>
  <c r="C46" i="419"/>
  <c r="C47" i="419"/>
  <c r="C48" i="419"/>
  <c r="C49" i="419"/>
  <c r="C50" i="419"/>
  <c r="C51" i="419"/>
  <c r="C52" i="419"/>
  <c r="C53" i="419"/>
  <c r="C54" i="419"/>
  <c r="C55" i="419"/>
  <c r="C56" i="419"/>
  <c r="C57" i="419"/>
  <c r="C58" i="419"/>
  <c r="C59" i="419"/>
  <c r="C60" i="419"/>
  <c r="C61" i="419"/>
  <c r="C62" i="419"/>
  <c r="C63" i="419"/>
  <c r="C64" i="419"/>
  <c r="C65" i="419"/>
  <c r="C66" i="419"/>
  <c r="C67" i="419"/>
  <c r="C68" i="419"/>
  <c r="C69" i="419"/>
  <c r="C70" i="419"/>
  <c r="C71" i="419"/>
  <c r="C72" i="419"/>
  <c r="C73" i="419"/>
  <c r="C74" i="419"/>
  <c r="C75" i="419"/>
  <c r="C76" i="419"/>
  <c r="C77" i="419"/>
  <c r="C78" i="419"/>
  <c r="C79" i="419"/>
  <c r="C80" i="419"/>
  <c r="C81" i="419"/>
  <c r="C82" i="419"/>
  <c r="C83" i="419"/>
  <c r="C84" i="419"/>
  <c r="C85" i="419"/>
  <c r="C86" i="419"/>
  <c r="C87" i="419"/>
  <c r="C88" i="419"/>
  <c r="C89" i="419"/>
  <c r="C90" i="419"/>
  <c r="C91" i="419"/>
  <c r="C92" i="419"/>
  <c r="C93" i="419"/>
  <c r="C94" i="419"/>
  <c r="C95" i="419"/>
  <c r="C96" i="419"/>
  <c r="C97" i="419"/>
  <c r="C98" i="419"/>
  <c r="C99" i="419"/>
  <c r="C100" i="419"/>
  <c r="C101" i="419"/>
  <c r="C102" i="419"/>
  <c r="C103" i="419"/>
  <c r="C104" i="419"/>
  <c r="C105" i="419"/>
  <c r="C106" i="419"/>
  <c r="C107" i="419"/>
  <c r="C108" i="419"/>
  <c r="C109" i="419"/>
  <c r="C110" i="419"/>
  <c r="C111" i="419"/>
  <c r="C112" i="419"/>
  <c r="C113" i="419"/>
  <c r="C114" i="419"/>
  <c r="C115" i="419"/>
  <c r="C116" i="419"/>
  <c r="C117" i="419"/>
  <c r="C118" i="419"/>
  <c r="C119" i="419"/>
  <c r="C120" i="419"/>
  <c r="C121" i="419"/>
  <c r="C122" i="419"/>
  <c r="C123" i="419"/>
  <c r="C124" i="419"/>
  <c r="C125" i="419"/>
  <c r="C126" i="419"/>
  <c r="C127" i="419"/>
  <c r="C128" i="419"/>
  <c r="C129" i="419"/>
  <c r="C130" i="419"/>
  <c r="C131" i="419"/>
  <c r="C132" i="419"/>
  <c r="C133" i="419"/>
  <c r="C134" i="419"/>
  <c r="C135" i="419"/>
  <c r="C136" i="419"/>
  <c r="C137" i="419"/>
  <c r="C138" i="419"/>
  <c r="C139" i="419"/>
  <c r="C140" i="419"/>
  <c r="C141" i="419"/>
  <c r="C142" i="419"/>
  <c r="C143" i="419"/>
  <c r="C144" i="419"/>
  <c r="C145" i="419"/>
  <c r="C146" i="419"/>
  <c r="C147" i="419"/>
  <c r="C148" i="419"/>
  <c r="C149" i="419"/>
  <c r="C150" i="419"/>
  <c r="C151" i="419"/>
  <c r="C152" i="419"/>
  <c r="C153" i="419"/>
  <c r="C154" i="419"/>
  <c r="C155" i="419"/>
  <c r="C156" i="419"/>
  <c r="C157" i="419"/>
  <c r="C158" i="419"/>
  <c r="C159" i="419"/>
  <c r="C160" i="419"/>
  <c r="C161" i="419"/>
  <c r="C162" i="419"/>
  <c r="C163" i="419"/>
  <c r="C164" i="419"/>
  <c r="C165" i="419"/>
  <c r="C166" i="419"/>
  <c r="C167" i="419"/>
  <c r="C168" i="419"/>
  <c r="C169" i="419"/>
  <c r="C170" i="419"/>
  <c r="C171" i="419"/>
  <c r="C172" i="419"/>
  <c r="C173" i="419"/>
  <c r="C174" i="419"/>
  <c r="C175" i="419"/>
  <c r="C176" i="419"/>
  <c r="C177" i="419"/>
  <c r="C178" i="419"/>
  <c r="C179" i="419"/>
  <c r="C180" i="419"/>
  <c r="C181" i="419"/>
  <c r="C182" i="419"/>
  <c r="C183" i="419"/>
  <c r="C184" i="419"/>
  <c r="C185" i="419"/>
  <c r="C186" i="419"/>
  <c r="C187" i="419"/>
  <c r="C188" i="419"/>
  <c r="C189" i="419"/>
  <c r="C190" i="419"/>
  <c r="C191" i="419"/>
  <c r="C192" i="419"/>
  <c r="C193" i="419"/>
  <c r="C194" i="419"/>
  <c r="C195" i="419"/>
  <c r="C196" i="419"/>
  <c r="C197" i="419"/>
  <c r="C198" i="419"/>
  <c r="C199" i="419"/>
  <c r="C200" i="419"/>
  <c r="C201" i="419"/>
  <c r="C202" i="419"/>
  <c r="C203" i="419"/>
  <c r="C204" i="419"/>
  <c r="C205" i="419"/>
  <c r="C206" i="419"/>
  <c r="C207" i="419"/>
  <c r="C208" i="419"/>
  <c r="C209" i="419"/>
  <c r="C210" i="419"/>
  <c r="C211" i="419"/>
  <c r="C212" i="419"/>
  <c r="C213" i="419"/>
  <c r="C214" i="419"/>
  <c r="C215" i="419"/>
  <c r="C216" i="419"/>
  <c r="C217" i="419"/>
  <c r="C218" i="419"/>
  <c r="C219" i="419"/>
  <c r="C220" i="419"/>
  <c r="C221" i="419"/>
  <c r="C222" i="419"/>
  <c r="C223" i="419"/>
  <c r="C224" i="419"/>
  <c r="C225" i="419"/>
  <c r="C226" i="419"/>
  <c r="C227" i="419"/>
  <c r="C228" i="419"/>
  <c r="C229" i="419"/>
  <c r="C230" i="419"/>
  <c r="C231" i="419"/>
  <c r="C232" i="419"/>
  <c r="C233" i="419"/>
  <c r="C234" i="419"/>
  <c r="C235" i="419"/>
  <c r="C236" i="419"/>
  <c r="C237" i="419"/>
  <c r="C238" i="419"/>
  <c r="C239" i="419"/>
  <c r="C240" i="419"/>
  <c r="C241" i="419"/>
  <c r="C242" i="419"/>
  <c r="C243" i="419"/>
  <c r="C244" i="419"/>
  <c r="C245" i="419"/>
  <c r="C246" i="419"/>
  <c r="C247" i="419"/>
  <c r="C248" i="419"/>
  <c r="C249" i="419"/>
  <c r="C250" i="419"/>
  <c r="C251" i="419"/>
  <c r="C252" i="419"/>
  <c r="C253" i="419"/>
  <c r="C254" i="419"/>
  <c r="C255" i="419"/>
  <c r="C256" i="419"/>
  <c r="C257" i="419"/>
  <c r="C258" i="419"/>
  <c r="C259" i="419"/>
  <c r="C260" i="419"/>
  <c r="C261" i="419"/>
  <c r="C262" i="419"/>
  <c r="C263" i="419"/>
  <c r="C264" i="419"/>
  <c r="C265" i="419"/>
  <c r="C266" i="419"/>
  <c r="C267" i="419"/>
  <c r="C268" i="419"/>
  <c r="C269" i="419"/>
  <c r="C270" i="419"/>
  <c r="C271" i="419"/>
  <c r="C272" i="419"/>
  <c r="C273" i="419"/>
  <c r="C274" i="419"/>
  <c r="C275" i="419"/>
  <c r="C276" i="419"/>
  <c r="C277" i="419"/>
  <c r="C278" i="419"/>
  <c r="C279" i="419"/>
  <c r="C280" i="419"/>
  <c r="C281" i="419"/>
  <c r="C282" i="419"/>
  <c r="C283" i="419"/>
  <c r="C284" i="419"/>
  <c r="C285" i="419"/>
  <c r="C286" i="419"/>
  <c r="C287" i="419"/>
  <c r="C288" i="419"/>
  <c r="C289" i="419"/>
  <c r="C290" i="419"/>
  <c r="C291" i="419"/>
  <c r="C292" i="419"/>
  <c r="C293" i="419"/>
  <c r="C294" i="419"/>
  <c r="C295" i="419"/>
  <c r="C296" i="419"/>
  <c r="C297" i="419"/>
  <c r="C298" i="419"/>
  <c r="C299" i="419"/>
  <c r="C300" i="419"/>
  <c r="C301" i="419"/>
  <c r="C302" i="419"/>
  <c r="C303" i="419"/>
  <c r="C304" i="419"/>
  <c r="C305" i="419"/>
  <c r="C306" i="419"/>
  <c r="C307" i="419"/>
  <c r="C308" i="419"/>
  <c r="C309" i="419"/>
  <c r="C310" i="419"/>
  <c r="C311" i="419"/>
  <c r="C312" i="419"/>
  <c r="C313" i="419"/>
  <c r="C314" i="419"/>
  <c r="C315" i="419"/>
  <c r="C316" i="419"/>
  <c r="C317" i="419"/>
  <c r="C318" i="419"/>
  <c r="C319" i="419"/>
  <c r="C320" i="419"/>
  <c r="C321" i="419"/>
  <c r="C322" i="419"/>
  <c r="C323" i="419"/>
  <c r="C324" i="419"/>
  <c r="C325" i="419"/>
  <c r="C326" i="419"/>
  <c r="C327" i="419"/>
  <c r="C328" i="419"/>
  <c r="C329" i="419"/>
  <c r="C330" i="419"/>
  <c r="C331" i="419"/>
  <c r="C332" i="419"/>
  <c r="C333" i="419"/>
  <c r="C334" i="419"/>
  <c r="C335" i="419"/>
  <c r="C336" i="419"/>
  <c r="C337" i="419"/>
  <c r="C338" i="419"/>
  <c r="C339" i="419"/>
  <c r="C340" i="419"/>
  <c r="C341" i="419"/>
  <c r="C342" i="419"/>
  <c r="C343" i="419"/>
  <c r="C344" i="419"/>
  <c r="C345" i="419"/>
  <c r="C346" i="419"/>
  <c r="C347" i="419"/>
  <c r="C348" i="419"/>
  <c r="C349" i="419"/>
  <c r="C350" i="419"/>
  <c r="C351" i="419"/>
  <c r="C352" i="419"/>
  <c r="C353" i="419"/>
  <c r="C354" i="419"/>
  <c r="C355" i="419"/>
  <c r="C356" i="419"/>
  <c r="C357" i="419"/>
  <c r="C358" i="419"/>
  <c r="C359" i="419"/>
  <c r="C360" i="419"/>
  <c r="C361" i="419"/>
  <c r="C362" i="419"/>
  <c r="C363" i="419"/>
  <c r="C364" i="419"/>
  <c r="C365" i="419"/>
  <c r="C366" i="419"/>
  <c r="C367" i="419"/>
  <c r="C368" i="419"/>
  <c r="C369" i="419"/>
  <c r="C370" i="419"/>
  <c r="C371" i="419"/>
  <c r="C372" i="419"/>
  <c r="C373" i="419"/>
  <c r="C374" i="419"/>
  <c r="C375" i="419"/>
  <c r="C376" i="419"/>
  <c r="C377" i="419"/>
  <c r="C378" i="419"/>
  <c r="C379" i="419"/>
  <c r="C380" i="419"/>
  <c r="C381" i="419"/>
  <c r="C382" i="419"/>
  <c r="C383" i="419"/>
  <c r="C384" i="419"/>
  <c r="C385" i="419"/>
  <c r="C386" i="419"/>
  <c r="C387" i="419"/>
  <c r="C388" i="419"/>
  <c r="C389" i="419"/>
  <c r="C390" i="419"/>
  <c r="C391" i="419"/>
  <c r="C392" i="419"/>
  <c r="C393" i="419"/>
  <c r="C394" i="419"/>
  <c r="C395" i="419"/>
  <c r="C396" i="419"/>
  <c r="C397" i="419"/>
  <c r="C398" i="419"/>
  <c r="C399" i="419"/>
  <c r="C400" i="419"/>
  <c r="C401" i="419"/>
  <c r="C402" i="419"/>
  <c r="C403" i="419"/>
  <c r="C404" i="419"/>
  <c r="C405" i="419"/>
  <c r="C406" i="419"/>
  <c r="C407" i="419"/>
  <c r="C408" i="419"/>
  <c r="C409" i="419"/>
  <c r="C410" i="419"/>
  <c r="C411" i="419"/>
  <c r="C412" i="419"/>
  <c r="C413" i="419"/>
  <c r="C414" i="419"/>
  <c r="C415" i="419"/>
  <c r="C416" i="419"/>
  <c r="C417" i="419"/>
  <c r="C418" i="419"/>
  <c r="C419" i="419"/>
  <c r="C420" i="419"/>
  <c r="C421" i="419"/>
  <c r="C422" i="419"/>
  <c r="C423" i="419"/>
  <c r="C424" i="419"/>
  <c r="C425" i="419"/>
  <c r="C426" i="419"/>
  <c r="C427" i="419"/>
  <c r="C428" i="419"/>
  <c r="C429" i="419"/>
  <c r="C430" i="419"/>
  <c r="C431" i="419"/>
  <c r="C432" i="419"/>
  <c r="C433" i="419"/>
  <c r="C434" i="419"/>
  <c r="C435" i="419"/>
  <c r="C436" i="419"/>
  <c r="C437" i="419"/>
  <c r="C438" i="419"/>
  <c r="C439" i="419"/>
  <c r="C440" i="419"/>
  <c r="C441" i="419"/>
  <c r="C442" i="419"/>
  <c r="C443" i="419"/>
  <c r="C444" i="419"/>
  <c r="C445" i="419"/>
  <c r="C446" i="419"/>
  <c r="C447" i="419"/>
  <c r="C448" i="419"/>
  <c r="C449" i="419"/>
  <c r="C450" i="419"/>
  <c r="C451" i="419"/>
  <c r="C452" i="419"/>
  <c r="C453" i="419"/>
  <c r="C454" i="419"/>
  <c r="C455" i="419"/>
  <c r="C456" i="419"/>
  <c r="C457" i="419"/>
  <c r="C458" i="419"/>
  <c r="C459" i="419"/>
  <c r="C460" i="419"/>
  <c r="C461" i="419"/>
  <c r="C462" i="419"/>
  <c r="C463" i="419"/>
  <c r="C464" i="419"/>
  <c r="C465" i="419"/>
  <c r="C466" i="419"/>
  <c r="C467" i="419"/>
  <c r="C468" i="419"/>
  <c r="C469" i="419"/>
  <c r="C470" i="419"/>
  <c r="C471" i="419"/>
  <c r="C472" i="419"/>
  <c r="C473" i="419"/>
  <c r="C474" i="419"/>
  <c r="C475" i="419"/>
  <c r="C476" i="419"/>
  <c r="C477" i="419"/>
  <c r="C478" i="419"/>
  <c r="C479" i="419"/>
  <c r="C480" i="419"/>
  <c r="C481" i="419"/>
  <c r="C482" i="419"/>
  <c r="C483" i="419"/>
  <c r="C484" i="419"/>
  <c r="C485" i="419"/>
  <c r="C486" i="419"/>
  <c r="C487" i="419"/>
  <c r="C488" i="419"/>
  <c r="C489" i="419"/>
  <c r="C490" i="419"/>
  <c r="C491" i="419"/>
  <c r="C492" i="419"/>
  <c r="C493" i="419"/>
  <c r="C494" i="419"/>
  <c r="C495" i="419"/>
  <c r="C496" i="419"/>
  <c r="C497" i="419"/>
  <c r="C498" i="419"/>
  <c r="C499" i="419"/>
  <c r="C500" i="419"/>
  <c r="B1" i="419"/>
  <c r="B2" i="419"/>
  <c r="B3" i="419"/>
  <c r="B4" i="419"/>
  <c r="B5" i="419"/>
  <c r="B6" i="419"/>
  <c r="B7" i="419"/>
  <c r="B8" i="419"/>
  <c r="B9" i="419"/>
  <c r="B10" i="419"/>
  <c r="B11" i="419"/>
  <c r="B12" i="419"/>
  <c r="B13" i="419"/>
  <c r="B14" i="419"/>
  <c r="B15" i="419"/>
  <c r="B16" i="419"/>
  <c r="B17" i="419"/>
  <c r="B18" i="419"/>
  <c r="B19" i="419"/>
  <c r="B20" i="419"/>
  <c r="B21" i="419"/>
  <c r="B22" i="419"/>
  <c r="B23" i="419"/>
  <c r="B24" i="419"/>
  <c r="B25" i="419"/>
  <c r="B26" i="419"/>
  <c r="B27" i="419"/>
  <c r="B28" i="419"/>
  <c r="B29" i="419"/>
  <c r="B30" i="419"/>
  <c r="B31" i="419"/>
  <c r="B32" i="419"/>
  <c r="B33" i="419"/>
  <c r="B34" i="419"/>
  <c r="B35" i="419"/>
  <c r="B36" i="419"/>
  <c r="B37" i="419"/>
  <c r="B38" i="419"/>
  <c r="B39" i="419"/>
  <c r="B40" i="419"/>
  <c r="B41" i="419"/>
  <c r="B42" i="419"/>
  <c r="B43" i="419"/>
  <c r="B44" i="419"/>
  <c r="B45" i="419"/>
  <c r="B46" i="419"/>
  <c r="B47" i="419"/>
  <c r="B48" i="419"/>
  <c r="B49" i="419"/>
  <c r="B50" i="419"/>
  <c r="B51" i="419"/>
  <c r="B52" i="419"/>
  <c r="B53" i="419"/>
  <c r="B54" i="419"/>
  <c r="B55" i="419"/>
  <c r="B56" i="419"/>
  <c r="B57" i="419"/>
  <c r="B58" i="419"/>
  <c r="B59" i="419"/>
  <c r="B60" i="419"/>
  <c r="B61" i="419"/>
  <c r="B62" i="419"/>
  <c r="B63" i="419"/>
  <c r="B64" i="419"/>
  <c r="B65" i="419"/>
  <c r="B66" i="419"/>
  <c r="B67" i="419"/>
  <c r="B68" i="419"/>
  <c r="B69" i="419"/>
  <c r="B70" i="419"/>
  <c r="B71" i="419"/>
  <c r="B72" i="419"/>
  <c r="B73" i="419"/>
  <c r="B74" i="419"/>
  <c r="B75" i="419"/>
  <c r="B76" i="419"/>
  <c r="B77" i="419"/>
  <c r="B78" i="419"/>
  <c r="B79" i="419"/>
  <c r="B80" i="419"/>
  <c r="B81" i="419"/>
  <c r="B82" i="419"/>
  <c r="B83" i="419"/>
  <c r="B84" i="419"/>
  <c r="B85" i="419"/>
  <c r="B86" i="419"/>
  <c r="B87" i="419"/>
  <c r="B88" i="419"/>
  <c r="B89" i="419"/>
  <c r="B90" i="419"/>
  <c r="B91" i="419"/>
  <c r="B92" i="419"/>
  <c r="B93" i="419"/>
  <c r="B94" i="419"/>
  <c r="B95" i="419"/>
  <c r="B96" i="419"/>
  <c r="B97" i="419"/>
  <c r="B98" i="419"/>
  <c r="B99" i="419"/>
  <c r="B100" i="419"/>
  <c r="B101" i="419"/>
  <c r="B102" i="419"/>
  <c r="B103" i="419"/>
  <c r="B104" i="419"/>
  <c r="B105" i="419"/>
  <c r="B106" i="419"/>
  <c r="B107" i="419"/>
  <c r="B108" i="419"/>
  <c r="B109" i="419"/>
  <c r="B110" i="419"/>
  <c r="B111" i="419"/>
  <c r="B112" i="419"/>
  <c r="B113" i="419"/>
  <c r="B114" i="419"/>
  <c r="B115" i="419"/>
  <c r="B116" i="419"/>
  <c r="B117" i="419"/>
  <c r="B118" i="419"/>
  <c r="B119" i="419"/>
  <c r="B120" i="419"/>
  <c r="B121" i="419"/>
  <c r="B122" i="419"/>
  <c r="B123" i="419"/>
  <c r="B124" i="419"/>
  <c r="B125" i="419"/>
  <c r="B126" i="419"/>
  <c r="B127" i="419"/>
  <c r="B128" i="419"/>
  <c r="B129" i="419"/>
  <c r="B130" i="419"/>
  <c r="B131" i="419"/>
  <c r="B132" i="419"/>
  <c r="B133" i="419"/>
  <c r="B134" i="419"/>
  <c r="B135" i="419"/>
  <c r="B136" i="419"/>
  <c r="B137" i="419"/>
  <c r="B138" i="419"/>
  <c r="B139" i="419"/>
  <c r="B140" i="419"/>
  <c r="B141" i="419"/>
  <c r="B142" i="419"/>
  <c r="B143" i="419"/>
  <c r="B144" i="419"/>
  <c r="B145" i="419"/>
  <c r="B146" i="419"/>
  <c r="B147" i="419"/>
  <c r="B148" i="419"/>
  <c r="B149" i="419"/>
  <c r="B150" i="419"/>
  <c r="B151" i="419"/>
  <c r="B152" i="419"/>
  <c r="B153" i="419"/>
  <c r="B154" i="419"/>
  <c r="B155" i="419"/>
  <c r="B156" i="419"/>
  <c r="B157" i="419"/>
  <c r="B158" i="419"/>
  <c r="B159" i="419"/>
  <c r="B160" i="419"/>
  <c r="B161" i="419"/>
  <c r="B162" i="419"/>
  <c r="B163" i="419"/>
  <c r="B164" i="419"/>
  <c r="B165" i="419"/>
  <c r="B166" i="419"/>
  <c r="B167" i="419"/>
  <c r="B168" i="419"/>
  <c r="B169" i="419"/>
  <c r="B170" i="419"/>
  <c r="B171" i="419"/>
  <c r="B172" i="419"/>
  <c r="B173" i="419"/>
  <c r="B174" i="419"/>
  <c r="B175" i="419"/>
  <c r="B176" i="419"/>
  <c r="B177" i="419"/>
  <c r="B178" i="419"/>
  <c r="B179" i="419"/>
  <c r="B180" i="419"/>
  <c r="B181" i="419"/>
  <c r="B182" i="419"/>
  <c r="B183" i="419"/>
  <c r="B184" i="419"/>
  <c r="B185" i="419"/>
  <c r="B186" i="419"/>
  <c r="B187" i="419"/>
  <c r="B188" i="419"/>
  <c r="B189" i="419"/>
  <c r="B190" i="419"/>
  <c r="B191" i="419"/>
  <c r="B192" i="419"/>
  <c r="B193" i="419"/>
  <c r="B194" i="419"/>
  <c r="B195" i="419"/>
  <c r="B196" i="419"/>
  <c r="B197" i="419"/>
  <c r="B198" i="419"/>
  <c r="B199" i="419"/>
  <c r="B200" i="419"/>
  <c r="B201" i="419"/>
  <c r="B202" i="419"/>
  <c r="B203" i="419"/>
  <c r="B204" i="419"/>
  <c r="B205" i="419"/>
  <c r="B206" i="419"/>
  <c r="B207" i="419"/>
  <c r="B208" i="419"/>
  <c r="B209" i="419"/>
  <c r="B210" i="419"/>
  <c r="B211" i="419"/>
  <c r="B212" i="419"/>
  <c r="B213" i="419"/>
  <c r="B214" i="419"/>
  <c r="B215" i="419"/>
  <c r="B216" i="419"/>
  <c r="B217" i="419"/>
  <c r="B218" i="419"/>
  <c r="B219" i="419"/>
  <c r="B220" i="419"/>
  <c r="B221" i="419"/>
  <c r="B222" i="419"/>
  <c r="B223" i="419"/>
  <c r="B224" i="419"/>
  <c r="B225" i="419"/>
  <c r="B226" i="419"/>
  <c r="B227" i="419"/>
  <c r="B228" i="419"/>
  <c r="B229" i="419"/>
  <c r="B230" i="419"/>
  <c r="B231" i="419"/>
  <c r="B232" i="419"/>
  <c r="B233" i="419"/>
  <c r="B234" i="419"/>
  <c r="B235" i="419"/>
  <c r="B236" i="419"/>
  <c r="B237" i="419"/>
  <c r="B238" i="419"/>
  <c r="B239" i="419"/>
  <c r="B240" i="419"/>
  <c r="B241" i="419"/>
  <c r="B242" i="419"/>
  <c r="B243" i="419"/>
  <c r="B244" i="419"/>
  <c r="B245" i="419"/>
  <c r="B246" i="419"/>
  <c r="B247" i="419"/>
  <c r="B248" i="419"/>
  <c r="B249" i="419"/>
  <c r="B250" i="419"/>
  <c r="B251" i="419"/>
  <c r="B252" i="419"/>
  <c r="B253" i="419"/>
  <c r="B254" i="419"/>
  <c r="B255" i="419"/>
  <c r="B256" i="419"/>
  <c r="B257" i="419"/>
  <c r="B258" i="419"/>
  <c r="B259" i="419"/>
  <c r="B260" i="419"/>
  <c r="B261" i="419"/>
  <c r="B262" i="419"/>
  <c r="B263" i="419"/>
  <c r="B264" i="419"/>
  <c r="B265" i="419"/>
  <c r="B266" i="419"/>
  <c r="B267" i="419"/>
  <c r="B268" i="419"/>
  <c r="B269" i="419"/>
  <c r="B270" i="419"/>
  <c r="B271" i="419"/>
  <c r="B272" i="419"/>
  <c r="B273" i="419"/>
  <c r="B274" i="419"/>
  <c r="B275" i="419"/>
  <c r="B276" i="419"/>
  <c r="B277" i="419"/>
  <c r="B278" i="419"/>
  <c r="B279" i="419"/>
  <c r="B280" i="419"/>
  <c r="B281" i="419"/>
  <c r="B282" i="419"/>
  <c r="B283" i="419"/>
  <c r="B284" i="419"/>
  <c r="B285" i="419"/>
  <c r="B286" i="419"/>
  <c r="B287" i="419"/>
  <c r="B288" i="419"/>
  <c r="B289" i="419"/>
  <c r="B290" i="419"/>
  <c r="B291" i="419"/>
  <c r="B292" i="419"/>
  <c r="B293" i="419"/>
  <c r="B294" i="419"/>
  <c r="B295" i="419"/>
  <c r="B296" i="419"/>
  <c r="B297" i="419"/>
  <c r="B298" i="419"/>
  <c r="B299" i="419"/>
  <c r="B300" i="419"/>
  <c r="B301" i="419"/>
  <c r="B302" i="419"/>
  <c r="B303" i="419"/>
  <c r="B304" i="419"/>
  <c r="B305" i="419"/>
  <c r="B306" i="419"/>
  <c r="B307" i="419"/>
  <c r="B308" i="419"/>
  <c r="B309" i="419"/>
  <c r="B310" i="419"/>
  <c r="B311" i="419"/>
  <c r="B312" i="419"/>
  <c r="B313" i="419"/>
  <c r="B314" i="419"/>
  <c r="B315" i="419"/>
  <c r="B316" i="419"/>
  <c r="B317" i="419"/>
  <c r="B318" i="419"/>
  <c r="B319" i="419"/>
  <c r="B320" i="419"/>
  <c r="B321" i="419"/>
  <c r="B322" i="419"/>
  <c r="B323" i="419"/>
  <c r="B324" i="419"/>
  <c r="B325" i="419"/>
  <c r="B326" i="419"/>
  <c r="B327" i="419"/>
  <c r="B328" i="419"/>
  <c r="B329" i="419"/>
  <c r="B330" i="419"/>
  <c r="B331" i="419"/>
  <c r="B332" i="419"/>
  <c r="B333" i="419"/>
  <c r="B334" i="419"/>
  <c r="B335" i="419"/>
  <c r="B336" i="419"/>
  <c r="B337" i="419"/>
  <c r="B338" i="419"/>
  <c r="B339" i="419"/>
  <c r="B340" i="419"/>
  <c r="B341" i="419"/>
  <c r="B342" i="419"/>
  <c r="B343" i="419"/>
  <c r="B344" i="419"/>
  <c r="B345" i="419"/>
  <c r="B346" i="419"/>
  <c r="B347" i="419"/>
  <c r="B348" i="419"/>
  <c r="B349" i="419"/>
  <c r="B350" i="419"/>
  <c r="B351" i="419"/>
  <c r="B352" i="419"/>
  <c r="B353" i="419"/>
  <c r="B354" i="419"/>
  <c r="B355" i="419"/>
  <c r="B356" i="419"/>
  <c r="B357" i="419"/>
  <c r="B358" i="419"/>
  <c r="B359" i="419"/>
  <c r="B360" i="419"/>
  <c r="B361" i="419"/>
  <c r="B362" i="419"/>
  <c r="B363" i="419"/>
  <c r="B364" i="419"/>
  <c r="B365" i="419"/>
  <c r="B366" i="419"/>
  <c r="B367" i="419"/>
  <c r="B368" i="419"/>
  <c r="B369" i="419"/>
  <c r="B370" i="419"/>
  <c r="B371" i="419"/>
  <c r="B372" i="419"/>
  <c r="B373" i="419"/>
  <c r="B374" i="419"/>
  <c r="B375" i="419"/>
  <c r="B376" i="419"/>
  <c r="B377" i="419"/>
  <c r="B378" i="419"/>
  <c r="B379" i="419"/>
  <c r="B380" i="419"/>
  <c r="B381" i="419"/>
  <c r="B382" i="419"/>
  <c r="B383" i="419"/>
  <c r="B384" i="419"/>
  <c r="B385" i="419"/>
  <c r="B386" i="419"/>
  <c r="B387" i="419"/>
  <c r="B388" i="419"/>
  <c r="B389" i="419"/>
  <c r="B390" i="419"/>
  <c r="B391" i="419"/>
  <c r="B392" i="419"/>
  <c r="B393" i="419"/>
  <c r="B394" i="419"/>
  <c r="B395" i="419"/>
  <c r="B396" i="419"/>
  <c r="B397" i="419"/>
  <c r="B398" i="419"/>
  <c r="B399" i="419"/>
  <c r="B400" i="419"/>
  <c r="B401" i="419"/>
  <c r="B402" i="419"/>
  <c r="B403" i="419"/>
  <c r="B404" i="419"/>
  <c r="B405" i="419"/>
  <c r="B406" i="419"/>
  <c r="B407" i="419"/>
  <c r="B408" i="419"/>
  <c r="B409" i="419"/>
  <c r="B410" i="419"/>
  <c r="B411" i="419"/>
  <c r="B412" i="419"/>
  <c r="B413" i="419"/>
  <c r="B414" i="419"/>
  <c r="B415" i="419"/>
  <c r="B416" i="419"/>
  <c r="B417" i="419"/>
  <c r="B418" i="419"/>
  <c r="B419" i="419"/>
  <c r="B420" i="419"/>
  <c r="B421" i="419"/>
  <c r="B422" i="419"/>
  <c r="B423" i="419"/>
  <c r="B424" i="419"/>
  <c r="B425" i="419"/>
  <c r="B426" i="419"/>
  <c r="B427" i="419"/>
  <c r="B428" i="419"/>
  <c r="B429" i="419"/>
  <c r="B430" i="419"/>
  <c r="B431" i="419"/>
  <c r="B432" i="419"/>
  <c r="B433" i="419"/>
  <c r="B434" i="419"/>
  <c r="B435" i="419"/>
  <c r="B436" i="419"/>
  <c r="B437" i="419"/>
  <c r="B438" i="419"/>
  <c r="B439" i="419"/>
  <c r="B440" i="419"/>
  <c r="B441" i="419"/>
  <c r="B442" i="419"/>
  <c r="B443" i="419"/>
  <c r="B444" i="419"/>
  <c r="B445" i="419"/>
  <c r="B446" i="419"/>
  <c r="B447" i="419"/>
  <c r="B448" i="419"/>
  <c r="B449" i="419"/>
  <c r="B450" i="419"/>
  <c r="B451" i="419"/>
  <c r="B452" i="419"/>
  <c r="B453" i="419"/>
  <c r="B454" i="419"/>
  <c r="B455" i="419"/>
  <c r="B456" i="419"/>
  <c r="B457" i="419"/>
  <c r="B458" i="419"/>
  <c r="B459" i="419"/>
  <c r="B460" i="419"/>
  <c r="B461" i="419"/>
  <c r="B462" i="419"/>
  <c r="B463" i="419"/>
  <c r="B464" i="419"/>
  <c r="B465" i="419"/>
  <c r="B466" i="419"/>
  <c r="B467" i="419"/>
  <c r="B468" i="419"/>
  <c r="B469" i="419"/>
  <c r="B470" i="419"/>
  <c r="B471" i="419"/>
  <c r="B472" i="419"/>
  <c r="B473" i="419"/>
  <c r="B474" i="419"/>
  <c r="B475" i="419"/>
  <c r="B476" i="419"/>
  <c r="B477" i="419"/>
  <c r="B478" i="419"/>
  <c r="B479" i="419"/>
  <c r="B480" i="419"/>
  <c r="B481" i="419"/>
  <c r="B482" i="419"/>
  <c r="B483" i="419"/>
  <c r="B484" i="419"/>
  <c r="B485" i="419"/>
  <c r="B486" i="419"/>
  <c r="B487" i="419"/>
  <c r="B488" i="419"/>
  <c r="B489" i="419"/>
  <c r="B490" i="419"/>
  <c r="B491" i="419"/>
  <c r="B492" i="419"/>
  <c r="B493" i="419"/>
  <c r="B494" i="419"/>
  <c r="B495" i="419"/>
  <c r="B496" i="419"/>
  <c r="B497" i="419"/>
  <c r="B498" i="419"/>
  <c r="B499" i="419"/>
  <c r="B500" i="419"/>
  <c r="D1" i="413"/>
  <c r="D2" i="413"/>
  <c r="D3" i="413"/>
  <c r="D4" i="413"/>
  <c r="D5" i="413"/>
  <c r="D6" i="413"/>
  <c r="D7" i="413"/>
  <c r="D8" i="413"/>
  <c r="D9" i="413"/>
  <c r="D10" i="413"/>
  <c r="D11" i="413"/>
  <c r="D12" i="413"/>
  <c r="D13" i="413"/>
  <c r="D14" i="413"/>
  <c r="D15" i="413"/>
  <c r="D16" i="413"/>
  <c r="D17" i="413"/>
  <c r="D18" i="413"/>
  <c r="D19" i="413"/>
  <c r="D20" i="413"/>
  <c r="D21" i="413"/>
  <c r="D22" i="413"/>
  <c r="D23" i="413"/>
  <c r="D24" i="413"/>
  <c r="D25" i="413"/>
  <c r="D26" i="413"/>
  <c r="D27" i="413"/>
  <c r="D28" i="413"/>
  <c r="D29" i="413"/>
  <c r="D30" i="413"/>
  <c r="D31" i="413"/>
  <c r="D32" i="413"/>
  <c r="D33" i="413"/>
  <c r="D34" i="413"/>
  <c r="D35" i="413"/>
  <c r="D36" i="413"/>
  <c r="D37" i="413"/>
  <c r="D38" i="413"/>
  <c r="D39" i="413"/>
  <c r="D40" i="413"/>
  <c r="D41" i="413"/>
  <c r="D42" i="413"/>
  <c r="D43" i="413"/>
  <c r="D44" i="413"/>
  <c r="D45" i="413"/>
  <c r="D46" i="413"/>
  <c r="D47" i="413"/>
  <c r="D48" i="413"/>
  <c r="D49" i="413"/>
  <c r="D50" i="413"/>
  <c r="D51" i="413"/>
  <c r="D52" i="413"/>
  <c r="D53" i="413"/>
  <c r="D54" i="413"/>
  <c r="D55" i="413"/>
  <c r="D56" i="413"/>
  <c r="D57" i="413"/>
  <c r="D58" i="413"/>
  <c r="D59" i="413"/>
  <c r="D60" i="413"/>
  <c r="D61" i="413"/>
  <c r="D62" i="413"/>
  <c r="D63" i="413"/>
  <c r="D64" i="413"/>
  <c r="D65" i="413"/>
  <c r="D66" i="413"/>
  <c r="D67" i="413"/>
  <c r="D68" i="413"/>
  <c r="D69" i="413"/>
  <c r="D70" i="413"/>
  <c r="D71" i="413"/>
  <c r="D72" i="413"/>
  <c r="D73" i="413"/>
  <c r="D74" i="413"/>
  <c r="D75" i="413"/>
  <c r="D76" i="413"/>
  <c r="D77" i="413"/>
  <c r="D78" i="413"/>
  <c r="D79" i="413"/>
  <c r="D80" i="413"/>
  <c r="D81" i="413"/>
  <c r="D82" i="413"/>
  <c r="D83" i="413"/>
  <c r="D84" i="413"/>
  <c r="D85" i="413"/>
  <c r="D86" i="413"/>
  <c r="D87" i="413"/>
  <c r="D88" i="413"/>
  <c r="D89" i="413"/>
  <c r="D90" i="413"/>
  <c r="D91" i="413"/>
  <c r="D92" i="413"/>
  <c r="D93" i="413"/>
  <c r="D94" i="413"/>
  <c r="D95" i="413"/>
  <c r="D96" i="413"/>
  <c r="D97" i="413"/>
  <c r="D98" i="413"/>
  <c r="D99" i="413"/>
  <c r="D100" i="413"/>
  <c r="D101" i="413"/>
  <c r="D102" i="413"/>
  <c r="D103" i="413"/>
  <c r="D104" i="413"/>
  <c r="D105" i="413"/>
  <c r="D106" i="413"/>
  <c r="D107" i="413"/>
  <c r="D108" i="413"/>
  <c r="D109" i="413"/>
  <c r="D110" i="413"/>
  <c r="D111" i="413"/>
  <c r="D112" i="413"/>
  <c r="D113" i="413"/>
  <c r="D114" i="413"/>
  <c r="D115" i="413"/>
  <c r="D116" i="413"/>
  <c r="D117" i="413"/>
  <c r="D118" i="413"/>
  <c r="D119" i="413"/>
  <c r="D120" i="413"/>
  <c r="D121" i="413"/>
  <c r="D122" i="413"/>
  <c r="D123" i="413"/>
  <c r="D124" i="413"/>
  <c r="D125" i="413"/>
  <c r="D126" i="413"/>
  <c r="D127" i="413"/>
  <c r="D128" i="413"/>
  <c r="D129" i="413"/>
  <c r="D130" i="413"/>
  <c r="D131" i="413"/>
  <c r="D132" i="413"/>
  <c r="D133" i="413"/>
  <c r="D134" i="413"/>
  <c r="D135" i="413"/>
  <c r="D136" i="413"/>
  <c r="D137" i="413"/>
  <c r="D138" i="413"/>
  <c r="D139" i="413"/>
  <c r="D140" i="413"/>
  <c r="D141" i="413"/>
  <c r="D142" i="413"/>
  <c r="D143" i="413"/>
  <c r="D144" i="413"/>
  <c r="D145" i="413"/>
  <c r="D146" i="413"/>
  <c r="D147" i="413"/>
  <c r="D148" i="413"/>
  <c r="D149" i="413"/>
  <c r="D150" i="413"/>
  <c r="D151" i="413"/>
  <c r="D152" i="413"/>
  <c r="D153" i="413"/>
  <c r="D154" i="413"/>
  <c r="D155" i="413"/>
  <c r="D156" i="413"/>
  <c r="D157" i="413"/>
  <c r="D158" i="413"/>
  <c r="D159" i="413"/>
  <c r="D160" i="413"/>
  <c r="D161" i="413"/>
  <c r="D162" i="413"/>
  <c r="D163" i="413"/>
  <c r="D164" i="413"/>
  <c r="D165" i="413"/>
  <c r="D166" i="413"/>
  <c r="D167" i="413"/>
  <c r="D168" i="413"/>
  <c r="D169" i="413"/>
  <c r="D170" i="413"/>
  <c r="D171" i="413"/>
  <c r="D172" i="413"/>
  <c r="D173" i="413"/>
  <c r="D174" i="413"/>
  <c r="D175" i="413"/>
  <c r="D176" i="413"/>
  <c r="D177" i="413"/>
  <c r="D178" i="413"/>
  <c r="D179" i="413"/>
  <c r="D180" i="413"/>
  <c r="D181" i="413"/>
  <c r="D182" i="413"/>
  <c r="D183" i="413"/>
  <c r="D184" i="413"/>
  <c r="D185" i="413"/>
  <c r="D186" i="413"/>
  <c r="D187" i="413"/>
  <c r="D188" i="413"/>
  <c r="D189" i="413"/>
  <c r="D190" i="413"/>
  <c r="D191" i="413"/>
  <c r="D192" i="413"/>
  <c r="D193" i="413"/>
  <c r="D194" i="413"/>
  <c r="D195" i="413"/>
  <c r="D196" i="413"/>
  <c r="D197" i="413"/>
  <c r="D198" i="413"/>
  <c r="D199" i="413"/>
  <c r="D200" i="413"/>
  <c r="D201" i="413"/>
  <c r="D202" i="413"/>
  <c r="D203" i="413"/>
  <c r="D204" i="413"/>
  <c r="D205" i="413"/>
  <c r="D206" i="413"/>
  <c r="D207" i="413"/>
  <c r="D208" i="413"/>
  <c r="D209" i="413"/>
  <c r="D210" i="413"/>
  <c r="D211" i="413"/>
  <c r="D212" i="413"/>
  <c r="D213" i="413"/>
  <c r="D214" i="413"/>
  <c r="D215" i="413"/>
  <c r="D216" i="413"/>
  <c r="D217" i="413"/>
  <c r="D218" i="413"/>
  <c r="D219" i="413"/>
  <c r="D220" i="413"/>
  <c r="D221" i="413"/>
  <c r="D222" i="413"/>
  <c r="D223" i="413"/>
  <c r="D224" i="413"/>
  <c r="D225" i="413"/>
  <c r="D226" i="413"/>
  <c r="D227" i="413"/>
  <c r="D228" i="413"/>
  <c r="D229" i="413"/>
  <c r="D230" i="413"/>
  <c r="D231" i="413"/>
  <c r="D232" i="413"/>
  <c r="D233" i="413"/>
  <c r="D234" i="413"/>
  <c r="D235" i="413"/>
  <c r="D236" i="413"/>
  <c r="D237" i="413"/>
  <c r="D238" i="413"/>
  <c r="D239" i="413"/>
  <c r="D240" i="413"/>
  <c r="D241" i="413"/>
  <c r="D242" i="413"/>
  <c r="D243" i="413"/>
  <c r="D244" i="413"/>
  <c r="D245" i="413"/>
  <c r="D246" i="413"/>
  <c r="D247" i="413"/>
  <c r="D248" i="413"/>
  <c r="D249" i="413"/>
  <c r="D250" i="413"/>
  <c r="D251" i="413"/>
  <c r="D252" i="413"/>
  <c r="D253" i="413"/>
  <c r="D254" i="413"/>
  <c r="D255" i="413"/>
  <c r="D256" i="413"/>
  <c r="D257" i="413"/>
  <c r="D258" i="413"/>
  <c r="D259" i="413"/>
  <c r="D260" i="413"/>
  <c r="D261" i="413"/>
  <c r="D262" i="413"/>
  <c r="D263" i="413"/>
  <c r="D264" i="413"/>
  <c r="D265" i="413"/>
  <c r="D266" i="413"/>
  <c r="D267" i="413"/>
  <c r="D268" i="413"/>
  <c r="D269" i="413"/>
  <c r="D270" i="413"/>
  <c r="D271" i="413"/>
  <c r="D272" i="413"/>
  <c r="D273" i="413"/>
  <c r="D274" i="413"/>
  <c r="D275" i="413"/>
  <c r="D276" i="413"/>
  <c r="D277" i="413"/>
  <c r="D278" i="413"/>
  <c r="D279" i="413"/>
  <c r="D280" i="413"/>
  <c r="D281" i="413"/>
  <c r="D282" i="413"/>
  <c r="D283" i="413"/>
  <c r="D284" i="413"/>
  <c r="D285" i="413"/>
  <c r="D286" i="413"/>
  <c r="D287" i="413"/>
  <c r="D288" i="413"/>
  <c r="D289" i="413"/>
  <c r="D290" i="413"/>
  <c r="D291" i="413"/>
  <c r="D292" i="413"/>
  <c r="D293" i="413"/>
  <c r="D294" i="413"/>
  <c r="D295" i="413"/>
  <c r="D296" i="413"/>
  <c r="D297" i="413"/>
  <c r="D298" i="413"/>
  <c r="D299" i="413"/>
  <c r="D300" i="413"/>
  <c r="D301" i="413"/>
  <c r="D302" i="413"/>
  <c r="D303" i="413"/>
  <c r="D304" i="413"/>
  <c r="D305" i="413"/>
  <c r="D306" i="413"/>
  <c r="D307" i="413"/>
  <c r="D308" i="413"/>
  <c r="D309" i="413"/>
  <c r="D310" i="413"/>
  <c r="D311" i="413"/>
  <c r="D312" i="413"/>
  <c r="D313" i="413"/>
  <c r="D314" i="413"/>
  <c r="D315" i="413"/>
  <c r="D316" i="413"/>
  <c r="D317" i="413"/>
  <c r="D318" i="413"/>
  <c r="D319" i="413"/>
  <c r="D320" i="413"/>
  <c r="D321" i="413"/>
  <c r="D322" i="413"/>
  <c r="D323" i="413"/>
  <c r="D324" i="413"/>
  <c r="D325" i="413"/>
  <c r="D326" i="413"/>
  <c r="D327" i="413"/>
  <c r="D328" i="413"/>
  <c r="D329" i="413"/>
  <c r="D330" i="413"/>
  <c r="D331" i="413"/>
  <c r="D332" i="413"/>
  <c r="D333" i="413"/>
  <c r="D334" i="413"/>
  <c r="D335" i="413"/>
  <c r="D336" i="413"/>
  <c r="D337" i="413"/>
  <c r="D338" i="413"/>
  <c r="D339" i="413"/>
  <c r="D340" i="413"/>
  <c r="D341" i="413"/>
  <c r="D342" i="413"/>
  <c r="D343" i="413"/>
  <c r="D344" i="413"/>
  <c r="D345" i="413"/>
  <c r="D346" i="413"/>
  <c r="D347" i="413"/>
  <c r="D348" i="413"/>
  <c r="D349" i="413"/>
  <c r="D350" i="413"/>
  <c r="D351" i="413"/>
  <c r="D352" i="413"/>
  <c r="D353" i="413"/>
  <c r="D354" i="413"/>
  <c r="D355" i="413"/>
  <c r="D356" i="413"/>
  <c r="D357" i="413"/>
  <c r="D358" i="413"/>
  <c r="D359" i="413"/>
  <c r="D360" i="413"/>
  <c r="D361" i="413"/>
  <c r="D362" i="413"/>
  <c r="D363" i="413"/>
  <c r="D364" i="413"/>
  <c r="D365" i="413"/>
  <c r="D366" i="413"/>
  <c r="D367" i="413"/>
  <c r="D368" i="413"/>
  <c r="D369" i="413"/>
  <c r="D370" i="413"/>
  <c r="D371" i="413"/>
  <c r="D372" i="413"/>
  <c r="D373" i="413"/>
  <c r="D374" i="413"/>
  <c r="D375" i="413"/>
  <c r="D376" i="413"/>
  <c r="D377" i="413"/>
  <c r="D378" i="413"/>
  <c r="D379" i="413"/>
  <c r="D380" i="413"/>
  <c r="D381" i="413"/>
  <c r="D382" i="413"/>
  <c r="D383" i="413"/>
  <c r="D384" i="413"/>
  <c r="D385" i="413"/>
  <c r="D386" i="413"/>
  <c r="D387" i="413"/>
  <c r="D388" i="413"/>
  <c r="D389" i="413"/>
  <c r="D390" i="413"/>
  <c r="D391" i="413"/>
  <c r="D392" i="413"/>
  <c r="D393" i="413"/>
  <c r="D394" i="413"/>
  <c r="D395" i="413"/>
  <c r="D396" i="413"/>
  <c r="D397" i="413"/>
  <c r="D398" i="413"/>
  <c r="D399" i="413"/>
  <c r="D400" i="413"/>
  <c r="D401" i="413"/>
  <c r="D402" i="413"/>
  <c r="D403" i="413"/>
  <c r="D404" i="413"/>
  <c r="D405" i="413"/>
  <c r="D406" i="413"/>
  <c r="D407" i="413"/>
  <c r="D408" i="413"/>
  <c r="D409" i="413"/>
  <c r="D410" i="413"/>
  <c r="D411" i="413"/>
  <c r="D412" i="413"/>
  <c r="D413" i="413"/>
  <c r="D414" i="413"/>
  <c r="D415" i="413"/>
  <c r="D416" i="413"/>
  <c r="D417" i="413"/>
  <c r="D418" i="413"/>
  <c r="D419" i="413"/>
  <c r="D420" i="413"/>
  <c r="D421" i="413"/>
  <c r="D422" i="413"/>
  <c r="D423" i="413"/>
  <c r="D424" i="413"/>
  <c r="D425" i="413"/>
  <c r="D426" i="413"/>
  <c r="D427" i="413"/>
  <c r="D428" i="413"/>
  <c r="D429" i="413"/>
  <c r="D430" i="413"/>
  <c r="D431" i="413"/>
  <c r="D432" i="413"/>
  <c r="D433" i="413"/>
  <c r="D434" i="413"/>
  <c r="D435" i="413"/>
  <c r="D436" i="413"/>
  <c r="D437" i="413"/>
  <c r="D438" i="413"/>
  <c r="D439" i="413"/>
  <c r="D440" i="413"/>
  <c r="D441" i="413"/>
  <c r="D442" i="413"/>
  <c r="D443" i="413"/>
  <c r="D444" i="413"/>
  <c r="D445" i="413"/>
  <c r="D446" i="413"/>
  <c r="D447" i="413"/>
  <c r="D448" i="413"/>
  <c r="D449" i="413"/>
  <c r="D450" i="413"/>
  <c r="D451" i="413"/>
  <c r="D452" i="413"/>
  <c r="D453" i="413"/>
  <c r="D454" i="413"/>
  <c r="D455" i="413"/>
  <c r="D456" i="413"/>
  <c r="D457" i="413"/>
  <c r="D458" i="413"/>
  <c r="D459" i="413"/>
  <c r="D460" i="413"/>
  <c r="D461" i="413"/>
  <c r="D462" i="413"/>
  <c r="D463" i="413"/>
  <c r="D464" i="413"/>
  <c r="D465" i="413"/>
  <c r="D466" i="413"/>
  <c r="D467" i="413"/>
  <c r="D468" i="413"/>
  <c r="D469" i="413"/>
  <c r="D470" i="413"/>
  <c r="D471" i="413"/>
  <c r="D472" i="413"/>
  <c r="D473" i="413"/>
  <c r="D474" i="413"/>
  <c r="D475" i="413"/>
  <c r="D476" i="413"/>
  <c r="D477" i="413"/>
  <c r="D478" i="413"/>
  <c r="D479" i="413"/>
  <c r="D480" i="413"/>
  <c r="D481" i="413"/>
  <c r="D482" i="413"/>
  <c r="D483" i="413"/>
  <c r="D484" i="413"/>
  <c r="D485" i="413"/>
  <c r="D486" i="413"/>
  <c r="D487" i="413"/>
  <c r="D488" i="413"/>
  <c r="D489" i="413"/>
  <c r="D490" i="413"/>
  <c r="D491" i="413"/>
  <c r="D492" i="413"/>
  <c r="D493" i="413"/>
  <c r="D494" i="413"/>
  <c r="D495" i="413"/>
  <c r="D496" i="413"/>
  <c r="D497" i="413"/>
  <c r="D498" i="413"/>
  <c r="D499" i="413"/>
  <c r="D500" i="413"/>
  <c r="C1" i="413"/>
  <c r="C2" i="413"/>
  <c r="C3" i="413"/>
  <c r="C4" i="413"/>
  <c r="C5" i="413"/>
  <c r="C6" i="413"/>
  <c r="C7" i="413"/>
  <c r="C8" i="413"/>
  <c r="C9" i="413"/>
  <c r="C10" i="413"/>
  <c r="C11" i="413"/>
  <c r="C12" i="413"/>
  <c r="C13" i="413"/>
  <c r="C14" i="413"/>
  <c r="C15" i="413"/>
  <c r="C16" i="413"/>
  <c r="C17" i="413"/>
  <c r="C18" i="413"/>
  <c r="C19" i="413"/>
  <c r="C20" i="413"/>
  <c r="C21" i="413"/>
  <c r="C22" i="413"/>
  <c r="C23" i="413"/>
  <c r="C24" i="413"/>
  <c r="C25" i="413"/>
  <c r="C26" i="413"/>
  <c r="C27" i="413"/>
  <c r="C28" i="413"/>
  <c r="C29" i="413"/>
  <c r="C30" i="413"/>
  <c r="C31" i="413"/>
  <c r="C32" i="413"/>
  <c r="C33" i="413"/>
  <c r="C34" i="413"/>
  <c r="C35" i="413"/>
  <c r="C36" i="413"/>
  <c r="C37" i="413"/>
  <c r="C38" i="413"/>
  <c r="C39" i="413"/>
  <c r="C40" i="413"/>
  <c r="C41" i="413"/>
  <c r="C42" i="413"/>
  <c r="C43" i="413"/>
  <c r="C44" i="413"/>
  <c r="C45" i="413"/>
  <c r="C46" i="413"/>
  <c r="C47" i="413"/>
  <c r="C48" i="413"/>
  <c r="C49" i="413"/>
  <c r="C50" i="413"/>
  <c r="C51" i="413"/>
  <c r="C52" i="413"/>
  <c r="C53" i="413"/>
  <c r="C54" i="413"/>
  <c r="C55" i="413"/>
  <c r="C56" i="413"/>
  <c r="C57" i="413"/>
  <c r="C58" i="413"/>
  <c r="C59" i="413"/>
  <c r="C60" i="413"/>
  <c r="C61" i="413"/>
  <c r="C62" i="413"/>
  <c r="C63" i="413"/>
  <c r="C64" i="413"/>
  <c r="C65" i="413"/>
  <c r="C66" i="413"/>
  <c r="C67" i="413"/>
  <c r="C68" i="413"/>
  <c r="C69" i="413"/>
  <c r="C70" i="413"/>
  <c r="C71" i="413"/>
  <c r="C72" i="413"/>
  <c r="C73" i="413"/>
  <c r="C74" i="413"/>
  <c r="C75" i="413"/>
  <c r="C76" i="413"/>
  <c r="C77" i="413"/>
  <c r="C78" i="413"/>
  <c r="C79" i="413"/>
  <c r="C80" i="413"/>
  <c r="C81" i="413"/>
  <c r="C82" i="413"/>
  <c r="C83" i="413"/>
  <c r="C84" i="413"/>
  <c r="C85" i="413"/>
  <c r="C86" i="413"/>
  <c r="C87" i="413"/>
  <c r="C88" i="413"/>
  <c r="C89" i="413"/>
  <c r="C90" i="413"/>
  <c r="C91" i="413"/>
  <c r="C92" i="413"/>
  <c r="C93" i="413"/>
  <c r="C94" i="413"/>
  <c r="C95" i="413"/>
  <c r="C96" i="413"/>
  <c r="C97" i="413"/>
  <c r="C98" i="413"/>
  <c r="C99" i="413"/>
  <c r="C100" i="413"/>
  <c r="C101" i="413"/>
  <c r="C102" i="413"/>
  <c r="C103" i="413"/>
  <c r="C104" i="413"/>
  <c r="C105" i="413"/>
  <c r="C106" i="413"/>
  <c r="C107" i="413"/>
  <c r="C108" i="413"/>
  <c r="C109" i="413"/>
  <c r="C110" i="413"/>
  <c r="C111" i="413"/>
  <c r="C112" i="413"/>
  <c r="C113" i="413"/>
  <c r="C114" i="413"/>
  <c r="C115" i="413"/>
  <c r="C116" i="413"/>
  <c r="C117" i="413"/>
  <c r="C118" i="413"/>
  <c r="C119" i="413"/>
  <c r="C120" i="413"/>
  <c r="C121" i="413"/>
  <c r="C122" i="413"/>
  <c r="C123" i="413"/>
  <c r="C124" i="413"/>
  <c r="C125" i="413"/>
  <c r="C126" i="413"/>
  <c r="C127" i="413"/>
  <c r="C128" i="413"/>
  <c r="C129" i="413"/>
  <c r="C130" i="413"/>
  <c r="C131" i="413"/>
  <c r="C132" i="413"/>
  <c r="C133" i="413"/>
  <c r="C134" i="413"/>
  <c r="C135" i="413"/>
  <c r="C136" i="413"/>
  <c r="C137" i="413"/>
  <c r="C138" i="413"/>
  <c r="C139" i="413"/>
  <c r="C140" i="413"/>
  <c r="C141" i="413"/>
  <c r="C142" i="413"/>
  <c r="C143" i="413"/>
  <c r="C144" i="413"/>
  <c r="C145" i="413"/>
  <c r="C146" i="413"/>
  <c r="C147" i="413"/>
  <c r="C148" i="413"/>
  <c r="C149" i="413"/>
  <c r="C150" i="413"/>
  <c r="C151" i="413"/>
  <c r="C152" i="413"/>
  <c r="C153" i="413"/>
  <c r="C154" i="413"/>
  <c r="C155" i="413"/>
  <c r="C156" i="413"/>
  <c r="C157" i="413"/>
  <c r="C158" i="413"/>
  <c r="C159" i="413"/>
  <c r="C160" i="413"/>
  <c r="C161" i="413"/>
  <c r="C162" i="413"/>
  <c r="C163" i="413"/>
  <c r="C164" i="413"/>
  <c r="C165" i="413"/>
  <c r="C166" i="413"/>
  <c r="C167" i="413"/>
  <c r="C168" i="413"/>
  <c r="C169" i="413"/>
  <c r="C170" i="413"/>
  <c r="C171" i="413"/>
  <c r="C172" i="413"/>
  <c r="C173" i="413"/>
  <c r="C174" i="413"/>
  <c r="C175" i="413"/>
  <c r="C176" i="413"/>
  <c r="C177" i="413"/>
  <c r="C178" i="413"/>
  <c r="C179" i="413"/>
  <c r="C180" i="413"/>
  <c r="C181" i="413"/>
  <c r="C182" i="413"/>
  <c r="C183" i="413"/>
  <c r="C184" i="413"/>
  <c r="C185" i="413"/>
  <c r="C186" i="413"/>
  <c r="C187" i="413"/>
  <c r="C188" i="413"/>
  <c r="C189" i="413"/>
  <c r="C190" i="413"/>
  <c r="C191" i="413"/>
  <c r="C192" i="413"/>
  <c r="C193" i="413"/>
  <c r="C194" i="413"/>
  <c r="C195" i="413"/>
  <c r="C196" i="413"/>
  <c r="C197" i="413"/>
  <c r="C198" i="413"/>
  <c r="C199" i="413"/>
  <c r="C200" i="413"/>
  <c r="C201" i="413"/>
  <c r="C202" i="413"/>
  <c r="C203" i="413"/>
  <c r="C204" i="413"/>
  <c r="C205" i="413"/>
  <c r="C206" i="413"/>
  <c r="C207" i="413"/>
  <c r="C208" i="413"/>
  <c r="C209" i="413"/>
  <c r="C210" i="413"/>
  <c r="C211" i="413"/>
  <c r="C212" i="413"/>
  <c r="C213" i="413"/>
  <c r="C214" i="413"/>
  <c r="C215" i="413"/>
  <c r="C216" i="413"/>
  <c r="C217" i="413"/>
  <c r="C218" i="413"/>
  <c r="C219" i="413"/>
  <c r="C220" i="413"/>
  <c r="C221" i="413"/>
  <c r="C222" i="413"/>
  <c r="C223" i="413"/>
  <c r="C224" i="413"/>
  <c r="C225" i="413"/>
  <c r="C226" i="413"/>
  <c r="C227" i="413"/>
  <c r="C228" i="413"/>
  <c r="C229" i="413"/>
  <c r="C230" i="413"/>
  <c r="C231" i="413"/>
  <c r="C232" i="413"/>
  <c r="C233" i="413"/>
  <c r="C234" i="413"/>
  <c r="C235" i="413"/>
  <c r="C236" i="413"/>
  <c r="C237" i="413"/>
  <c r="C238" i="413"/>
  <c r="C239" i="413"/>
  <c r="C240" i="413"/>
  <c r="C241" i="413"/>
  <c r="C242" i="413"/>
  <c r="C243" i="413"/>
  <c r="C244" i="413"/>
  <c r="C245" i="413"/>
  <c r="C246" i="413"/>
  <c r="C247" i="413"/>
  <c r="C248" i="413"/>
  <c r="C249" i="413"/>
  <c r="C250" i="413"/>
  <c r="C251" i="413"/>
  <c r="C252" i="413"/>
  <c r="C253" i="413"/>
  <c r="C254" i="413"/>
  <c r="C255" i="413"/>
  <c r="C256" i="413"/>
  <c r="C257" i="413"/>
  <c r="C258" i="413"/>
  <c r="C259" i="413"/>
  <c r="C260" i="413"/>
  <c r="C261" i="413"/>
  <c r="C262" i="413"/>
  <c r="C263" i="413"/>
  <c r="C264" i="413"/>
  <c r="C265" i="413"/>
  <c r="C266" i="413"/>
  <c r="C267" i="413"/>
  <c r="C268" i="413"/>
  <c r="C269" i="413"/>
  <c r="C270" i="413"/>
  <c r="C271" i="413"/>
  <c r="C272" i="413"/>
  <c r="C273" i="413"/>
  <c r="C274" i="413"/>
  <c r="C275" i="413"/>
  <c r="C276" i="413"/>
  <c r="C277" i="413"/>
  <c r="C278" i="413"/>
  <c r="C279" i="413"/>
  <c r="C280" i="413"/>
  <c r="C281" i="413"/>
  <c r="C282" i="413"/>
  <c r="C283" i="413"/>
  <c r="C284" i="413"/>
  <c r="C285" i="413"/>
  <c r="C286" i="413"/>
  <c r="C287" i="413"/>
  <c r="C288" i="413"/>
  <c r="C289" i="413"/>
  <c r="C290" i="413"/>
  <c r="C291" i="413"/>
  <c r="C292" i="413"/>
  <c r="C293" i="413"/>
  <c r="C294" i="413"/>
  <c r="C295" i="413"/>
  <c r="C296" i="413"/>
  <c r="C297" i="413"/>
  <c r="C298" i="413"/>
  <c r="C299" i="413"/>
  <c r="C300" i="413"/>
  <c r="C301" i="413"/>
  <c r="C302" i="413"/>
  <c r="C303" i="413"/>
  <c r="C304" i="413"/>
  <c r="C305" i="413"/>
  <c r="C306" i="413"/>
  <c r="C307" i="413"/>
  <c r="C308" i="413"/>
  <c r="C309" i="413"/>
  <c r="C310" i="413"/>
  <c r="C311" i="413"/>
  <c r="C312" i="413"/>
  <c r="C313" i="413"/>
  <c r="C314" i="413"/>
  <c r="C315" i="413"/>
  <c r="C316" i="413"/>
  <c r="C317" i="413"/>
  <c r="C318" i="413"/>
  <c r="C319" i="413"/>
  <c r="C320" i="413"/>
  <c r="C321" i="413"/>
  <c r="C322" i="413"/>
  <c r="C323" i="413"/>
  <c r="C324" i="413"/>
  <c r="C325" i="413"/>
  <c r="C326" i="413"/>
  <c r="C327" i="413"/>
  <c r="C328" i="413"/>
  <c r="C329" i="413"/>
  <c r="C330" i="413"/>
  <c r="C331" i="413"/>
  <c r="C332" i="413"/>
  <c r="C333" i="413"/>
  <c r="C334" i="413"/>
  <c r="C335" i="413"/>
  <c r="C336" i="413"/>
  <c r="C337" i="413"/>
  <c r="C338" i="413"/>
  <c r="C339" i="413"/>
  <c r="C340" i="413"/>
  <c r="C341" i="413"/>
  <c r="C342" i="413"/>
  <c r="C343" i="413"/>
  <c r="C344" i="413"/>
  <c r="C345" i="413"/>
  <c r="C346" i="413"/>
  <c r="C347" i="413"/>
  <c r="C348" i="413"/>
  <c r="C349" i="413"/>
  <c r="C350" i="413"/>
  <c r="C351" i="413"/>
  <c r="C352" i="413"/>
  <c r="C353" i="413"/>
  <c r="C354" i="413"/>
  <c r="C355" i="413"/>
  <c r="C356" i="413"/>
  <c r="C357" i="413"/>
  <c r="C358" i="413"/>
  <c r="C359" i="413"/>
  <c r="C360" i="413"/>
  <c r="C361" i="413"/>
  <c r="C362" i="413"/>
  <c r="C363" i="413"/>
  <c r="C364" i="413"/>
  <c r="C365" i="413"/>
  <c r="C366" i="413"/>
  <c r="C367" i="413"/>
  <c r="C368" i="413"/>
  <c r="C369" i="413"/>
  <c r="C370" i="413"/>
  <c r="C371" i="413"/>
  <c r="C372" i="413"/>
  <c r="C373" i="413"/>
  <c r="C374" i="413"/>
  <c r="C375" i="413"/>
  <c r="C376" i="413"/>
  <c r="C377" i="413"/>
  <c r="C378" i="413"/>
  <c r="C379" i="413"/>
  <c r="C380" i="413"/>
  <c r="C381" i="413"/>
  <c r="C382" i="413"/>
  <c r="C383" i="413"/>
  <c r="C384" i="413"/>
  <c r="C385" i="413"/>
  <c r="C386" i="413"/>
  <c r="C387" i="413"/>
  <c r="C388" i="413"/>
  <c r="C389" i="413"/>
  <c r="C390" i="413"/>
  <c r="C391" i="413"/>
  <c r="C392" i="413"/>
  <c r="C393" i="413"/>
  <c r="C394" i="413"/>
  <c r="C395" i="413"/>
  <c r="C396" i="413"/>
  <c r="C397" i="413"/>
  <c r="C398" i="413"/>
  <c r="C399" i="413"/>
  <c r="C400" i="413"/>
  <c r="C401" i="413"/>
  <c r="C402" i="413"/>
  <c r="C403" i="413"/>
  <c r="C404" i="413"/>
  <c r="C405" i="413"/>
  <c r="C406" i="413"/>
  <c r="C407" i="413"/>
  <c r="C408" i="413"/>
  <c r="C409" i="413"/>
  <c r="C410" i="413"/>
  <c r="C411" i="413"/>
  <c r="C412" i="413"/>
  <c r="C413" i="413"/>
  <c r="C414" i="413"/>
  <c r="C415" i="413"/>
  <c r="C416" i="413"/>
  <c r="C417" i="413"/>
  <c r="C418" i="413"/>
  <c r="C419" i="413"/>
  <c r="C420" i="413"/>
  <c r="C421" i="413"/>
  <c r="C422" i="413"/>
  <c r="C423" i="413"/>
  <c r="C424" i="413"/>
  <c r="C425" i="413"/>
  <c r="C426" i="413"/>
  <c r="C427" i="413"/>
  <c r="C428" i="413"/>
  <c r="C429" i="413"/>
  <c r="C430" i="413"/>
  <c r="C431" i="413"/>
  <c r="C432" i="413"/>
  <c r="C433" i="413"/>
  <c r="C434" i="413"/>
  <c r="C435" i="413"/>
  <c r="C436" i="413"/>
  <c r="C437" i="413"/>
  <c r="C438" i="413"/>
  <c r="C439" i="413"/>
  <c r="C440" i="413"/>
  <c r="C441" i="413"/>
  <c r="C442" i="413"/>
  <c r="C443" i="413"/>
  <c r="C444" i="413"/>
  <c r="C445" i="413"/>
  <c r="C446" i="413"/>
  <c r="C447" i="413"/>
  <c r="C448" i="413"/>
  <c r="C449" i="413"/>
  <c r="C450" i="413"/>
  <c r="C451" i="413"/>
  <c r="C452" i="413"/>
  <c r="C453" i="413"/>
  <c r="C454" i="413"/>
  <c r="C455" i="413"/>
  <c r="C456" i="413"/>
  <c r="C457" i="413"/>
  <c r="C458" i="413"/>
  <c r="C459" i="413"/>
  <c r="C460" i="413"/>
  <c r="C461" i="413"/>
  <c r="C462" i="413"/>
  <c r="C463" i="413"/>
  <c r="C464" i="413"/>
  <c r="C465" i="413"/>
  <c r="C466" i="413"/>
  <c r="C467" i="413"/>
  <c r="C468" i="413"/>
  <c r="C469" i="413"/>
  <c r="C470" i="413"/>
  <c r="C471" i="413"/>
  <c r="C472" i="413"/>
  <c r="C473" i="413"/>
  <c r="C474" i="413"/>
  <c r="C475" i="413"/>
  <c r="C476" i="413"/>
  <c r="C477" i="413"/>
  <c r="C478" i="413"/>
  <c r="C479" i="413"/>
  <c r="C480" i="413"/>
  <c r="C481" i="413"/>
  <c r="C482" i="413"/>
  <c r="C483" i="413"/>
  <c r="C484" i="413"/>
  <c r="C485" i="413"/>
  <c r="C486" i="413"/>
  <c r="C487" i="413"/>
  <c r="C488" i="413"/>
  <c r="C489" i="413"/>
  <c r="C490" i="413"/>
  <c r="C491" i="413"/>
  <c r="C492" i="413"/>
  <c r="C493" i="413"/>
  <c r="C494" i="413"/>
  <c r="C495" i="413"/>
  <c r="C496" i="413"/>
  <c r="C497" i="413"/>
  <c r="C498" i="413"/>
  <c r="C499" i="413"/>
  <c r="C500" i="413"/>
  <c r="B1" i="413"/>
  <c r="B2" i="413"/>
  <c r="B3" i="413"/>
  <c r="B4" i="413"/>
  <c r="B5" i="413"/>
  <c r="B6" i="413"/>
  <c r="B7" i="413"/>
  <c r="B8" i="413"/>
  <c r="B9" i="413"/>
  <c r="B10" i="413"/>
  <c r="B11" i="413"/>
  <c r="B12" i="413"/>
  <c r="B13" i="413"/>
  <c r="B14" i="413"/>
  <c r="B15" i="413"/>
  <c r="B16" i="413"/>
  <c r="B17" i="413"/>
  <c r="B18" i="413"/>
  <c r="B19" i="413"/>
  <c r="B20" i="413"/>
  <c r="B21" i="413"/>
  <c r="B22" i="413"/>
  <c r="B23" i="413"/>
  <c r="B24" i="413"/>
  <c r="B25" i="413"/>
  <c r="B26" i="413"/>
  <c r="B27" i="413"/>
  <c r="B28" i="413"/>
  <c r="B29" i="413"/>
  <c r="B30" i="413"/>
  <c r="B31" i="413"/>
  <c r="B32" i="413"/>
  <c r="B33" i="413"/>
  <c r="B34" i="413"/>
  <c r="B35" i="413"/>
  <c r="B36" i="413"/>
  <c r="B37" i="413"/>
  <c r="B38" i="413"/>
  <c r="B39" i="413"/>
  <c r="B40" i="413"/>
  <c r="B41" i="413"/>
  <c r="B42" i="413"/>
  <c r="B43" i="413"/>
  <c r="B44" i="413"/>
  <c r="B45" i="413"/>
  <c r="B46" i="413"/>
  <c r="B47" i="413"/>
  <c r="B48" i="413"/>
  <c r="B49" i="413"/>
  <c r="B50" i="413"/>
  <c r="B51" i="413"/>
  <c r="B52" i="413"/>
  <c r="B53" i="413"/>
  <c r="B54" i="413"/>
  <c r="B55" i="413"/>
  <c r="B56" i="413"/>
  <c r="B57" i="413"/>
  <c r="B58" i="413"/>
  <c r="B59" i="413"/>
  <c r="B60" i="413"/>
  <c r="B61" i="413"/>
  <c r="B62" i="413"/>
  <c r="B63" i="413"/>
  <c r="B64" i="413"/>
  <c r="B65" i="413"/>
  <c r="B66" i="413"/>
  <c r="B67" i="413"/>
  <c r="B68" i="413"/>
  <c r="B69" i="413"/>
  <c r="B70" i="413"/>
  <c r="B71" i="413"/>
  <c r="B72" i="413"/>
  <c r="B73" i="413"/>
  <c r="B74" i="413"/>
  <c r="B75" i="413"/>
  <c r="B76" i="413"/>
  <c r="B77" i="413"/>
  <c r="B78" i="413"/>
  <c r="B79" i="413"/>
  <c r="B80" i="413"/>
  <c r="B81" i="413"/>
  <c r="B82" i="413"/>
  <c r="B83" i="413"/>
  <c r="B84" i="413"/>
  <c r="B85" i="413"/>
  <c r="B86" i="413"/>
  <c r="B87" i="413"/>
  <c r="B88" i="413"/>
  <c r="B89" i="413"/>
  <c r="B90" i="413"/>
  <c r="B91" i="413"/>
  <c r="B92" i="413"/>
  <c r="B93" i="413"/>
  <c r="B94" i="413"/>
  <c r="B95" i="413"/>
  <c r="B96" i="413"/>
  <c r="B97" i="413"/>
  <c r="B98" i="413"/>
  <c r="B99" i="413"/>
  <c r="B100" i="413"/>
  <c r="B101" i="413"/>
  <c r="B102" i="413"/>
  <c r="B103" i="413"/>
  <c r="B104" i="413"/>
  <c r="B105" i="413"/>
  <c r="B106" i="413"/>
  <c r="B107" i="413"/>
  <c r="B108" i="413"/>
  <c r="B109" i="413"/>
  <c r="B110" i="413"/>
  <c r="B111" i="413"/>
  <c r="B112" i="413"/>
  <c r="B113" i="413"/>
  <c r="B114" i="413"/>
  <c r="B115" i="413"/>
  <c r="B116" i="413"/>
  <c r="B117" i="413"/>
  <c r="B118" i="413"/>
  <c r="B119" i="413"/>
  <c r="B120" i="413"/>
  <c r="B121" i="413"/>
  <c r="B122" i="413"/>
  <c r="B123" i="413"/>
  <c r="B124" i="413"/>
  <c r="B125" i="413"/>
  <c r="B126" i="413"/>
  <c r="B127" i="413"/>
  <c r="B128" i="413"/>
  <c r="B129" i="413"/>
  <c r="B130" i="413"/>
  <c r="B131" i="413"/>
  <c r="B132" i="413"/>
  <c r="B133" i="413"/>
  <c r="B134" i="413"/>
  <c r="B135" i="413"/>
  <c r="B136" i="413"/>
  <c r="B137" i="413"/>
  <c r="B138" i="413"/>
  <c r="B139" i="413"/>
  <c r="B140" i="413"/>
  <c r="B141" i="413"/>
  <c r="B142" i="413"/>
  <c r="B143" i="413"/>
  <c r="B144" i="413"/>
  <c r="B145" i="413"/>
  <c r="B146" i="413"/>
  <c r="B147" i="413"/>
  <c r="B148" i="413"/>
  <c r="B149" i="413"/>
  <c r="B150" i="413"/>
  <c r="B151" i="413"/>
  <c r="B152" i="413"/>
  <c r="B153" i="413"/>
  <c r="B154" i="413"/>
  <c r="B155" i="413"/>
  <c r="B156" i="413"/>
  <c r="B157" i="413"/>
  <c r="B158" i="413"/>
  <c r="B159" i="413"/>
  <c r="B160" i="413"/>
  <c r="B161" i="413"/>
  <c r="B162" i="413"/>
  <c r="B163" i="413"/>
  <c r="B164" i="413"/>
  <c r="B165" i="413"/>
  <c r="B166" i="413"/>
  <c r="B167" i="413"/>
  <c r="B168" i="413"/>
  <c r="B169" i="413"/>
  <c r="B170" i="413"/>
  <c r="B171" i="413"/>
  <c r="B172" i="413"/>
  <c r="B173" i="413"/>
  <c r="B174" i="413"/>
  <c r="B175" i="413"/>
  <c r="B176" i="413"/>
  <c r="B177" i="413"/>
  <c r="B178" i="413"/>
  <c r="B179" i="413"/>
  <c r="B180" i="413"/>
  <c r="B181" i="413"/>
  <c r="B182" i="413"/>
  <c r="B183" i="413"/>
  <c r="B184" i="413"/>
  <c r="B185" i="413"/>
  <c r="B186" i="413"/>
  <c r="B187" i="413"/>
  <c r="B188" i="413"/>
  <c r="B189" i="413"/>
  <c r="B190" i="413"/>
  <c r="B191" i="413"/>
  <c r="B192" i="413"/>
  <c r="B193" i="413"/>
  <c r="B194" i="413"/>
  <c r="B195" i="413"/>
  <c r="B196" i="413"/>
  <c r="B197" i="413"/>
  <c r="B198" i="413"/>
  <c r="B199" i="413"/>
  <c r="B200" i="413"/>
  <c r="B201" i="413"/>
  <c r="B202" i="413"/>
  <c r="B203" i="413"/>
  <c r="B204" i="413"/>
  <c r="B205" i="413"/>
  <c r="B206" i="413"/>
  <c r="B207" i="413"/>
  <c r="B208" i="413"/>
  <c r="B209" i="413"/>
  <c r="B210" i="413"/>
  <c r="B211" i="413"/>
  <c r="B212" i="413"/>
  <c r="B213" i="413"/>
  <c r="B214" i="413"/>
  <c r="B215" i="413"/>
  <c r="B216" i="413"/>
  <c r="B217" i="413"/>
  <c r="B218" i="413"/>
  <c r="B219" i="413"/>
  <c r="B220" i="413"/>
  <c r="B221" i="413"/>
  <c r="B222" i="413"/>
  <c r="B223" i="413"/>
  <c r="B224" i="413"/>
  <c r="B225" i="413"/>
  <c r="B226" i="413"/>
  <c r="B227" i="413"/>
  <c r="B228" i="413"/>
  <c r="B229" i="413"/>
  <c r="B230" i="413"/>
  <c r="B231" i="413"/>
  <c r="B232" i="413"/>
  <c r="B233" i="413"/>
  <c r="B234" i="413"/>
  <c r="B235" i="413"/>
  <c r="B236" i="413"/>
  <c r="B237" i="413"/>
  <c r="B238" i="413"/>
  <c r="B239" i="413"/>
  <c r="B240" i="413"/>
  <c r="B241" i="413"/>
  <c r="B242" i="413"/>
  <c r="B243" i="413"/>
  <c r="B244" i="413"/>
  <c r="B245" i="413"/>
  <c r="B246" i="413"/>
  <c r="B247" i="413"/>
  <c r="B248" i="413"/>
  <c r="B249" i="413"/>
  <c r="B250" i="413"/>
  <c r="B251" i="413"/>
  <c r="B252" i="413"/>
  <c r="B253" i="413"/>
  <c r="B254" i="413"/>
  <c r="B255" i="413"/>
  <c r="B256" i="413"/>
  <c r="B257" i="413"/>
  <c r="B258" i="413"/>
  <c r="B259" i="413"/>
  <c r="B260" i="413"/>
  <c r="B261" i="413"/>
  <c r="B262" i="413"/>
  <c r="B263" i="413"/>
  <c r="B264" i="413"/>
  <c r="B265" i="413"/>
  <c r="B266" i="413"/>
  <c r="B267" i="413"/>
  <c r="B268" i="413"/>
  <c r="B269" i="413"/>
  <c r="B270" i="413"/>
  <c r="B271" i="413"/>
  <c r="B272" i="413"/>
  <c r="B273" i="413"/>
  <c r="B274" i="413"/>
  <c r="B275" i="413"/>
  <c r="B276" i="413"/>
  <c r="B277" i="413"/>
  <c r="B278" i="413"/>
  <c r="B279" i="413"/>
  <c r="B280" i="413"/>
  <c r="B281" i="413"/>
  <c r="B282" i="413"/>
  <c r="B283" i="413"/>
  <c r="B284" i="413"/>
  <c r="B285" i="413"/>
  <c r="B286" i="413"/>
  <c r="B287" i="413"/>
  <c r="B288" i="413"/>
  <c r="B289" i="413"/>
  <c r="B290" i="413"/>
  <c r="B291" i="413"/>
  <c r="B292" i="413"/>
  <c r="B293" i="413"/>
  <c r="B294" i="413"/>
  <c r="B295" i="413"/>
  <c r="B296" i="413"/>
  <c r="B297" i="413"/>
  <c r="B298" i="413"/>
  <c r="B299" i="413"/>
  <c r="B300" i="413"/>
  <c r="B301" i="413"/>
  <c r="B302" i="413"/>
  <c r="B303" i="413"/>
  <c r="B304" i="413"/>
  <c r="B305" i="413"/>
  <c r="B306" i="413"/>
  <c r="B307" i="413"/>
  <c r="B308" i="413"/>
  <c r="B309" i="413"/>
  <c r="B310" i="413"/>
  <c r="B311" i="413"/>
  <c r="B312" i="413"/>
  <c r="B313" i="413"/>
  <c r="B314" i="413"/>
  <c r="B315" i="413"/>
  <c r="B316" i="413"/>
  <c r="B317" i="413"/>
  <c r="B318" i="413"/>
  <c r="B319" i="413"/>
  <c r="B320" i="413"/>
  <c r="B321" i="413"/>
  <c r="B322" i="413"/>
  <c r="B323" i="413"/>
  <c r="B324" i="413"/>
  <c r="B325" i="413"/>
  <c r="B326" i="413"/>
  <c r="B327" i="413"/>
  <c r="B328" i="413"/>
  <c r="B329" i="413"/>
  <c r="B330" i="413"/>
  <c r="B331" i="413"/>
  <c r="B332" i="413"/>
  <c r="B333" i="413"/>
  <c r="B334" i="413"/>
  <c r="B335" i="413"/>
  <c r="B336" i="413"/>
  <c r="B337" i="413"/>
  <c r="B338" i="413"/>
  <c r="B339" i="413"/>
  <c r="B340" i="413"/>
  <c r="B341" i="413"/>
  <c r="B342" i="413"/>
  <c r="B343" i="413"/>
  <c r="B344" i="413"/>
  <c r="B345" i="413"/>
  <c r="B346" i="413"/>
  <c r="B347" i="413"/>
  <c r="B348" i="413"/>
  <c r="B349" i="413"/>
  <c r="B350" i="413"/>
  <c r="B351" i="413"/>
  <c r="B352" i="413"/>
  <c r="B353" i="413"/>
  <c r="B354" i="413"/>
  <c r="B355" i="413"/>
  <c r="B356" i="413"/>
  <c r="B357" i="413"/>
  <c r="B358" i="413"/>
  <c r="B359" i="413"/>
  <c r="B360" i="413"/>
  <c r="B361" i="413"/>
  <c r="B362" i="413"/>
  <c r="B363" i="413"/>
  <c r="B364" i="413"/>
  <c r="B365" i="413"/>
  <c r="B366" i="413"/>
  <c r="B367" i="413"/>
  <c r="B368" i="413"/>
  <c r="B369" i="413"/>
  <c r="B370" i="413"/>
  <c r="B371" i="413"/>
  <c r="B372" i="413"/>
  <c r="B373" i="413"/>
  <c r="B374" i="413"/>
  <c r="B375" i="413"/>
  <c r="B376" i="413"/>
  <c r="B377" i="413"/>
  <c r="B378" i="413"/>
  <c r="B379" i="413"/>
  <c r="B380" i="413"/>
  <c r="B381" i="413"/>
  <c r="B382" i="413"/>
  <c r="B383" i="413"/>
  <c r="B384" i="413"/>
  <c r="B385" i="413"/>
  <c r="B386" i="413"/>
  <c r="B387" i="413"/>
  <c r="B388" i="413"/>
  <c r="B389" i="413"/>
  <c r="B390" i="413"/>
  <c r="B391" i="413"/>
  <c r="B392" i="413"/>
  <c r="B393" i="413"/>
  <c r="B394" i="413"/>
  <c r="B395" i="413"/>
  <c r="B396" i="413"/>
  <c r="B397" i="413"/>
  <c r="B398" i="413"/>
  <c r="B399" i="413"/>
  <c r="B400" i="413"/>
  <c r="B401" i="413"/>
  <c r="B402" i="413"/>
  <c r="B403" i="413"/>
  <c r="B404" i="413"/>
  <c r="B405" i="413"/>
  <c r="B406" i="413"/>
  <c r="B407" i="413"/>
  <c r="B408" i="413"/>
  <c r="B409" i="413"/>
  <c r="B410" i="413"/>
  <c r="B411" i="413"/>
  <c r="B412" i="413"/>
  <c r="B413" i="413"/>
  <c r="B414" i="413"/>
  <c r="B415" i="413"/>
  <c r="B416" i="413"/>
  <c r="B417" i="413"/>
  <c r="B418" i="413"/>
  <c r="B419" i="413"/>
  <c r="B420" i="413"/>
  <c r="B421" i="413"/>
  <c r="B422" i="413"/>
  <c r="B423" i="413"/>
  <c r="B424" i="413"/>
  <c r="B425" i="413"/>
  <c r="B426" i="413"/>
  <c r="B427" i="413"/>
  <c r="B428" i="413"/>
  <c r="B429" i="413"/>
  <c r="B430" i="413"/>
  <c r="B431" i="413"/>
  <c r="B432" i="413"/>
  <c r="B433" i="413"/>
  <c r="B434" i="413"/>
  <c r="B435" i="413"/>
  <c r="B436" i="413"/>
  <c r="B437" i="413"/>
  <c r="B438" i="413"/>
  <c r="B439" i="413"/>
  <c r="B440" i="413"/>
  <c r="B441" i="413"/>
  <c r="B442" i="413"/>
  <c r="B443" i="413"/>
  <c r="B444" i="413"/>
  <c r="B445" i="413"/>
  <c r="B446" i="413"/>
  <c r="B447" i="413"/>
  <c r="B448" i="413"/>
  <c r="B449" i="413"/>
  <c r="B450" i="413"/>
  <c r="B451" i="413"/>
  <c r="B452" i="413"/>
  <c r="B453" i="413"/>
  <c r="B454" i="413"/>
  <c r="B455" i="413"/>
  <c r="B456" i="413"/>
  <c r="B457" i="413"/>
  <c r="B458" i="413"/>
  <c r="B459" i="413"/>
  <c r="B460" i="413"/>
  <c r="B461" i="413"/>
  <c r="B462" i="413"/>
  <c r="B463" i="413"/>
  <c r="B464" i="413"/>
  <c r="B465" i="413"/>
  <c r="B466" i="413"/>
  <c r="B467" i="413"/>
  <c r="B468" i="413"/>
  <c r="B469" i="413"/>
  <c r="B470" i="413"/>
  <c r="B471" i="413"/>
  <c r="B472" i="413"/>
  <c r="B473" i="413"/>
  <c r="B474" i="413"/>
  <c r="B475" i="413"/>
  <c r="B476" i="413"/>
  <c r="B477" i="413"/>
  <c r="B478" i="413"/>
  <c r="B479" i="413"/>
  <c r="B480" i="413"/>
  <c r="B481" i="413"/>
  <c r="B482" i="413"/>
  <c r="B483" i="413"/>
  <c r="B484" i="413"/>
  <c r="B485" i="413"/>
  <c r="B486" i="413"/>
  <c r="B487" i="413"/>
  <c r="B488" i="413"/>
  <c r="B489" i="413"/>
  <c r="B490" i="413"/>
  <c r="B491" i="413"/>
  <c r="B492" i="413"/>
  <c r="B493" i="413"/>
  <c r="B494" i="413"/>
  <c r="B495" i="413"/>
  <c r="B496" i="413"/>
  <c r="B497" i="413"/>
  <c r="B498" i="413"/>
  <c r="B499" i="413"/>
  <c r="B500" i="413"/>
  <c r="H1" i="402" l="1"/>
  <c r="H2" i="402"/>
  <c r="H3" i="402"/>
  <c r="H4" i="402"/>
  <c r="H5" i="402"/>
  <c r="H6" i="402"/>
  <c r="H7" i="402"/>
  <c r="H8" i="402"/>
  <c r="H9" i="402"/>
  <c r="H10" i="402"/>
  <c r="H11" i="402"/>
  <c r="H12" i="402"/>
  <c r="H13" i="402"/>
  <c r="H14" i="402"/>
  <c r="H15" i="402"/>
  <c r="H16" i="402"/>
  <c r="H17" i="402"/>
  <c r="H18" i="402"/>
  <c r="H19" i="402"/>
  <c r="H20" i="402"/>
  <c r="H21" i="402"/>
  <c r="H22" i="402"/>
  <c r="H23" i="402"/>
  <c r="H24" i="402"/>
  <c r="H25" i="402"/>
  <c r="H26" i="402"/>
  <c r="H27" i="402"/>
  <c r="H28" i="402"/>
  <c r="H29" i="402"/>
  <c r="H30" i="402"/>
  <c r="H31" i="402"/>
  <c r="H32" i="402"/>
  <c r="H33" i="402"/>
  <c r="H34" i="402"/>
  <c r="H35" i="402"/>
  <c r="H36" i="402"/>
  <c r="H37" i="402"/>
  <c r="H38" i="402"/>
  <c r="H39" i="402"/>
  <c r="H40" i="402"/>
  <c r="H41" i="402"/>
  <c r="H42" i="402"/>
  <c r="H43" i="402"/>
  <c r="H44" i="402"/>
  <c r="H45" i="402"/>
  <c r="H46" i="402"/>
  <c r="H47" i="402"/>
  <c r="H48" i="402"/>
  <c r="H49" i="402"/>
  <c r="H50" i="402"/>
  <c r="H51" i="402"/>
  <c r="H52" i="402"/>
  <c r="H53" i="402"/>
  <c r="H54" i="402"/>
  <c r="H55" i="402"/>
  <c r="H56" i="402"/>
  <c r="H57" i="402"/>
  <c r="H58" i="402"/>
  <c r="H59" i="402"/>
  <c r="H60" i="402"/>
  <c r="H61" i="402"/>
  <c r="H62" i="402"/>
  <c r="H63" i="402"/>
  <c r="H64" i="402"/>
  <c r="H65" i="402"/>
  <c r="H66" i="402"/>
  <c r="H67" i="402"/>
  <c r="H68" i="402"/>
  <c r="H69" i="402"/>
  <c r="H70" i="402"/>
  <c r="G1" i="402"/>
  <c r="G2" i="402"/>
  <c r="G3" i="402"/>
  <c r="G4" i="402"/>
  <c r="G5" i="402"/>
  <c r="G6" i="402"/>
  <c r="G7" i="402"/>
  <c r="G8" i="402"/>
  <c r="G9" i="402"/>
  <c r="G10" i="402"/>
  <c r="G11" i="402"/>
  <c r="G12" i="402"/>
  <c r="G13" i="402"/>
  <c r="G14" i="402"/>
  <c r="G15" i="402"/>
  <c r="G16" i="402"/>
  <c r="G17" i="402"/>
  <c r="G18" i="402"/>
  <c r="G19" i="402"/>
  <c r="G20" i="402"/>
  <c r="G21" i="402"/>
  <c r="G22" i="402"/>
  <c r="G23" i="402"/>
  <c r="G24" i="402"/>
  <c r="G25" i="402"/>
  <c r="G26" i="402"/>
  <c r="G27" i="402"/>
  <c r="G28" i="402"/>
  <c r="G29" i="402"/>
  <c r="G30" i="402"/>
  <c r="G31" i="402"/>
  <c r="G32" i="402"/>
  <c r="G33" i="402"/>
  <c r="G34" i="402"/>
  <c r="G35" i="402"/>
  <c r="G36" i="402"/>
  <c r="G37" i="402"/>
  <c r="G38" i="402"/>
  <c r="G39" i="402"/>
  <c r="G40" i="402"/>
  <c r="G41" i="402"/>
  <c r="G42" i="402"/>
  <c r="G43" i="402"/>
  <c r="G44" i="402"/>
  <c r="G45" i="402"/>
  <c r="G46" i="402"/>
  <c r="G47" i="402"/>
  <c r="G48" i="402"/>
  <c r="G49" i="402"/>
  <c r="G50" i="402"/>
  <c r="G51" i="402"/>
  <c r="G52" i="402"/>
  <c r="G53" i="402"/>
  <c r="G54" i="402"/>
  <c r="G55" i="402"/>
  <c r="G56" i="402"/>
  <c r="G57" i="402"/>
  <c r="G58" i="402"/>
  <c r="G59" i="402"/>
  <c r="G60" i="402"/>
  <c r="G61" i="402"/>
  <c r="G62" i="402"/>
  <c r="G63" i="402"/>
  <c r="G64" i="402"/>
  <c r="G65" i="402"/>
  <c r="G66" i="402"/>
  <c r="G67" i="402"/>
  <c r="G68" i="402"/>
  <c r="G69" i="402"/>
  <c r="G70" i="402"/>
  <c r="D1" i="402"/>
  <c r="D2" i="402"/>
  <c r="D3" i="402"/>
  <c r="D4" i="402"/>
  <c r="D5" i="402"/>
  <c r="D6" i="402"/>
  <c r="D7" i="402"/>
  <c r="D8" i="402"/>
  <c r="D9" i="402"/>
  <c r="D10" i="402"/>
  <c r="D11" i="402"/>
  <c r="D12" i="402"/>
  <c r="D13" i="402"/>
  <c r="D14" i="402"/>
  <c r="D15" i="402"/>
  <c r="D16" i="402"/>
  <c r="D17" i="402"/>
  <c r="D18" i="402"/>
  <c r="D19" i="402"/>
  <c r="D20" i="402"/>
  <c r="D21" i="402"/>
  <c r="D22" i="402"/>
  <c r="D23" i="402"/>
  <c r="D24" i="402"/>
  <c r="D25" i="402"/>
  <c r="D26" i="402"/>
  <c r="D27" i="402"/>
  <c r="D28" i="402"/>
  <c r="D29" i="402"/>
  <c r="D30" i="402"/>
  <c r="D31" i="402"/>
  <c r="D32" i="402"/>
  <c r="D33" i="402"/>
  <c r="D34" i="402"/>
  <c r="D35" i="402"/>
  <c r="D36" i="402"/>
  <c r="D37" i="402"/>
  <c r="D38" i="402"/>
  <c r="D39" i="402"/>
  <c r="D40" i="402"/>
  <c r="D41" i="402"/>
  <c r="D42" i="402"/>
  <c r="D43" i="402"/>
  <c r="D44" i="402"/>
  <c r="D45" i="402"/>
  <c r="D46" i="402"/>
  <c r="D47" i="402"/>
  <c r="D48" i="402"/>
  <c r="D49" i="402"/>
  <c r="D50" i="402"/>
  <c r="D51" i="402"/>
  <c r="D52" i="402"/>
  <c r="D53" i="402"/>
  <c r="D54" i="402"/>
  <c r="D55" i="402"/>
  <c r="D56" i="402"/>
  <c r="D57" i="402"/>
  <c r="D58" i="402"/>
  <c r="D59" i="402"/>
  <c r="D60" i="402"/>
  <c r="D61" i="402"/>
  <c r="D62" i="402"/>
  <c r="D63" i="402"/>
  <c r="D64" i="402"/>
  <c r="D65" i="402"/>
  <c r="D66" i="402"/>
  <c r="D67" i="402"/>
  <c r="D68" i="402"/>
  <c r="D69" i="402"/>
  <c r="D70" i="402"/>
  <c r="C1" i="402"/>
  <c r="C2" i="402"/>
  <c r="C3" i="402"/>
  <c r="C4" i="402"/>
  <c r="C5" i="402"/>
  <c r="C6" i="402"/>
  <c r="C7" i="402"/>
  <c r="C8" i="402"/>
  <c r="C9" i="402"/>
  <c r="C10" i="402"/>
  <c r="C11" i="402"/>
  <c r="C12" i="402"/>
  <c r="C13" i="402"/>
  <c r="C14" i="402"/>
  <c r="C15" i="402"/>
  <c r="C16" i="402"/>
  <c r="C17" i="402"/>
  <c r="C18" i="402"/>
  <c r="C19" i="402"/>
  <c r="C20" i="402"/>
  <c r="C21" i="402"/>
  <c r="C22" i="402"/>
  <c r="C23" i="402"/>
  <c r="C24" i="402"/>
  <c r="C25" i="402"/>
  <c r="C26" i="402"/>
  <c r="C27" i="402"/>
  <c r="C28" i="402"/>
  <c r="C29" i="402"/>
  <c r="C30" i="402"/>
  <c r="C31" i="402"/>
  <c r="C32" i="402"/>
  <c r="C33" i="402"/>
  <c r="C34" i="402"/>
  <c r="C35" i="402"/>
  <c r="C36" i="402"/>
  <c r="C37" i="402"/>
  <c r="C38" i="402"/>
  <c r="C39" i="402"/>
  <c r="C40" i="402"/>
  <c r="C41" i="402"/>
  <c r="C42" i="402"/>
  <c r="C43" i="402"/>
  <c r="C44" i="402"/>
  <c r="C45" i="402"/>
  <c r="C46" i="402"/>
  <c r="C47" i="402"/>
  <c r="C48" i="402"/>
  <c r="C49" i="402"/>
  <c r="C50" i="402"/>
  <c r="C51" i="402"/>
  <c r="C52" i="402"/>
  <c r="C53" i="402"/>
  <c r="C54" i="402"/>
  <c r="C55" i="402"/>
  <c r="C56" i="402"/>
  <c r="C57" i="402"/>
  <c r="C58" i="402"/>
  <c r="C59" i="402"/>
  <c r="C60" i="402"/>
  <c r="C61" i="402"/>
  <c r="C62" i="402"/>
  <c r="C63" i="402"/>
  <c r="C64" i="402"/>
  <c r="C65" i="402"/>
  <c r="C66" i="402"/>
  <c r="C67" i="402"/>
  <c r="C68" i="402"/>
  <c r="C69" i="402"/>
  <c r="C70" i="402"/>
  <c r="H1" i="399"/>
  <c r="H2" i="399"/>
  <c r="H3" i="399"/>
  <c r="H4" i="399"/>
  <c r="H5" i="399"/>
  <c r="H6" i="399"/>
  <c r="H7" i="399"/>
  <c r="H8" i="399"/>
  <c r="H9" i="399"/>
  <c r="H10" i="399"/>
  <c r="H11" i="399"/>
  <c r="H12" i="399"/>
  <c r="H13" i="399"/>
  <c r="H14" i="399"/>
  <c r="H15" i="399"/>
  <c r="H16" i="399"/>
  <c r="H17" i="399"/>
  <c r="H18" i="399"/>
  <c r="H19" i="399"/>
  <c r="H20" i="399"/>
  <c r="H21" i="399"/>
  <c r="H22" i="399"/>
  <c r="H23" i="399"/>
  <c r="H24" i="399"/>
  <c r="H25" i="399"/>
  <c r="H26" i="399"/>
  <c r="H27" i="399"/>
  <c r="H28" i="399"/>
  <c r="H29" i="399"/>
  <c r="H30" i="399"/>
  <c r="H31" i="399"/>
  <c r="H32" i="399"/>
  <c r="H33" i="399"/>
  <c r="H34" i="399"/>
  <c r="H35" i="399"/>
  <c r="H36" i="399"/>
  <c r="H37" i="399"/>
  <c r="H38" i="399"/>
  <c r="H39" i="399"/>
  <c r="H40" i="399"/>
  <c r="H41" i="399"/>
  <c r="H42" i="399"/>
  <c r="H43" i="399"/>
  <c r="H44" i="399"/>
  <c r="H45" i="399"/>
  <c r="H46" i="399"/>
  <c r="H47" i="399"/>
  <c r="H48" i="399"/>
  <c r="H49" i="399"/>
  <c r="H50" i="399"/>
  <c r="H51" i="399"/>
  <c r="H52" i="399"/>
  <c r="H53" i="399"/>
  <c r="H54" i="399"/>
  <c r="H55" i="399"/>
  <c r="H56" i="399"/>
  <c r="H57" i="399"/>
  <c r="H58" i="399"/>
  <c r="H59" i="399"/>
  <c r="H60" i="399"/>
  <c r="H61" i="399"/>
  <c r="H62" i="399"/>
  <c r="H63" i="399"/>
  <c r="H64" i="399"/>
  <c r="H65" i="399"/>
  <c r="H66" i="399"/>
  <c r="H67" i="399"/>
  <c r="H68" i="399"/>
  <c r="H69" i="399"/>
  <c r="H70" i="399"/>
  <c r="G1" i="399"/>
  <c r="G2" i="399"/>
  <c r="G3" i="399"/>
  <c r="G4" i="399"/>
  <c r="G5" i="399"/>
  <c r="G6" i="399"/>
  <c r="G7" i="399"/>
  <c r="G8" i="399"/>
  <c r="G9" i="399"/>
  <c r="G10" i="399"/>
  <c r="G11" i="399"/>
  <c r="G12" i="399"/>
  <c r="G13" i="399"/>
  <c r="G14" i="399"/>
  <c r="G15" i="399"/>
  <c r="G16" i="399"/>
  <c r="G17" i="399"/>
  <c r="G18" i="399"/>
  <c r="G19" i="399"/>
  <c r="G20" i="399"/>
  <c r="G21" i="399"/>
  <c r="G22" i="399"/>
  <c r="G23" i="399"/>
  <c r="G24" i="399"/>
  <c r="G25" i="399"/>
  <c r="G26" i="399"/>
  <c r="G27" i="399"/>
  <c r="G28" i="399"/>
  <c r="G29" i="399"/>
  <c r="G30" i="399"/>
  <c r="G31" i="399"/>
  <c r="G32" i="399"/>
  <c r="G33" i="399"/>
  <c r="G34" i="399"/>
  <c r="G35" i="399"/>
  <c r="G36" i="399"/>
  <c r="G37" i="399"/>
  <c r="G38" i="399"/>
  <c r="G39" i="399"/>
  <c r="G40" i="399"/>
  <c r="G41" i="399"/>
  <c r="G42" i="399"/>
  <c r="G43" i="399"/>
  <c r="G44" i="399"/>
  <c r="G45" i="399"/>
  <c r="G46" i="399"/>
  <c r="G47" i="399"/>
  <c r="G48" i="399"/>
  <c r="G49" i="399"/>
  <c r="G50" i="399"/>
  <c r="G51" i="399"/>
  <c r="G52" i="399"/>
  <c r="G53" i="399"/>
  <c r="G54" i="399"/>
  <c r="G55" i="399"/>
  <c r="G56" i="399"/>
  <c r="G57" i="399"/>
  <c r="G58" i="399"/>
  <c r="G59" i="399"/>
  <c r="G60" i="399"/>
  <c r="G61" i="399"/>
  <c r="G62" i="399"/>
  <c r="G63" i="399"/>
  <c r="G64" i="399"/>
  <c r="G65" i="399"/>
  <c r="G66" i="399"/>
  <c r="G67" i="399"/>
  <c r="G68" i="399"/>
  <c r="G69" i="399"/>
  <c r="G70" i="399"/>
  <c r="D1" i="399"/>
  <c r="D2" i="399"/>
  <c r="D3" i="399"/>
  <c r="D4" i="399"/>
  <c r="D5" i="399"/>
  <c r="D6" i="399"/>
  <c r="D7" i="399"/>
  <c r="D8" i="399"/>
  <c r="D9" i="399"/>
  <c r="D10" i="399"/>
  <c r="D11" i="399"/>
  <c r="D12" i="399"/>
  <c r="D13" i="399"/>
  <c r="D14" i="399"/>
  <c r="D15" i="399"/>
  <c r="D16" i="399"/>
  <c r="D17" i="399"/>
  <c r="D18" i="399"/>
  <c r="D19" i="399"/>
  <c r="D20" i="399"/>
  <c r="D21" i="399"/>
  <c r="D22" i="399"/>
  <c r="D23" i="399"/>
  <c r="D24" i="399"/>
  <c r="D25" i="399"/>
  <c r="D26" i="399"/>
  <c r="D27" i="399"/>
  <c r="D28" i="399"/>
  <c r="D29" i="399"/>
  <c r="D30" i="399"/>
  <c r="D31" i="399"/>
  <c r="D32" i="399"/>
  <c r="D33" i="399"/>
  <c r="D34" i="399"/>
  <c r="D35" i="399"/>
  <c r="D36" i="399"/>
  <c r="D37" i="399"/>
  <c r="D38" i="399"/>
  <c r="D39" i="399"/>
  <c r="D40" i="399"/>
  <c r="D41" i="399"/>
  <c r="D42" i="399"/>
  <c r="D43" i="399"/>
  <c r="D44" i="399"/>
  <c r="D45" i="399"/>
  <c r="D46" i="399"/>
  <c r="D47" i="399"/>
  <c r="D48" i="399"/>
  <c r="D49" i="399"/>
  <c r="D50" i="399"/>
  <c r="D51" i="399"/>
  <c r="D52" i="399"/>
  <c r="D53" i="399"/>
  <c r="D54" i="399"/>
  <c r="D55" i="399"/>
  <c r="D56" i="399"/>
  <c r="D57" i="399"/>
  <c r="D58" i="399"/>
  <c r="D59" i="399"/>
  <c r="D60" i="399"/>
  <c r="D61" i="399"/>
  <c r="D62" i="399"/>
  <c r="D63" i="399"/>
  <c r="D64" i="399"/>
  <c r="D65" i="399"/>
  <c r="D66" i="399"/>
  <c r="D67" i="399"/>
  <c r="D68" i="399"/>
  <c r="D69" i="399"/>
  <c r="D70" i="399"/>
  <c r="C1" i="399"/>
  <c r="C2" i="399"/>
  <c r="C3" i="399"/>
  <c r="C4" i="399"/>
  <c r="C5" i="399"/>
  <c r="C6" i="399"/>
  <c r="C7" i="399"/>
  <c r="C8" i="399"/>
  <c r="C9" i="399"/>
  <c r="C10" i="399"/>
  <c r="C11" i="399"/>
  <c r="C12" i="399"/>
  <c r="C13" i="399"/>
  <c r="C14" i="399"/>
  <c r="C15" i="399"/>
  <c r="C16" i="399"/>
  <c r="C17" i="399"/>
  <c r="C18" i="399"/>
  <c r="C19" i="399"/>
  <c r="C20" i="399"/>
  <c r="C21" i="399"/>
  <c r="C22" i="399"/>
  <c r="C23" i="399"/>
  <c r="C24" i="399"/>
  <c r="C25" i="399"/>
  <c r="C26" i="399"/>
  <c r="C27" i="399"/>
  <c r="C28" i="399"/>
  <c r="C29" i="399"/>
  <c r="C30" i="399"/>
  <c r="C31" i="399"/>
  <c r="C32" i="399"/>
  <c r="C33" i="399"/>
  <c r="C34" i="399"/>
  <c r="C35" i="399"/>
  <c r="C36" i="399"/>
  <c r="C37" i="399"/>
  <c r="C38" i="399"/>
  <c r="C39" i="399"/>
  <c r="C40" i="399"/>
  <c r="C41" i="399"/>
  <c r="C42" i="399"/>
  <c r="C43" i="399"/>
  <c r="C44" i="399"/>
  <c r="C45" i="399"/>
  <c r="C46" i="399"/>
  <c r="C47" i="399"/>
  <c r="C48" i="399"/>
  <c r="C49" i="399"/>
  <c r="C50" i="399"/>
  <c r="C51" i="399"/>
  <c r="C52" i="399"/>
  <c r="C53" i="399"/>
  <c r="C54" i="399"/>
  <c r="C55" i="399"/>
  <c r="C56" i="399"/>
  <c r="C57" i="399"/>
  <c r="C58" i="399"/>
  <c r="C59" i="399"/>
  <c r="C60" i="399"/>
  <c r="C61" i="399"/>
  <c r="C62" i="399"/>
  <c r="C63" i="399"/>
  <c r="C64" i="399"/>
  <c r="C65" i="399"/>
  <c r="C66" i="399"/>
  <c r="C67" i="399"/>
  <c r="C68" i="399"/>
  <c r="C69" i="399"/>
  <c r="C70" i="399"/>
  <c r="H1" i="396"/>
  <c r="H2" i="396"/>
  <c r="H3" i="396"/>
  <c r="H4" i="396"/>
  <c r="H5" i="396"/>
  <c r="H6" i="396"/>
  <c r="H7" i="396"/>
  <c r="H8" i="396"/>
  <c r="H9" i="396"/>
  <c r="H10" i="396"/>
  <c r="H11" i="396"/>
  <c r="H12" i="396"/>
  <c r="H13" i="396"/>
  <c r="H14" i="396"/>
  <c r="H15" i="396"/>
  <c r="H16" i="396"/>
  <c r="H17" i="396"/>
  <c r="H18" i="396"/>
  <c r="H19" i="396"/>
  <c r="H20" i="396"/>
  <c r="H21" i="396"/>
  <c r="H22" i="396"/>
  <c r="H23" i="396"/>
  <c r="H24" i="396"/>
  <c r="H25" i="396"/>
  <c r="H26" i="396"/>
  <c r="H27" i="396"/>
  <c r="H28" i="396"/>
  <c r="H29" i="396"/>
  <c r="H30" i="396"/>
  <c r="H31" i="396"/>
  <c r="H32" i="396"/>
  <c r="H33" i="396"/>
  <c r="H34" i="396"/>
  <c r="H35" i="396"/>
  <c r="H36" i="396"/>
  <c r="H37" i="396"/>
  <c r="H38" i="396"/>
  <c r="H39" i="396"/>
  <c r="H40" i="396"/>
  <c r="H41" i="396"/>
  <c r="H42" i="396"/>
  <c r="H43" i="396"/>
  <c r="H44" i="396"/>
  <c r="H45" i="396"/>
  <c r="H46" i="396"/>
  <c r="H47" i="396"/>
  <c r="H48" i="396"/>
  <c r="H49" i="396"/>
  <c r="H50" i="396"/>
  <c r="H51" i="396"/>
  <c r="H52" i="396"/>
  <c r="H53" i="396"/>
  <c r="H54" i="396"/>
  <c r="H55" i="396"/>
  <c r="H56" i="396"/>
  <c r="H57" i="396"/>
  <c r="H58" i="396"/>
  <c r="H59" i="396"/>
  <c r="H60" i="396"/>
  <c r="H61" i="396"/>
  <c r="H62" i="396"/>
  <c r="H63" i="396"/>
  <c r="H64" i="396"/>
  <c r="H65" i="396"/>
  <c r="H66" i="396"/>
  <c r="H67" i="396"/>
  <c r="H68" i="396"/>
  <c r="H69" i="396"/>
  <c r="H70" i="396"/>
  <c r="G1" i="396"/>
  <c r="G2" i="396"/>
  <c r="G3" i="396"/>
  <c r="G4" i="396"/>
  <c r="G5" i="396"/>
  <c r="G6" i="396"/>
  <c r="G7" i="396"/>
  <c r="G8" i="396"/>
  <c r="G9" i="396"/>
  <c r="G10" i="396"/>
  <c r="G11" i="396"/>
  <c r="G12" i="396"/>
  <c r="G13" i="396"/>
  <c r="G14" i="396"/>
  <c r="G15" i="396"/>
  <c r="G16" i="396"/>
  <c r="G17" i="396"/>
  <c r="G18" i="396"/>
  <c r="G19" i="396"/>
  <c r="G20" i="396"/>
  <c r="G21" i="396"/>
  <c r="G22" i="396"/>
  <c r="G23" i="396"/>
  <c r="G24" i="396"/>
  <c r="G25" i="396"/>
  <c r="G26" i="396"/>
  <c r="G27" i="396"/>
  <c r="G28" i="396"/>
  <c r="G29" i="396"/>
  <c r="G30" i="396"/>
  <c r="G31" i="396"/>
  <c r="G32" i="396"/>
  <c r="G33" i="396"/>
  <c r="G34" i="396"/>
  <c r="G35" i="396"/>
  <c r="G36" i="396"/>
  <c r="G37" i="396"/>
  <c r="G38" i="396"/>
  <c r="G39" i="396"/>
  <c r="G40" i="396"/>
  <c r="G41" i="396"/>
  <c r="G42" i="396"/>
  <c r="G43" i="396"/>
  <c r="G44" i="396"/>
  <c r="G45" i="396"/>
  <c r="G46" i="396"/>
  <c r="G47" i="396"/>
  <c r="G48" i="396"/>
  <c r="G49" i="396"/>
  <c r="G50" i="396"/>
  <c r="G51" i="396"/>
  <c r="G52" i="396"/>
  <c r="G53" i="396"/>
  <c r="G54" i="396"/>
  <c r="G55" i="396"/>
  <c r="G56" i="396"/>
  <c r="G57" i="396"/>
  <c r="G58" i="396"/>
  <c r="G59" i="396"/>
  <c r="G60" i="396"/>
  <c r="G61" i="396"/>
  <c r="G62" i="396"/>
  <c r="G63" i="396"/>
  <c r="G64" i="396"/>
  <c r="G65" i="396"/>
  <c r="G66" i="396"/>
  <c r="G67" i="396"/>
  <c r="G68" i="396"/>
  <c r="G69" i="396"/>
  <c r="G70" i="396"/>
  <c r="D1" i="396"/>
  <c r="D2" i="396"/>
  <c r="D3" i="396"/>
  <c r="D4" i="396"/>
  <c r="D5" i="396"/>
  <c r="D6" i="396"/>
  <c r="D7" i="396"/>
  <c r="D8" i="396"/>
  <c r="D9" i="396"/>
  <c r="D10" i="396"/>
  <c r="D11" i="396"/>
  <c r="D12" i="396"/>
  <c r="D13" i="396"/>
  <c r="D14" i="396"/>
  <c r="D15" i="396"/>
  <c r="D16" i="396"/>
  <c r="D17" i="396"/>
  <c r="D18" i="396"/>
  <c r="D19" i="396"/>
  <c r="D20" i="396"/>
  <c r="D21" i="396"/>
  <c r="D22" i="396"/>
  <c r="D23" i="396"/>
  <c r="D24" i="396"/>
  <c r="D25" i="396"/>
  <c r="D26" i="396"/>
  <c r="D27" i="396"/>
  <c r="D28" i="396"/>
  <c r="D29" i="396"/>
  <c r="D30" i="396"/>
  <c r="D31" i="396"/>
  <c r="D32" i="396"/>
  <c r="D33" i="396"/>
  <c r="D34" i="396"/>
  <c r="D35" i="396"/>
  <c r="D36" i="396"/>
  <c r="D37" i="396"/>
  <c r="D38" i="396"/>
  <c r="D39" i="396"/>
  <c r="D40" i="396"/>
  <c r="D41" i="396"/>
  <c r="D42" i="396"/>
  <c r="D43" i="396"/>
  <c r="D44" i="396"/>
  <c r="D45" i="396"/>
  <c r="D46" i="396"/>
  <c r="D47" i="396"/>
  <c r="D48" i="396"/>
  <c r="D49" i="396"/>
  <c r="D50" i="396"/>
  <c r="D51" i="396"/>
  <c r="D52" i="396"/>
  <c r="D53" i="396"/>
  <c r="D54" i="396"/>
  <c r="D55" i="396"/>
  <c r="D56" i="396"/>
  <c r="D57" i="396"/>
  <c r="D58" i="396"/>
  <c r="D59" i="396"/>
  <c r="D60" i="396"/>
  <c r="D61" i="396"/>
  <c r="D62" i="396"/>
  <c r="D63" i="396"/>
  <c r="D64" i="396"/>
  <c r="D65" i="396"/>
  <c r="D66" i="396"/>
  <c r="D67" i="396"/>
  <c r="D68" i="396"/>
  <c r="D69" i="396"/>
  <c r="D70" i="396"/>
  <c r="C1" i="396"/>
  <c r="C2" i="396"/>
  <c r="C3" i="396"/>
  <c r="C4" i="396"/>
  <c r="C5" i="396"/>
  <c r="C6" i="396"/>
  <c r="C7" i="396"/>
  <c r="C8" i="396"/>
  <c r="C9" i="396"/>
  <c r="C10" i="396"/>
  <c r="C11" i="396"/>
  <c r="C12" i="396"/>
  <c r="C13" i="396"/>
  <c r="C14" i="396"/>
  <c r="C15" i="396"/>
  <c r="C16" i="396"/>
  <c r="C17" i="396"/>
  <c r="C18" i="396"/>
  <c r="C19" i="396"/>
  <c r="C20" i="396"/>
  <c r="C21" i="396"/>
  <c r="C22" i="396"/>
  <c r="C23" i="396"/>
  <c r="C24" i="396"/>
  <c r="C25" i="396"/>
  <c r="C26" i="396"/>
  <c r="C27" i="396"/>
  <c r="C28" i="396"/>
  <c r="C29" i="396"/>
  <c r="C30" i="396"/>
  <c r="C31" i="396"/>
  <c r="C32" i="396"/>
  <c r="C33" i="396"/>
  <c r="C34" i="396"/>
  <c r="C35" i="396"/>
  <c r="C36" i="396"/>
  <c r="C37" i="396"/>
  <c r="C38" i="396"/>
  <c r="C39" i="396"/>
  <c r="C40" i="396"/>
  <c r="C41" i="396"/>
  <c r="C42" i="396"/>
  <c r="C43" i="396"/>
  <c r="C44" i="396"/>
  <c r="C45" i="396"/>
  <c r="C46" i="396"/>
  <c r="C47" i="396"/>
  <c r="C48" i="396"/>
  <c r="C49" i="396"/>
  <c r="C50" i="396"/>
  <c r="C51" i="396"/>
  <c r="C52" i="396"/>
  <c r="C53" i="396"/>
  <c r="C54" i="396"/>
  <c r="C55" i="396"/>
  <c r="C56" i="396"/>
  <c r="C57" i="396"/>
  <c r="C58" i="396"/>
  <c r="C59" i="396"/>
  <c r="C60" i="396"/>
  <c r="C61" i="396"/>
  <c r="C62" i="396"/>
  <c r="C63" i="396"/>
  <c r="C64" i="396"/>
  <c r="C65" i="396"/>
  <c r="C66" i="396"/>
  <c r="C67" i="396"/>
  <c r="C68" i="396"/>
  <c r="C69" i="396"/>
  <c r="C70" i="396"/>
  <c r="H1" i="389"/>
  <c r="H2" i="389"/>
  <c r="H3" i="389"/>
  <c r="H4" i="389"/>
  <c r="H5" i="389"/>
  <c r="H6" i="389"/>
  <c r="H7" i="389"/>
  <c r="H8" i="389"/>
  <c r="H9" i="389"/>
  <c r="H10" i="389"/>
  <c r="H11" i="389"/>
  <c r="H12" i="389"/>
  <c r="H13" i="389"/>
  <c r="H14" i="389"/>
  <c r="H15" i="389"/>
  <c r="H16" i="389"/>
  <c r="H17" i="389"/>
  <c r="H18" i="389"/>
  <c r="H19" i="389"/>
  <c r="H20" i="389"/>
  <c r="H21" i="389"/>
  <c r="H22" i="389"/>
  <c r="H23" i="389"/>
  <c r="H24" i="389"/>
  <c r="H25" i="389"/>
  <c r="H26" i="389"/>
  <c r="H27" i="389"/>
  <c r="H28" i="389"/>
  <c r="H29" i="389"/>
  <c r="H30" i="389"/>
  <c r="H31" i="389"/>
  <c r="H32" i="389"/>
  <c r="H33" i="389"/>
  <c r="H34" i="389"/>
  <c r="H35" i="389"/>
  <c r="H36" i="389"/>
  <c r="H37" i="389"/>
  <c r="H38" i="389"/>
  <c r="H39" i="389"/>
  <c r="H40" i="389"/>
  <c r="H41" i="389"/>
  <c r="H42" i="389"/>
  <c r="H43" i="389"/>
  <c r="H44" i="389"/>
  <c r="H45" i="389"/>
  <c r="H46" i="389"/>
  <c r="H47" i="389"/>
  <c r="H48" i="389"/>
  <c r="H49" i="389"/>
  <c r="H50" i="389"/>
  <c r="H51" i="389"/>
  <c r="H52" i="389"/>
  <c r="H53" i="389"/>
  <c r="H54" i="389"/>
  <c r="H55" i="389"/>
  <c r="H56" i="389"/>
  <c r="H57" i="389"/>
  <c r="H58" i="389"/>
  <c r="H59" i="389"/>
  <c r="H60" i="389"/>
  <c r="H61" i="389"/>
  <c r="H62" i="389"/>
  <c r="H63" i="389"/>
  <c r="H64" i="389"/>
  <c r="H65" i="389"/>
  <c r="H66" i="389"/>
  <c r="H67" i="389"/>
  <c r="H68" i="389"/>
  <c r="H69" i="389"/>
  <c r="H70" i="389"/>
  <c r="G1" i="389"/>
  <c r="G2" i="389"/>
  <c r="G3" i="389"/>
  <c r="G4" i="389"/>
  <c r="G5" i="389"/>
  <c r="G6" i="389"/>
  <c r="G7" i="389"/>
  <c r="G8" i="389"/>
  <c r="G9" i="389"/>
  <c r="G10" i="389"/>
  <c r="G11" i="389"/>
  <c r="G12" i="389"/>
  <c r="G13" i="389"/>
  <c r="G14" i="389"/>
  <c r="G15" i="389"/>
  <c r="G16" i="389"/>
  <c r="G17" i="389"/>
  <c r="G18" i="389"/>
  <c r="G19" i="389"/>
  <c r="G20" i="389"/>
  <c r="G21" i="389"/>
  <c r="G22" i="389"/>
  <c r="G23" i="389"/>
  <c r="G24" i="389"/>
  <c r="G25" i="389"/>
  <c r="G26" i="389"/>
  <c r="G27" i="389"/>
  <c r="G28" i="389"/>
  <c r="G29" i="389"/>
  <c r="G30" i="389"/>
  <c r="G31" i="389"/>
  <c r="G32" i="389"/>
  <c r="G33" i="389"/>
  <c r="G34" i="389"/>
  <c r="G35" i="389"/>
  <c r="G36" i="389"/>
  <c r="G37" i="389"/>
  <c r="G38" i="389"/>
  <c r="G39" i="389"/>
  <c r="G40" i="389"/>
  <c r="G41" i="389"/>
  <c r="G42" i="389"/>
  <c r="G43" i="389"/>
  <c r="G44" i="389"/>
  <c r="G45" i="389"/>
  <c r="G46" i="389"/>
  <c r="G47" i="389"/>
  <c r="G48" i="389"/>
  <c r="G49" i="389"/>
  <c r="G50" i="389"/>
  <c r="G51" i="389"/>
  <c r="G52" i="389"/>
  <c r="G53" i="389"/>
  <c r="G54" i="389"/>
  <c r="G55" i="389"/>
  <c r="G56" i="389"/>
  <c r="G57" i="389"/>
  <c r="G58" i="389"/>
  <c r="G59" i="389"/>
  <c r="G60" i="389"/>
  <c r="G61" i="389"/>
  <c r="G62" i="389"/>
  <c r="G63" i="389"/>
  <c r="G64" i="389"/>
  <c r="G65" i="389"/>
  <c r="G66" i="389"/>
  <c r="G67" i="389"/>
  <c r="G68" i="389"/>
  <c r="G69" i="389"/>
  <c r="G70" i="389"/>
  <c r="D1" i="389"/>
  <c r="D2" i="389"/>
  <c r="D3" i="389"/>
  <c r="D4" i="389"/>
  <c r="D5" i="389"/>
  <c r="D6" i="389"/>
  <c r="D7" i="389"/>
  <c r="D8" i="389"/>
  <c r="D9" i="389"/>
  <c r="D10" i="389"/>
  <c r="D11" i="389"/>
  <c r="D12" i="389"/>
  <c r="D13" i="389"/>
  <c r="D14" i="389"/>
  <c r="D15" i="389"/>
  <c r="D16" i="389"/>
  <c r="D17" i="389"/>
  <c r="D18" i="389"/>
  <c r="D19" i="389"/>
  <c r="D20" i="389"/>
  <c r="D21" i="389"/>
  <c r="D22" i="389"/>
  <c r="D23" i="389"/>
  <c r="D24" i="389"/>
  <c r="D25" i="389"/>
  <c r="D26" i="389"/>
  <c r="D27" i="389"/>
  <c r="D28" i="389"/>
  <c r="D29" i="389"/>
  <c r="D30" i="389"/>
  <c r="D31" i="389"/>
  <c r="D32" i="389"/>
  <c r="D33" i="389"/>
  <c r="D34" i="389"/>
  <c r="D35" i="389"/>
  <c r="D36" i="389"/>
  <c r="D37" i="389"/>
  <c r="D38" i="389"/>
  <c r="D39" i="389"/>
  <c r="D40" i="389"/>
  <c r="D41" i="389"/>
  <c r="D42" i="389"/>
  <c r="D43" i="389"/>
  <c r="D44" i="389"/>
  <c r="D45" i="389"/>
  <c r="D46" i="389"/>
  <c r="D47" i="389"/>
  <c r="D48" i="389"/>
  <c r="D49" i="389"/>
  <c r="D50" i="389"/>
  <c r="D51" i="389"/>
  <c r="D52" i="389"/>
  <c r="D53" i="389"/>
  <c r="D54" i="389"/>
  <c r="D55" i="389"/>
  <c r="D56" i="389"/>
  <c r="D57" i="389"/>
  <c r="D58" i="389"/>
  <c r="D59" i="389"/>
  <c r="D60" i="389"/>
  <c r="D61" i="389"/>
  <c r="D62" i="389"/>
  <c r="D63" i="389"/>
  <c r="D64" i="389"/>
  <c r="D65" i="389"/>
  <c r="D66" i="389"/>
  <c r="D67" i="389"/>
  <c r="D68" i="389"/>
  <c r="D69" i="389"/>
  <c r="D70" i="389"/>
  <c r="C1" i="389"/>
  <c r="C2" i="389"/>
  <c r="C3" i="389"/>
  <c r="C4" i="389"/>
  <c r="C5" i="389"/>
  <c r="C6" i="389"/>
  <c r="C7" i="389"/>
  <c r="C8" i="389"/>
  <c r="C9" i="389"/>
  <c r="C10" i="389"/>
  <c r="C11" i="389"/>
  <c r="C12" i="389"/>
  <c r="C13" i="389"/>
  <c r="C14" i="389"/>
  <c r="C15" i="389"/>
  <c r="C16" i="389"/>
  <c r="C17" i="389"/>
  <c r="C18" i="389"/>
  <c r="C19" i="389"/>
  <c r="C20" i="389"/>
  <c r="C21" i="389"/>
  <c r="C22" i="389"/>
  <c r="C23" i="389"/>
  <c r="C24" i="389"/>
  <c r="C25" i="389"/>
  <c r="C26" i="389"/>
  <c r="C27" i="389"/>
  <c r="C28" i="389"/>
  <c r="C29" i="389"/>
  <c r="C30" i="389"/>
  <c r="C31" i="389"/>
  <c r="C32" i="389"/>
  <c r="C33" i="389"/>
  <c r="C34" i="389"/>
  <c r="C35" i="389"/>
  <c r="C36" i="389"/>
  <c r="C37" i="389"/>
  <c r="C38" i="389"/>
  <c r="C39" i="389"/>
  <c r="C40" i="389"/>
  <c r="C41" i="389"/>
  <c r="C42" i="389"/>
  <c r="C43" i="389"/>
  <c r="C44" i="389"/>
  <c r="C45" i="389"/>
  <c r="C46" i="389"/>
  <c r="C47" i="389"/>
  <c r="C48" i="389"/>
  <c r="C49" i="389"/>
  <c r="C50" i="389"/>
  <c r="C51" i="389"/>
  <c r="C52" i="389"/>
  <c r="C53" i="389"/>
  <c r="C54" i="389"/>
  <c r="C55" i="389"/>
  <c r="C56" i="389"/>
  <c r="C57" i="389"/>
  <c r="C58" i="389"/>
  <c r="C59" i="389"/>
  <c r="C60" i="389"/>
  <c r="C61" i="389"/>
  <c r="C62" i="389"/>
  <c r="C63" i="389"/>
  <c r="C64" i="389"/>
  <c r="C65" i="389"/>
  <c r="C66" i="389"/>
  <c r="C67" i="389"/>
  <c r="C68" i="389"/>
  <c r="C69" i="389"/>
  <c r="C70" i="389"/>
  <c r="H1" i="386"/>
  <c r="H2" i="386"/>
  <c r="H3" i="386"/>
  <c r="H4" i="386"/>
  <c r="H5" i="386"/>
  <c r="H6" i="386"/>
  <c r="H7" i="386"/>
  <c r="H8" i="386"/>
  <c r="H9" i="386"/>
  <c r="H10" i="386"/>
  <c r="H11" i="386"/>
  <c r="H12" i="386"/>
  <c r="H13" i="386"/>
  <c r="H14" i="386"/>
  <c r="H15" i="386"/>
  <c r="H16" i="386"/>
  <c r="H17" i="386"/>
  <c r="H18" i="386"/>
  <c r="H19" i="386"/>
  <c r="H20" i="386"/>
  <c r="H21" i="386"/>
  <c r="H22" i="386"/>
  <c r="H23" i="386"/>
  <c r="H24" i="386"/>
  <c r="H25" i="386"/>
  <c r="H26" i="386"/>
  <c r="H27" i="386"/>
  <c r="H28" i="386"/>
  <c r="H29" i="386"/>
  <c r="H30" i="386"/>
  <c r="H31" i="386"/>
  <c r="H32" i="386"/>
  <c r="H33" i="386"/>
  <c r="H34" i="386"/>
  <c r="H35" i="386"/>
  <c r="H36" i="386"/>
  <c r="H37" i="386"/>
  <c r="H38" i="386"/>
  <c r="H39" i="386"/>
  <c r="H40" i="386"/>
  <c r="H41" i="386"/>
  <c r="H42" i="386"/>
  <c r="H43" i="386"/>
  <c r="H44" i="386"/>
  <c r="H45" i="386"/>
  <c r="H46" i="386"/>
  <c r="H47" i="386"/>
  <c r="H48" i="386"/>
  <c r="H49" i="386"/>
  <c r="H50" i="386"/>
  <c r="H51" i="386"/>
  <c r="H52" i="386"/>
  <c r="H53" i="386"/>
  <c r="H54" i="386"/>
  <c r="H55" i="386"/>
  <c r="H56" i="386"/>
  <c r="H57" i="386"/>
  <c r="H58" i="386"/>
  <c r="H59" i="386"/>
  <c r="H60" i="386"/>
  <c r="H61" i="386"/>
  <c r="H62" i="386"/>
  <c r="H63" i="386"/>
  <c r="H64" i="386"/>
  <c r="H65" i="386"/>
  <c r="H66" i="386"/>
  <c r="H67" i="386"/>
  <c r="H68" i="386"/>
  <c r="H69" i="386"/>
  <c r="H70" i="386"/>
  <c r="G1" i="386"/>
  <c r="G2" i="386"/>
  <c r="G3" i="386"/>
  <c r="G4" i="386"/>
  <c r="G5" i="386"/>
  <c r="G6" i="386"/>
  <c r="G7" i="386"/>
  <c r="G8" i="386"/>
  <c r="G9" i="386"/>
  <c r="G10" i="386"/>
  <c r="G11" i="386"/>
  <c r="G12" i="386"/>
  <c r="G13" i="386"/>
  <c r="G14" i="386"/>
  <c r="G15" i="386"/>
  <c r="G16" i="386"/>
  <c r="G17" i="386"/>
  <c r="G18" i="386"/>
  <c r="G19" i="386"/>
  <c r="G20" i="386"/>
  <c r="G21" i="386"/>
  <c r="G22" i="386"/>
  <c r="G23" i="386"/>
  <c r="G24" i="386"/>
  <c r="G25" i="386"/>
  <c r="G26" i="386"/>
  <c r="G27" i="386"/>
  <c r="G28" i="386"/>
  <c r="G29" i="386"/>
  <c r="G30" i="386"/>
  <c r="G31" i="386"/>
  <c r="G32" i="386"/>
  <c r="G33" i="386"/>
  <c r="G34" i="386"/>
  <c r="G35" i="386"/>
  <c r="G36" i="386"/>
  <c r="G37" i="386"/>
  <c r="G38" i="386"/>
  <c r="G39" i="386"/>
  <c r="G40" i="386"/>
  <c r="G41" i="386"/>
  <c r="G42" i="386"/>
  <c r="G43" i="386"/>
  <c r="G44" i="386"/>
  <c r="G45" i="386"/>
  <c r="G46" i="386"/>
  <c r="G47" i="386"/>
  <c r="G48" i="386"/>
  <c r="G49" i="386"/>
  <c r="G50" i="386"/>
  <c r="G51" i="386"/>
  <c r="G52" i="386"/>
  <c r="G53" i="386"/>
  <c r="G54" i="386"/>
  <c r="G55" i="386"/>
  <c r="G56" i="386"/>
  <c r="G57" i="386"/>
  <c r="G58" i="386"/>
  <c r="G59" i="386"/>
  <c r="G60" i="386"/>
  <c r="G61" i="386"/>
  <c r="G62" i="386"/>
  <c r="G63" i="386"/>
  <c r="G64" i="386"/>
  <c r="G65" i="386"/>
  <c r="G66" i="386"/>
  <c r="G67" i="386"/>
  <c r="G68" i="386"/>
  <c r="G69" i="386"/>
  <c r="G70" i="386"/>
  <c r="D1" i="386"/>
  <c r="D2" i="386"/>
  <c r="D3" i="386"/>
  <c r="D4" i="386"/>
  <c r="D5" i="386"/>
  <c r="D6" i="386"/>
  <c r="D7" i="386"/>
  <c r="D8" i="386"/>
  <c r="D9" i="386"/>
  <c r="D10" i="386"/>
  <c r="D11" i="386"/>
  <c r="D12" i="386"/>
  <c r="D13" i="386"/>
  <c r="D14" i="386"/>
  <c r="D15" i="386"/>
  <c r="D16" i="386"/>
  <c r="D17" i="386"/>
  <c r="D18" i="386"/>
  <c r="D19" i="386"/>
  <c r="D20" i="386"/>
  <c r="D21" i="386"/>
  <c r="D22" i="386"/>
  <c r="D23" i="386"/>
  <c r="D24" i="386"/>
  <c r="D25" i="386"/>
  <c r="D26" i="386"/>
  <c r="D27" i="386"/>
  <c r="D28" i="386"/>
  <c r="D29" i="386"/>
  <c r="D30" i="386"/>
  <c r="D31" i="386"/>
  <c r="D32" i="386"/>
  <c r="D33" i="386"/>
  <c r="D34" i="386"/>
  <c r="D35" i="386"/>
  <c r="D36" i="386"/>
  <c r="D37" i="386"/>
  <c r="D38" i="386"/>
  <c r="D39" i="386"/>
  <c r="D40" i="386"/>
  <c r="D41" i="386"/>
  <c r="D42" i="386"/>
  <c r="D43" i="386"/>
  <c r="D44" i="386"/>
  <c r="D45" i="386"/>
  <c r="D46" i="386"/>
  <c r="D47" i="386"/>
  <c r="D48" i="386"/>
  <c r="D49" i="386"/>
  <c r="D50" i="386"/>
  <c r="D51" i="386"/>
  <c r="D52" i="386"/>
  <c r="D53" i="386"/>
  <c r="D54" i="386"/>
  <c r="D55" i="386"/>
  <c r="D56" i="386"/>
  <c r="D57" i="386"/>
  <c r="D58" i="386"/>
  <c r="D59" i="386"/>
  <c r="D60" i="386"/>
  <c r="D61" i="386"/>
  <c r="D62" i="386"/>
  <c r="D63" i="386"/>
  <c r="D64" i="386"/>
  <c r="D65" i="386"/>
  <c r="D66" i="386"/>
  <c r="D67" i="386"/>
  <c r="D68" i="386"/>
  <c r="D69" i="386"/>
  <c r="D70" i="386"/>
  <c r="C1" i="386"/>
  <c r="C2" i="386"/>
  <c r="C3" i="386"/>
  <c r="C4" i="386"/>
  <c r="C5" i="386"/>
  <c r="C6" i="386"/>
  <c r="C7" i="386"/>
  <c r="C8" i="386"/>
  <c r="C9" i="386"/>
  <c r="C10" i="386"/>
  <c r="C11" i="386"/>
  <c r="C12" i="386"/>
  <c r="C13" i="386"/>
  <c r="C14" i="386"/>
  <c r="C15" i="386"/>
  <c r="C16" i="386"/>
  <c r="C17" i="386"/>
  <c r="C18" i="386"/>
  <c r="C19" i="386"/>
  <c r="C20" i="386"/>
  <c r="C21" i="386"/>
  <c r="C22" i="386"/>
  <c r="C23" i="386"/>
  <c r="C24" i="386"/>
  <c r="C25" i="386"/>
  <c r="C26" i="386"/>
  <c r="C27" i="386"/>
  <c r="C28" i="386"/>
  <c r="C29" i="386"/>
  <c r="C30" i="386"/>
  <c r="C31" i="386"/>
  <c r="C32" i="386"/>
  <c r="C33" i="386"/>
  <c r="C34" i="386"/>
  <c r="C35" i="386"/>
  <c r="C36" i="386"/>
  <c r="C37" i="386"/>
  <c r="C38" i="386"/>
  <c r="C39" i="386"/>
  <c r="C40" i="386"/>
  <c r="C41" i="386"/>
  <c r="C42" i="386"/>
  <c r="C43" i="386"/>
  <c r="C44" i="386"/>
  <c r="C45" i="386"/>
  <c r="C46" i="386"/>
  <c r="C47" i="386"/>
  <c r="C48" i="386"/>
  <c r="C49" i="386"/>
  <c r="C50" i="386"/>
  <c r="C51" i="386"/>
  <c r="C52" i="386"/>
  <c r="C53" i="386"/>
  <c r="C54" i="386"/>
  <c r="C55" i="386"/>
  <c r="C56" i="386"/>
  <c r="C57" i="386"/>
  <c r="C58" i="386"/>
  <c r="C59" i="386"/>
  <c r="C60" i="386"/>
  <c r="C61" i="386"/>
  <c r="C62" i="386"/>
  <c r="C63" i="386"/>
  <c r="C64" i="386"/>
  <c r="C65" i="386"/>
  <c r="C66" i="386"/>
  <c r="C67" i="386"/>
  <c r="C68" i="386"/>
  <c r="C69" i="386"/>
  <c r="C70" i="386"/>
  <c r="H1" i="381"/>
  <c r="H2" i="381"/>
  <c r="H3" i="381"/>
  <c r="H4" i="381"/>
  <c r="H5" i="381"/>
  <c r="H6" i="381"/>
  <c r="H7" i="381"/>
  <c r="H8" i="381"/>
  <c r="H9" i="381"/>
  <c r="H10" i="381"/>
  <c r="H11" i="381"/>
  <c r="H12" i="381"/>
  <c r="H13" i="381"/>
  <c r="H14" i="381"/>
  <c r="H15" i="381"/>
  <c r="H16" i="381"/>
  <c r="H17" i="381"/>
  <c r="H18" i="381"/>
  <c r="H19" i="381"/>
  <c r="H20" i="381"/>
  <c r="H21" i="381"/>
  <c r="H22" i="381"/>
  <c r="H23" i="381"/>
  <c r="H24" i="381"/>
  <c r="H25" i="381"/>
  <c r="H26" i="381"/>
  <c r="H27" i="381"/>
  <c r="H28" i="381"/>
  <c r="H29" i="381"/>
  <c r="H30" i="381"/>
  <c r="H31" i="381"/>
  <c r="H32" i="381"/>
  <c r="H33" i="381"/>
  <c r="H34" i="381"/>
  <c r="H35" i="381"/>
  <c r="H36" i="381"/>
  <c r="H37" i="381"/>
  <c r="H38" i="381"/>
  <c r="H39" i="381"/>
  <c r="H40" i="381"/>
  <c r="H41" i="381"/>
  <c r="H42" i="381"/>
  <c r="H43" i="381"/>
  <c r="H44" i="381"/>
  <c r="H45" i="381"/>
  <c r="H46" i="381"/>
  <c r="H47" i="381"/>
  <c r="H48" i="381"/>
  <c r="H49" i="381"/>
  <c r="H50" i="381"/>
  <c r="H51" i="381"/>
  <c r="H52" i="381"/>
  <c r="H53" i="381"/>
  <c r="H54" i="381"/>
  <c r="H55" i="381"/>
  <c r="H56" i="381"/>
  <c r="H57" i="381"/>
  <c r="H58" i="381"/>
  <c r="H59" i="381"/>
  <c r="H60" i="381"/>
  <c r="H61" i="381"/>
  <c r="H62" i="381"/>
  <c r="H63" i="381"/>
  <c r="H64" i="381"/>
  <c r="H65" i="381"/>
  <c r="H66" i="381"/>
  <c r="H67" i="381"/>
  <c r="H68" i="381"/>
  <c r="H69" i="381"/>
  <c r="H70" i="381"/>
  <c r="G1" i="381"/>
  <c r="G2" i="381"/>
  <c r="G3" i="381"/>
  <c r="G4" i="381"/>
  <c r="G5" i="381"/>
  <c r="G6" i="381"/>
  <c r="G7" i="381"/>
  <c r="G8" i="381"/>
  <c r="G9" i="381"/>
  <c r="G10" i="381"/>
  <c r="G11" i="381"/>
  <c r="G12" i="381"/>
  <c r="G13" i="381"/>
  <c r="G14" i="381"/>
  <c r="G15" i="381"/>
  <c r="G16" i="381"/>
  <c r="G17" i="381"/>
  <c r="G18" i="381"/>
  <c r="G19" i="381"/>
  <c r="G20" i="381"/>
  <c r="G21" i="381"/>
  <c r="G22" i="381"/>
  <c r="G23" i="381"/>
  <c r="G24" i="381"/>
  <c r="G25" i="381"/>
  <c r="G26" i="381"/>
  <c r="G27" i="381"/>
  <c r="G28" i="381"/>
  <c r="G29" i="381"/>
  <c r="G30" i="381"/>
  <c r="G31" i="381"/>
  <c r="G32" i="381"/>
  <c r="G33" i="381"/>
  <c r="G34" i="381"/>
  <c r="G35" i="381"/>
  <c r="G36" i="381"/>
  <c r="G37" i="381"/>
  <c r="G38" i="381"/>
  <c r="G39" i="381"/>
  <c r="G40" i="381"/>
  <c r="G41" i="381"/>
  <c r="G42" i="381"/>
  <c r="G43" i="381"/>
  <c r="G44" i="381"/>
  <c r="G45" i="381"/>
  <c r="G46" i="381"/>
  <c r="G47" i="381"/>
  <c r="G48" i="381"/>
  <c r="G49" i="381"/>
  <c r="G50" i="381"/>
  <c r="G51" i="381"/>
  <c r="G52" i="381"/>
  <c r="G53" i="381"/>
  <c r="G54" i="381"/>
  <c r="G55" i="381"/>
  <c r="G56" i="381"/>
  <c r="G57" i="381"/>
  <c r="G58" i="381"/>
  <c r="G59" i="381"/>
  <c r="G60" i="381"/>
  <c r="G61" i="381"/>
  <c r="G62" i="381"/>
  <c r="G63" i="381"/>
  <c r="G64" i="381"/>
  <c r="G65" i="381"/>
  <c r="G66" i="381"/>
  <c r="G67" i="381"/>
  <c r="G68" i="381"/>
  <c r="G69" i="381"/>
  <c r="G70" i="381"/>
  <c r="D1" i="381"/>
  <c r="D2" i="381"/>
  <c r="D3" i="381"/>
  <c r="D4" i="381"/>
  <c r="D5" i="381"/>
  <c r="D6" i="381"/>
  <c r="D7" i="381"/>
  <c r="D8" i="381"/>
  <c r="D9" i="381"/>
  <c r="D10" i="381"/>
  <c r="D11" i="381"/>
  <c r="D12" i="381"/>
  <c r="D13" i="381"/>
  <c r="D14" i="381"/>
  <c r="D15" i="381"/>
  <c r="D16" i="381"/>
  <c r="D17" i="381"/>
  <c r="D18" i="381"/>
  <c r="D19" i="381"/>
  <c r="D20" i="381"/>
  <c r="D21" i="381"/>
  <c r="D22" i="381"/>
  <c r="D23" i="381"/>
  <c r="D24" i="381"/>
  <c r="D25" i="381"/>
  <c r="D26" i="381"/>
  <c r="D27" i="381"/>
  <c r="D28" i="381"/>
  <c r="D29" i="381"/>
  <c r="D30" i="381"/>
  <c r="D31" i="381"/>
  <c r="D32" i="381"/>
  <c r="D33" i="381"/>
  <c r="D34" i="381"/>
  <c r="D35" i="381"/>
  <c r="D36" i="381"/>
  <c r="D37" i="381"/>
  <c r="D38" i="381"/>
  <c r="D39" i="381"/>
  <c r="D40" i="381"/>
  <c r="D41" i="381"/>
  <c r="D42" i="381"/>
  <c r="D43" i="381"/>
  <c r="D44" i="381"/>
  <c r="D45" i="381"/>
  <c r="D46" i="381"/>
  <c r="D47" i="381"/>
  <c r="D48" i="381"/>
  <c r="D49" i="381"/>
  <c r="D50" i="381"/>
  <c r="D51" i="381"/>
  <c r="D52" i="381"/>
  <c r="D53" i="381"/>
  <c r="D54" i="381"/>
  <c r="D55" i="381"/>
  <c r="D56" i="381"/>
  <c r="D57" i="381"/>
  <c r="D58" i="381"/>
  <c r="D59" i="381"/>
  <c r="D60" i="381"/>
  <c r="D61" i="381"/>
  <c r="D62" i="381"/>
  <c r="D63" i="381"/>
  <c r="D64" i="381"/>
  <c r="D65" i="381"/>
  <c r="D66" i="381"/>
  <c r="D67" i="381"/>
  <c r="D68" i="381"/>
  <c r="D69" i="381"/>
  <c r="D70" i="381"/>
  <c r="C1" i="381"/>
  <c r="C2" i="381"/>
  <c r="C3" i="381"/>
  <c r="C4" i="381"/>
  <c r="C5" i="381"/>
  <c r="C6" i="381"/>
  <c r="C7" i="381"/>
  <c r="C8" i="381"/>
  <c r="C9" i="381"/>
  <c r="C10" i="381"/>
  <c r="C11" i="381"/>
  <c r="C12" i="381"/>
  <c r="C13" i="381"/>
  <c r="C14" i="381"/>
  <c r="C15" i="381"/>
  <c r="C16" i="381"/>
  <c r="C17" i="381"/>
  <c r="C18" i="381"/>
  <c r="C19" i="381"/>
  <c r="C20" i="381"/>
  <c r="C21" i="381"/>
  <c r="C22" i="381"/>
  <c r="C23" i="381"/>
  <c r="C24" i="381"/>
  <c r="C25" i="381"/>
  <c r="C26" i="381"/>
  <c r="C27" i="381"/>
  <c r="C28" i="381"/>
  <c r="C29" i="381"/>
  <c r="C30" i="381"/>
  <c r="C31" i="381"/>
  <c r="C32" i="381"/>
  <c r="C33" i="381"/>
  <c r="C34" i="381"/>
  <c r="C35" i="381"/>
  <c r="C36" i="381"/>
  <c r="C37" i="381"/>
  <c r="C38" i="381"/>
  <c r="C39" i="381"/>
  <c r="C40" i="381"/>
  <c r="C41" i="381"/>
  <c r="C42" i="381"/>
  <c r="C43" i="381"/>
  <c r="C44" i="381"/>
  <c r="C45" i="381"/>
  <c r="C46" i="381"/>
  <c r="C47" i="381"/>
  <c r="C48" i="381"/>
  <c r="C49" i="381"/>
  <c r="C50" i="381"/>
  <c r="C51" i="381"/>
  <c r="C52" i="381"/>
  <c r="C53" i="381"/>
  <c r="C54" i="381"/>
  <c r="C55" i="381"/>
  <c r="C56" i="381"/>
  <c r="C57" i="381"/>
  <c r="C58" i="381"/>
  <c r="C59" i="381"/>
  <c r="C60" i="381"/>
  <c r="C61" i="381"/>
  <c r="C62" i="381"/>
  <c r="C63" i="381"/>
  <c r="C64" i="381"/>
  <c r="C65" i="381"/>
  <c r="C66" i="381"/>
  <c r="C67" i="381"/>
  <c r="C68" i="381"/>
  <c r="C69" i="381"/>
  <c r="C70" i="381"/>
  <c r="H1" i="378"/>
  <c r="H2" i="378"/>
  <c r="H3" i="378"/>
  <c r="H4" i="378"/>
  <c r="H5" i="378"/>
  <c r="H6" i="378"/>
  <c r="H7" i="378"/>
  <c r="H8" i="378"/>
  <c r="H9" i="378"/>
  <c r="H10" i="378"/>
  <c r="H11" i="378"/>
  <c r="H12" i="378"/>
  <c r="H13" i="378"/>
  <c r="H14" i="378"/>
  <c r="H15" i="378"/>
  <c r="H16" i="378"/>
  <c r="H17" i="378"/>
  <c r="H18" i="378"/>
  <c r="H19" i="378"/>
  <c r="H20" i="378"/>
  <c r="H21" i="378"/>
  <c r="H22" i="378"/>
  <c r="H23" i="378"/>
  <c r="H24" i="378"/>
  <c r="H25" i="378"/>
  <c r="H26" i="378"/>
  <c r="H27" i="378"/>
  <c r="H28" i="378"/>
  <c r="H29" i="378"/>
  <c r="H30" i="378"/>
  <c r="H31" i="378"/>
  <c r="H32" i="378"/>
  <c r="H33" i="378"/>
  <c r="H34" i="378"/>
  <c r="H35" i="378"/>
  <c r="H36" i="378"/>
  <c r="H37" i="378"/>
  <c r="H38" i="378"/>
  <c r="H39" i="378"/>
  <c r="H40" i="378"/>
  <c r="H41" i="378"/>
  <c r="H42" i="378"/>
  <c r="H43" i="378"/>
  <c r="H44" i="378"/>
  <c r="H45" i="378"/>
  <c r="H46" i="378"/>
  <c r="H47" i="378"/>
  <c r="H48" i="378"/>
  <c r="H49" i="378"/>
  <c r="H50" i="378"/>
  <c r="H51" i="378"/>
  <c r="H52" i="378"/>
  <c r="H53" i="378"/>
  <c r="H54" i="378"/>
  <c r="H55" i="378"/>
  <c r="H56" i="378"/>
  <c r="H57" i="378"/>
  <c r="H58" i="378"/>
  <c r="H59" i="378"/>
  <c r="H60" i="378"/>
  <c r="H61" i="378"/>
  <c r="H62" i="378"/>
  <c r="H63" i="378"/>
  <c r="H64" i="378"/>
  <c r="H65" i="378"/>
  <c r="H66" i="378"/>
  <c r="H67" i="378"/>
  <c r="H68" i="378"/>
  <c r="H69" i="378"/>
  <c r="H70" i="378"/>
  <c r="G1" i="378"/>
  <c r="G2" i="378"/>
  <c r="G3" i="378"/>
  <c r="G4" i="378"/>
  <c r="G5" i="378"/>
  <c r="G6" i="378"/>
  <c r="G7" i="378"/>
  <c r="G8" i="378"/>
  <c r="G9" i="378"/>
  <c r="G10" i="378"/>
  <c r="G11" i="378"/>
  <c r="G12" i="378"/>
  <c r="G13" i="378"/>
  <c r="G14" i="378"/>
  <c r="G15" i="378"/>
  <c r="G16" i="378"/>
  <c r="G17" i="378"/>
  <c r="G18" i="378"/>
  <c r="G19" i="378"/>
  <c r="G20" i="378"/>
  <c r="G21" i="378"/>
  <c r="G22" i="378"/>
  <c r="G23" i="378"/>
  <c r="G24" i="378"/>
  <c r="G25" i="378"/>
  <c r="G26" i="378"/>
  <c r="G27" i="378"/>
  <c r="G28" i="378"/>
  <c r="G29" i="378"/>
  <c r="G30" i="378"/>
  <c r="G31" i="378"/>
  <c r="G32" i="378"/>
  <c r="G33" i="378"/>
  <c r="G34" i="378"/>
  <c r="G35" i="378"/>
  <c r="G36" i="378"/>
  <c r="G37" i="378"/>
  <c r="G38" i="378"/>
  <c r="G39" i="378"/>
  <c r="G40" i="378"/>
  <c r="G41" i="378"/>
  <c r="G42" i="378"/>
  <c r="G43" i="378"/>
  <c r="G44" i="378"/>
  <c r="G45" i="378"/>
  <c r="G46" i="378"/>
  <c r="G47" i="378"/>
  <c r="G48" i="378"/>
  <c r="G49" i="378"/>
  <c r="G50" i="378"/>
  <c r="G51" i="378"/>
  <c r="G52" i="378"/>
  <c r="G53" i="378"/>
  <c r="G54" i="378"/>
  <c r="G55" i="378"/>
  <c r="G56" i="378"/>
  <c r="G57" i="378"/>
  <c r="G58" i="378"/>
  <c r="G59" i="378"/>
  <c r="G60" i="378"/>
  <c r="G61" i="378"/>
  <c r="G62" i="378"/>
  <c r="G63" i="378"/>
  <c r="G64" i="378"/>
  <c r="G65" i="378"/>
  <c r="G66" i="378"/>
  <c r="G67" i="378"/>
  <c r="G68" i="378"/>
  <c r="G69" i="378"/>
  <c r="G70" i="378"/>
  <c r="D1" i="378"/>
  <c r="D2" i="378"/>
  <c r="D3" i="378"/>
  <c r="D4" i="378"/>
  <c r="D5" i="378"/>
  <c r="D6" i="378"/>
  <c r="D7" i="378"/>
  <c r="D8" i="378"/>
  <c r="D9" i="378"/>
  <c r="D10" i="378"/>
  <c r="D11" i="378"/>
  <c r="D12" i="378"/>
  <c r="D13" i="378"/>
  <c r="D14" i="378"/>
  <c r="D15" i="378"/>
  <c r="D16" i="378"/>
  <c r="D17" i="378"/>
  <c r="D18" i="378"/>
  <c r="D19" i="378"/>
  <c r="D20" i="378"/>
  <c r="D21" i="378"/>
  <c r="D22" i="378"/>
  <c r="D23" i="378"/>
  <c r="D24" i="378"/>
  <c r="D25" i="378"/>
  <c r="D26" i="378"/>
  <c r="D27" i="378"/>
  <c r="D28" i="378"/>
  <c r="D29" i="378"/>
  <c r="D30" i="378"/>
  <c r="D31" i="378"/>
  <c r="D32" i="378"/>
  <c r="D33" i="378"/>
  <c r="D34" i="378"/>
  <c r="D35" i="378"/>
  <c r="D36" i="378"/>
  <c r="D37" i="378"/>
  <c r="D38" i="378"/>
  <c r="D39" i="378"/>
  <c r="D40" i="378"/>
  <c r="D41" i="378"/>
  <c r="D42" i="378"/>
  <c r="D43" i="378"/>
  <c r="D44" i="378"/>
  <c r="D45" i="378"/>
  <c r="D46" i="378"/>
  <c r="D47" i="378"/>
  <c r="D48" i="378"/>
  <c r="D49" i="378"/>
  <c r="D50" i="378"/>
  <c r="D51" i="378"/>
  <c r="D52" i="378"/>
  <c r="D53" i="378"/>
  <c r="D54" i="378"/>
  <c r="D55" i="378"/>
  <c r="D56" i="378"/>
  <c r="D57" i="378"/>
  <c r="D58" i="378"/>
  <c r="D59" i="378"/>
  <c r="D60" i="378"/>
  <c r="D61" i="378"/>
  <c r="D62" i="378"/>
  <c r="D63" i="378"/>
  <c r="D64" i="378"/>
  <c r="D65" i="378"/>
  <c r="D66" i="378"/>
  <c r="D67" i="378"/>
  <c r="D68" i="378"/>
  <c r="D69" i="378"/>
  <c r="D70" i="378"/>
  <c r="C1" i="378"/>
  <c r="C2" i="378"/>
  <c r="C3" i="378"/>
  <c r="C4" i="378"/>
  <c r="C5" i="378"/>
  <c r="C6" i="378"/>
  <c r="C7" i="378"/>
  <c r="C8" i="378"/>
  <c r="C9" i="378"/>
  <c r="C10" i="378"/>
  <c r="C11" i="378"/>
  <c r="C12" i="378"/>
  <c r="C13" i="378"/>
  <c r="C14" i="378"/>
  <c r="C15" i="378"/>
  <c r="C16" i="378"/>
  <c r="C17" i="378"/>
  <c r="C18" i="378"/>
  <c r="C19" i="378"/>
  <c r="C20" i="378"/>
  <c r="C21" i="378"/>
  <c r="C22" i="378"/>
  <c r="C23" i="378"/>
  <c r="C24" i="378"/>
  <c r="C25" i="378"/>
  <c r="C26" i="378"/>
  <c r="C27" i="378"/>
  <c r="C28" i="378"/>
  <c r="C29" i="378"/>
  <c r="C30" i="378"/>
  <c r="C31" i="378"/>
  <c r="C32" i="378"/>
  <c r="C33" i="378"/>
  <c r="C34" i="378"/>
  <c r="C35" i="378"/>
  <c r="C36" i="378"/>
  <c r="C37" i="378"/>
  <c r="C38" i="378"/>
  <c r="C39" i="378"/>
  <c r="C40" i="378"/>
  <c r="C41" i="378"/>
  <c r="C42" i="378"/>
  <c r="C43" i="378"/>
  <c r="C44" i="378"/>
  <c r="C45" i="378"/>
  <c r="C46" i="378"/>
  <c r="C47" i="378"/>
  <c r="C48" i="378"/>
  <c r="C49" i="378"/>
  <c r="C50" i="378"/>
  <c r="C51" i="378"/>
  <c r="C52" i="378"/>
  <c r="C53" i="378"/>
  <c r="C54" i="378"/>
  <c r="C55" i="378"/>
  <c r="C56" i="378"/>
  <c r="C57" i="378"/>
  <c r="C58" i="378"/>
  <c r="C59" i="378"/>
  <c r="C60" i="378"/>
  <c r="C61" i="378"/>
  <c r="C62" i="378"/>
  <c r="C63" i="378"/>
  <c r="C64" i="378"/>
  <c r="C65" i="378"/>
  <c r="C66" i="378"/>
  <c r="C67" i="378"/>
  <c r="C68" i="378"/>
  <c r="C69" i="378"/>
  <c r="C70" i="378"/>
  <c r="H1" i="375"/>
  <c r="H2" i="375"/>
  <c r="H3" i="375"/>
  <c r="H4" i="375"/>
  <c r="H5" i="375"/>
  <c r="H6" i="375"/>
  <c r="H7" i="375"/>
  <c r="H8" i="375"/>
  <c r="H9" i="375"/>
  <c r="H10" i="375"/>
  <c r="H11" i="375"/>
  <c r="H12" i="375"/>
  <c r="H13" i="375"/>
  <c r="H14" i="375"/>
  <c r="H15" i="375"/>
  <c r="H16" i="375"/>
  <c r="H17" i="375"/>
  <c r="H18" i="375"/>
  <c r="H19" i="375"/>
  <c r="H20" i="375"/>
  <c r="H21" i="375"/>
  <c r="H22" i="375"/>
  <c r="H23" i="375"/>
  <c r="H24" i="375"/>
  <c r="H25" i="375"/>
  <c r="H26" i="375"/>
  <c r="H27" i="375"/>
  <c r="H28" i="375"/>
  <c r="H29" i="375"/>
  <c r="H30" i="375"/>
  <c r="H31" i="375"/>
  <c r="H32" i="375"/>
  <c r="H33" i="375"/>
  <c r="H34" i="375"/>
  <c r="H35" i="375"/>
  <c r="H36" i="375"/>
  <c r="H37" i="375"/>
  <c r="H38" i="375"/>
  <c r="H39" i="375"/>
  <c r="H40" i="375"/>
  <c r="H41" i="375"/>
  <c r="H42" i="375"/>
  <c r="H43" i="375"/>
  <c r="H44" i="375"/>
  <c r="H45" i="375"/>
  <c r="H46" i="375"/>
  <c r="H47" i="375"/>
  <c r="H48" i="375"/>
  <c r="H49" i="375"/>
  <c r="H50" i="375"/>
  <c r="H51" i="375"/>
  <c r="H52" i="375"/>
  <c r="H53" i="375"/>
  <c r="H54" i="375"/>
  <c r="H55" i="375"/>
  <c r="H56" i="375"/>
  <c r="H57" i="375"/>
  <c r="H58" i="375"/>
  <c r="H59" i="375"/>
  <c r="H60" i="375"/>
  <c r="H61" i="375"/>
  <c r="H62" i="375"/>
  <c r="H63" i="375"/>
  <c r="H64" i="375"/>
  <c r="H65" i="375"/>
  <c r="H66" i="375"/>
  <c r="H67" i="375"/>
  <c r="H68" i="375"/>
  <c r="H69" i="375"/>
  <c r="H70" i="375"/>
  <c r="G1" i="375"/>
  <c r="G2" i="375"/>
  <c r="G3" i="375"/>
  <c r="G4" i="375"/>
  <c r="G5" i="375"/>
  <c r="G6" i="375"/>
  <c r="G7" i="375"/>
  <c r="G8" i="375"/>
  <c r="G9" i="375"/>
  <c r="G10" i="375"/>
  <c r="G11" i="375"/>
  <c r="G12" i="375"/>
  <c r="G13" i="375"/>
  <c r="G14" i="375"/>
  <c r="G15" i="375"/>
  <c r="G16" i="375"/>
  <c r="G17" i="375"/>
  <c r="G18" i="375"/>
  <c r="G19" i="375"/>
  <c r="G20" i="375"/>
  <c r="G21" i="375"/>
  <c r="G22" i="375"/>
  <c r="G23" i="375"/>
  <c r="G24" i="375"/>
  <c r="G25" i="375"/>
  <c r="G26" i="375"/>
  <c r="G27" i="375"/>
  <c r="G28" i="375"/>
  <c r="G29" i="375"/>
  <c r="G30" i="375"/>
  <c r="G31" i="375"/>
  <c r="G32" i="375"/>
  <c r="G33" i="375"/>
  <c r="G34" i="375"/>
  <c r="G35" i="375"/>
  <c r="G36" i="375"/>
  <c r="G37" i="375"/>
  <c r="G38" i="375"/>
  <c r="G39" i="375"/>
  <c r="G40" i="375"/>
  <c r="G41" i="375"/>
  <c r="G42" i="375"/>
  <c r="G43" i="375"/>
  <c r="G44" i="375"/>
  <c r="G45" i="375"/>
  <c r="G46" i="375"/>
  <c r="G47" i="375"/>
  <c r="G48" i="375"/>
  <c r="G49" i="375"/>
  <c r="G50" i="375"/>
  <c r="G51" i="375"/>
  <c r="G52" i="375"/>
  <c r="G53" i="375"/>
  <c r="G54" i="375"/>
  <c r="G55" i="375"/>
  <c r="G56" i="375"/>
  <c r="G57" i="375"/>
  <c r="G58" i="375"/>
  <c r="G59" i="375"/>
  <c r="G60" i="375"/>
  <c r="G61" i="375"/>
  <c r="G62" i="375"/>
  <c r="G63" i="375"/>
  <c r="G64" i="375"/>
  <c r="G65" i="375"/>
  <c r="G66" i="375"/>
  <c r="G67" i="375"/>
  <c r="G68" i="375"/>
  <c r="G69" i="375"/>
  <c r="G70" i="375"/>
  <c r="D1" i="375"/>
  <c r="D2" i="375"/>
  <c r="D3" i="375"/>
  <c r="D4" i="375"/>
  <c r="D5" i="375"/>
  <c r="D6" i="375"/>
  <c r="D7" i="375"/>
  <c r="D8" i="375"/>
  <c r="D9" i="375"/>
  <c r="D10" i="375"/>
  <c r="D11" i="375"/>
  <c r="D12" i="375"/>
  <c r="D13" i="375"/>
  <c r="D14" i="375"/>
  <c r="D15" i="375"/>
  <c r="D16" i="375"/>
  <c r="D17" i="375"/>
  <c r="D18" i="375"/>
  <c r="D19" i="375"/>
  <c r="D20" i="375"/>
  <c r="D21" i="375"/>
  <c r="D22" i="375"/>
  <c r="D23" i="375"/>
  <c r="D24" i="375"/>
  <c r="D25" i="375"/>
  <c r="D26" i="375"/>
  <c r="D27" i="375"/>
  <c r="D28" i="375"/>
  <c r="D29" i="375"/>
  <c r="D30" i="375"/>
  <c r="D31" i="375"/>
  <c r="D32" i="375"/>
  <c r="D33" i="375"/>
  <c r="D34" i="375"/>
  <c r="D35" i="375"/>
  <c r="D36" i="375"/>
  <c r="D37" i="375"/>
  <c r="D38" i="375"/>
  <c r="D39" i="375"/>
  <c r="D40" i="375"/>
  <c r="D41" i="375"/>
  <c r="D42" i="375"/>
  <c r="D43" i="375"/>
  <c r="D44" i="375"/>
  <c r="D45" i="375"/>
  <c r="D46" i="375"/>
  <c r="D47" i="375"/>
  <c r="D48" i="375"/>
  <c r="D49" i="375"/>
  <c r="D50" i="375"/>
  <c r="D51" i="375"/>
  <c r="D52" i="375"/>
  <c r="D53" i="375"/>
  <c r="D54" i="375"/>
  <c r="D55" i="375"/>
  <c r="D56" i="375"/>
  <c r="D57" i="375"/>
  <c r="D58" i="375"/>
  <c r="D59" i="375"/>
  <c r="D60" i="375"/>
  <c r="D61" i="375"/>
  <c r="D62" i="375"/>
  <c r="D63" i="375"/>
  <c r="D64" i="375"/>
  <c r="D65" i="375"/>
  <c r="D66" i="375"/>
  <c r="D67" i="375"/>
  <c r="D68" i="375"/>
  <c r="D69" i="375"/>
  <c r="D70" i="375"/>
  <c r="C1" i="375"/>
  <c r="C2" i="375"/>
  <c r="C3" i="375"/>
  <c r="C4" i="375"/>
  <c r="C5" i="375"/>
  <c r="C6" i="375"/>
  <c r="C7" i="375"/>
  <c r="C8" i="375"/>
  <c r="C9" i="375"/>
  <c r="C10" i="375"/>
  <c r="C11" i="375"/>
  <c r="C12" i="375"/>
  <c r="C13" i="375"/>
  <c r="C14" i="375"/>
  <c r="C15" i="375"/>
  <c r="C16" i="375"/>
  <c r="C17" i="375"/>
  <c r="C18" i="375"/>
  <c r="C19" i="375"/>
  <c r="C20" i="375"/>
  <c r="C21" i="375"/>
  <c r="C22" i="375"/>
  <c r="C23" i="375"/>
  <c r="C24" i="375"/>
  <c r="C25" i="375"/>
  <c r="C26" i="375"/>
  <c r="C27" i="375"/>
  <c r="C28" i="375"/>
  <c r="C29" i="375"/>
  <c r="C30" i="375"/>
  <c r="C31" i="375"/>
  <c r="C32" i="375"/>
  <c r="C33" i="375"/>
  <c r="C34" i="375"/>
  <c r="C35" i="375"/>
  <c r="C36" i="375"/>
  <c r="C37" i="375"/>
  <c r="C38" i="375"/>
  <c r="C39" i="375"/>
  <c r="C40" i="375"/>
  <c r="C41" i="375"/>
  <c r="C42" i="375"/>
  <c r="C43" i="375"/>
  <c r="C44" i="375"/>
  <c r="C45" i="375"/>
  <c r="C46" i="375"/>
  <c r="C47" i="375"/>
  <c r="C48" i="375"/>
  <c r="C49" i="375"/>
  <c r="C50" i="375"/>
  <c r="C51" i="375"/>
  <c r="C52" i="375"/>
  <c r="C53" i="375"/>
  <c r="C54" i="375"/>
  <c r="C55" i="375"/>
  <c r="C56" i="375"/>
  <c r="C57" i="375"/>
  <c r="C58" i="375"/>
  <c r="C59" i="375"/>
  <c r="C60" i="375"/>
  <c r="C61" i="375"/>
  <c r="C62" i="375"/>
  <c r="C63" i="375"/>
  <c r="C64" i="375"/>
  <c r="C65" i="375"/>
  <c r="C66" i="375"/>
  <c r="C67" i="375"/>
  <c r="C68" i="375"/>
  <c r="C69" i="375"/>
  <c r="C70" i="375"/>
  <c r="H1" i="368"/>
  <c r="H2" i="368"/>
  <c r="H3" i="368"/>
  <c r="H4" i="368"/>
  <c r="H5" i="368"/>
  <c r="H6" i="368"/>
  <c r="H7" i="368"/>
  <c r="H8" i="368"/>
  <c r="H9" i="368"/>
  <c r="H10" i="368"/>
  <c r="H11" i="368"/>
  <c r="H12" i="368"/>
  <c r="H13" i="368"/>
  <c r="H14" i="368"/>
  <c r="H15" i="368"/>
  <c r="H16" i="368"/>
  <c r="H17" i="368"/>
  <c r="H18" i="368"/>
  <c r="H19" i="368"/>
  <c r="H20" i="368"/>
  <c r="H21" i="368"/>
  <c r="H22" i="368"/>
  <c r="H23" i="368"/>
  <c r="H24" i="368"/>
  <c r="H25" i="368"/>
  <c r="H26" i="368"/>
  <c r="H27" i="368"/>
  <c r="H28" i="368"/>
  <c r="H29" i="368"/>
  <c r="H30" i="368"/>
  <c r="H31" i="368"/>
  <c r="H32" i="368"/>
  <c r="H33" i="368"/>
  <c r="H34" i="368"/>
  <c r="H35" i="368"/>
  <c r="H36" i="368"/>
  <c r="H37" i="368"/>
  <c r="H38" i="368"/>
  <c r="H39" i="368"/>
  <c r="H40" i="368"/>
  <c r="H41" i="368"/>
  <c r="H42" i="368"/>
  <c r="H43" i="368"/>
  <c r="H44" i="368"/>
  <c r="H45" i="368"/>
  <c r="H46" i="368"/>
  <c r="H47" i="368"/>
  <c r="H48" i="368"/>
  <c r="H49" i="368"/>
  <c r="H50" i="368"/>
  <c r="H51" i="368"/>
  <c r="H52" i="368"/>
  <c r="H53" i="368"/>
  <c r="H54" i="368"/>
  <c r="H55" i="368"/>
  <c r="H56" i="368"/>
  <c r="H57" i="368"/>
  <c r="H58" i="368"/>
  <c r="H59" i="368"/>
  <c r="H60" i="368"/>
  <c r="H61" i="368"/>
  <c r="H62" i="368"/>
  <c r="H63" i="368"/>
  <c r="H64" i="368"/>
  <c r="H65" i="368"/>
  <c r="H66" i="368"/>
  <c r="H67" i="368"/>
  <c r="H68" i="368"/>
  <c r="H69" i="368"/>
  <c r="H70" i="368"/>
  <c r="G1" i="368"/>
  <c r="G2" i="368"/>
  <c r="G3" i="368"/>
  <c r="G4" i="368"/>
  <c r="G5" i="368"/>
  <c r="G6" i="368"/>
  <c r="G7" i="368"/>
  <c r="G8" i="368"/>
  <c r="G9" i="368"/>
  <c r="G10" i="368"/>
  <c r="G11" i="368"/>
  <c r="G12" i="368"/>
  <c r="G13" i="368"/>
  <c r="G14" i="368"/>
  <c r="G15" i="368"/>
  <c r="G16" i="368"/>
  <c r="G17" i="368"/>
  <c r="G18" i="368"/>
  <c r="G19" i="368"/>
  <c r="G20" i="368"/>
  <c r="G21" i="368"/>
  <c r="G22" i="368"/>
  <c r="G23" i="368"/>
  <c r="G24" i="368"/>
  <c r="G25" i="368"/>
  <c r="G26" i="368"/>
  <c r="G27" i="368"/>
  <c r="G28" i="368"/>
  <c r="G29" i="368"/>
  <c r="G30" i="368"/>
  <c r="G31" i="368"/>
  <c r="G32" i="368"/>
  <c r="G33" i="368"/>
  <c r="G34" i="368"/>
  <c r="G35" i="368"/>
  <c r="G36" i="368"/>
  <c r="G37" i="368"/>
  <c r="G38" i="368"/>
  <c r="G39" i="368"/>
  <c r="G40" i="368"/>
  <c r="G41" i="368"/>
  <c r="G42" i="368"/>
  <c r="G43" i="368"/>
  <c r="G44" i="368"/>
  <c r="G45" i="368"/>
  <c r="G46" i="368"/>
  <c r="G47" i="368"/>
  <c r="G48" i="368"/>
  <c r="G49" i="368"/>
  <c r="G50" i="368"/>
  <c r="G51" i="368"/>
  <c r="G52" i="368"/>
  <c r="G53" i="368"/>
  <c r="G54" i="368"/>
  <c r="G55" i="368"/>
  <c r="G56" i="368"/>
  <c r="G57" i="368"/>
  <c r="G58" i="368"/>
  <c r="G59" i="368"/>
  <c r="G60" i="368"/>
  <c r="G61" i="368"/>
  <c r="G62" i="368"/>
  <c r="G63" i="368"/>
  <c r="G64" i="368"/>
  <c r="G65" i="368"/>
  <c r="G66" i="368"/>
  <c r="G67" i="368"/>
  <c r="G68" i="368"/>
  <c r="G69" i="368"/>
  <c r="G70" i="368"/>
  <c r="D1" i="368"/>
  <c r="D2" i="368"/>
  <c r="D3" i="368"/>
  <c r="D4" i="368"/>
  <c r="D5" i="368"/>
  <c r="D6" i="368"/>
  <c r="D7" i="368"/>
  <c r="D8" i="368"/>
  <c r="D9" i="368"/>
  <c r="D10" i="368"/>
  <c r="D11" i="368"/>
  <c r="D12" i="368"/>
  <c r="D13" i="368"/>
  <c r="D14" i="368"/>
  <c r="D15" i="368"/>
  <c r="D16" i="368"/>
  <c r="D17" i="368"/>
  <c r="D18" i="368"/>
  <c r="D19" i="368"/>
  <c r="D20" i="368"/>
  <c r="D21" i="368"/>
  <c r="D22" i="368"/>
  <c r="D23" i="368"/>
  <c r="D24" i="368"/>
  <c r="D25" i="368"/>
  <c r="D26" i="368"/>
  <c r="D27" i="368"/>
  <c r="D28" i="368"/>
  <c r="D29" i="368"/>
  <c r="D30" i="368"/>
  <c r="D31" i="368"/>
  <c r="D32" i="368"/>
  <c r="D33" i="368"/>
  <c r="D34" i="368"/>
  <c r="D35" i="368"/>
  <c r="D36" i="368"/>
  <c r="D37" i="368"/>
  <c r="D38" i="368"/>
  <c r="D39" i="368"/>
  <c r="D40" i="368"/>
  <c r="D41" i="368"/>
  <c r="D42" i="368"/>
  <c r="D43" i="368"/>
  <c r="D44" i="368"/>
  <c r="D45" i="368"/>
  <c r="D46" i="368"/>
  <c r="D47" i="368"/>
  <c r="D48" i="368"/>
  <c r="D49" i="368"/>
  <c r="D50" i="368"/>
  <c r="D51" i="368"/>
  <c r="D52" i="368"/>
  <c r="D53" i="368"/>
  <c r="D54" i="368"/>
  <c r="D55" i="368"/>
  <c r="D56" i="368"/>
  <c r="D57" i="368"/>
  <c r="D58" i="368"/>
  <c r="D59" i="368"/>
  <c r="D60" i="368"/>
  <c r="D61" i="368"/>
  <c r="D62" i="368"/>
  <c r="D63" i="368"/>
  <c r="D64" i="368"/>
  <c r="D65" i="368"/>
  <c r="D66" i="368"/>
  <c r="D67" i="368"/>
  <c r="D68" i="368"/>
  <c r="D69" i="368"/>
  <c r="D70" i="368"/>
  <c r="C1" i="368"/>
  <c r="C2" i="368"/>
  <c r="C3" i="368"/>
  <c r="C4" i="368"/>
  <c r="C5" i="368"/>
  <c r="C6" i="368"/>
  <c r="C7" i="368"/>
  <c r="C8" i="368"/>
  <c r="C9" i="368"/>
  <c r="C10" i="368"/>
  <c r="C11" i="368"/>
  <c r="C12" i="368"/>
  <c r="C13" i="368"/>
  <c r="C14" i="368"/>
  <c r="C15" i="368"/>
  <c r="C16" i="368"/>
  <c r="C17" i="368"/>
  <c r="C18" i="368"/>
  <c r="C19" i="368"/>
  <c r="C20" i="368"/>
  <c r="C21" i="368"/>
  <c r="C22" i="368"/>
  <c r="C23" i="368"/>
  <c r="C24" i="368"/>
  <c r="C25" i="368"/>
  <c r="C26" i="368"/>
  <c r="C27" i="368"/>
  <c r="C28" i="368"/>
  <c r="C29" i="368"/>
  <c r="C30" i="368"/>
  <c r="C31" i="368"/>
  <c r="C32" i="368"/>
  <c r="C33" i="368"/>
  <c r="C34" i="368"/>
  <c r="C35" i="368"/>
  <c r="C36" i="368"/>
  <c r="C37" i="368"/>
  <c r="C38" i="368"/>
  <c r="C39" i="368"/>
  <c r="C40" i="368"/>
  <c r="C41" i="368"/>
  <c r="C42" i="368"/>
  <c r="C43" i="368"/>
  <c r="C44" i="368"/>
  <c r="C45" i="368"/>
  <c r="C46" i="368"/>
  <c r="C47" i="368"/>
  <c r="C48" i="368"/>
  <c r="C49" i="368"/>
  <c r="C50" i="368"/>
  <c r="C51" i="368"/>
  <c r="C52" i="368"/>
  <c r="C53" i="368"/>
  <c r="C54" i="368"/>
  <c r="C55" i="368"/>
  <c r="C56" i="368"/>
  <c r="C57" i="368"/>
  <c r="C58" i="368"/>
  <c r="C59" i="368"/>
  <c r="C60" i="368"/>
  <c r="C61" i="368"/>
  <c r="C62" i="368"/>
  <c r="C63" i="368"/>
  <c r="C64" i="368"/>
  <c r="C65" i="368"/>
  <c r="C66" i="368"/>
  <c r="C67" i="368"/>
  <c r="C68" i="368"/>
  <c r="C69" i="368"/>
  <c r="C70" i="368"/>
  <c r="H1" i="365"/>
  <c r="H2" i="365"/>
  <c r="H3" i="365"/>
  <c r="H4" i="365"/>
  <c r="H5" i="365"/>
  <c r="H6" i="365"/>
  <c r="H7" i="365"/>
  <c r="H8" i="365"/>
  <c r="H9" i="365"/>
  <c r="H10" i="365"/>
  <c r="H11" i="365"/>
  <c r="H12" i="365"/>
  <c r="H13" i="365"/>
  <c r="H14" i="365"/>
  <c r="H15" i="365"/>
  <c r="H16" i="365"/>
  <c r="H17" i="365"/>
  <c r="H18" i="365"/>
  <c r="H19" i="365"/>
  <c r="H20" i="365"/>
  <c r="H21" i="365"/>
  <c r="H22" i="365"/>
  <c r="H23" i="365"/>
  <c r="H24" i="365"/>
  <c r="H25" i="365"/>
  <c r="H26" i="365"/>
  <c r="H27" i="365"/>
  <c r="H28" i="365"/>
  <c r="H29" i="365"/>
  <c r="H30" i="365"/>
  <c r="H31" i="365"/>
  <c r="H32" i="365"/>
  <c r="H33" i="365"/>
  <c r="H34" i="365"/>
  <c r="H35" i="365"/>
  <c r="H36" i="365"/>
  <c r="H37" i="365"/>
  <c r="H38" i="365"/>
  <c r="H39" i="365"/>
  <c r="H40" i="365"/>
  <c r="H41" i="365"/>
  <c r="H42" i="365"/>
  <c r="H43" i="365"/>
  <c r="H44" i="365"/>
  <c r="H45" i="365"/>
  <c r="H46" i="365"/>
  <c r="H47" i="365"/>
  <c r="H48" i="365"/>
  <c r="H49" i="365"/>
  <c r="H50" i="365"/>
  <c r="H51" i="365"/>
  <c r="H52" i="365"/>
  <c r="H53" i="365"/>
  <c r="H54" i="365"/>
  <c r="H55" i="365"/>
  <c r="H56" i="365"/>
  <c r="H57" i="365"/>
  <c r="H58" i="365"/>
  <c r="H59" i="365"/>
  <c r="H60" i="365"/>
  <c r="H61" i="365"/>
  <c r="H62" i="365"/>
  <c r="H63" i="365"/>
  <c r="H64" i="365"/>
  <c r="H65" i="365"/>
  <c r="H66" i="365"/>
  <c r="H67" i="365"/>
  <c r="H68" i="365"/>
  <c r="H69" i="365"/>
  <c r="H70" i="365"/>
  <c r="G1" i="365"/>
  <c r="G2" i="365"/>
  <c r="G3" i="365"/>
  <c r="G4" i="365"/>
  <c r="G5" i="365"/>
  <c r="G6" i="365"/>
  <c r="G7" i="365"/>
  <c r="G8" i="365"/>
  <c r="G9" i="365"/>
  <c r="G10" i="365"/>
  <c r="G11" i="365"/>
  <c r="G12" i="365"/>
  <c r="G13" i="365"/>
  <c r="G14" i="365"/>
  <c r="G15" i="365"/>
  <c r="G16" i="365"/>
  <c r="G17" i="365"/>
  <c r="G18" i="365"/>
  <c r="G19" i="365"/>
  <c r="G20" i="365"/>
  <c r="G21" i="365"/>
  <c r="G22" i="365"/>
  <c r="G23" i="365"/>
  <c r="G24" i="365"/>
  <c r="G25" i="365"/>
  <c r="G26" i="365"/>
  <c r="G27" i="365"/>
  <c r="G28" i="365"/>
  <c r="G29" i="365"/>
  <c r="G30" i="365"/>
  <c r="G31" i="365"/>
  <c r="G32" i="365"/>
  <c r="G33" i="365"/>
  <c r="G34" i="365"/>
  <c r="G35" i="365"/>
  <c r="G36" i="365"/>
  <c r="G37" i="365"/>
  <c r="G38" i="365"/>
  <c r="G39" i="365"/>
  <c r="G40" i="365"/>
  <c r="G41" i="365"/>
  <c r="G42" i="365"/>
  <c r="G43" i="365"/>
  <c r="G44" i="365"/>
  <c r="G45" i="365"/>
  <c r="G46" i="365"/>
  <c r="G47" i="365"/>
  <c r="G48" i="365"/>
  <c r="G49" i="365"/>
  <c r="G50" i="365"/>
  <c r="G51" i="365"/>
  <c r="G52" i="365"/>
  <c r="G53" i="365"/>
  <c r="G54" i="365"/>
  <c r="G55" i="365"/>
  <c r="G56" i="365"/>
  <c r="G57" i="365"/>
  <c r="G58" i="365"/>
  <c r="G59" i="365"/>
  <c r="G60" i="365"/>
  <c r="G61" i="365"/>
  <c r="G62" i="365"/>
  <c r="G63" i="365"/>
  <c r="G64" i="365"/>
  <c r="G65" i="365"/>
  <c r="G66" i="365"/>
  <c r="G67" i="365"/>
  <c r="G68" i="365"/>
  <c r="G69" i="365"/>
  <c r="G70" i="365"/>
  <c r="D1" i="365"/>
  <c r="D2" i="365"/>
  <c r="D3" i="365"/>
  <c r="D4" i="365"/>
  <c r="D5" i="365"/>
  <c r="D6" i="365"/>
  <c r="D7" i="365"/>
  <c r="D8" i="365"/>
  <c r="D9" i="365"/>
  <c r="D10" i="365"/>
  <c r="D11" i="365"/>
  <c r="D12" i="365"/>
  <c r="D13" i="365"/>
  <c r="D14" i="365"/>
  <c r="D15" i="365"/>
  <c r="D16" i="365"/>
  <c r="D17" i="365"/>
  <c r="D18" i="365"/>
  <c r="D19" i="365"/>
  <c r="D20" i="365"/>
  <c r="D21" i="365"/>
  <c r="D22" i="365"/>
  <c r="D23" i="365"/>
  <c r="D24" i="365"/>
  <c r="D25" i="365"/>
  <c r="D26" i="365"/>
  <c r="D27" i="365"/>
  <c r="D28" i="365"/>
  <c r="D29" i="365"/>
  <c r="D30" i="365"/>
  <c r="D31" i="365"/>
  <c r="D32" i="365"/>
  <c r="D33" i="365"/>
  <c r="D34" i="365"/>
  <c r="D35" i="365"/>
  <c r="D36" i="365"/>
  <c r="D37" i="365"/>
  <c r="D38" i="365"/>
  <c r="D39" i="365"/>
  <c r="D40" i="365"/>
  <c r="D41" i="365"/>
  <c r="D42" i="365"/>
  <c r="D43" i="365"/>
  <c r="D44" i="365"/>
  <c r="D45" i="365"/>
  <c r="D46" i="365"/>
  <c r="D47" i="365"/>
  <c r="D48" i="365"/>
  <c r="D49" i="365"/>
  <c r="D50" i="365"/>
  <c r="D51" i="365"/>
  <c r="D52" i="365"/>
  <c r="D53" i="365"/>
  <c r="D54" i="365"/>
  <c r="D55" i="365"/>
  <c r="D56" i="365"/>
  <c r="D57" i="365"/>
  <c r="D58" i="365"/>
  <c r="D59" i="365"/>
  <c r="D60" i="365"/>
  <c r="D61" i="365"/>
  <c r="D62" i="365"/>
  <c r="D63" i="365"/>
  <c r="D64" i="365"/>
  <c r="D65" i="365"/>
  <c r="D66" i="365"/>
  <c r="D67" i="365"/>
  <c r="D68" i="365"/>
  <c r="D69" i="365"/>
  <c r="D70" i="365"/>
  <c r="C1" i="365"/>
  <c r="C2" i="365"/>
  <c r="C3" i="365"/>
  <c r="C4" i="365"/>
  <c r="C5" i="365"/>
  <c r="C6" i="365"/>
  <c r="C7" i="365"/>
  <c r="C8" i="365"/>
  <c r="C9" i="365"/>
  <c r="C10" i="365"/>
  <c r="C11" i="365"/>
  <c r="C12" i="365"/>
  <c r="C13" i="365"/>
  <c r="C14" i="365"/>
  <c r="C15" i="365"/>
  <c r="C16" i="365"/>
  <c r="C17" i="365"/>
  <c r="C18" i="365"/>
  <c r="C19" i="365"/>
  <c r="C20" i="365"/>
  <c r="C21" i="365"/>
  <c r="C22" i="365"/>
  <c r="C23" i="365"/>
  <c r="C24" i="365"/>
  <c r="C25" i="365"/>
  <c r="C26" i="365"/>
  <c r="C27" i="365"/>
  <c r="C28" i="365"/>
  <c r="C29" i="365"/>
  <c r="C30" i="365"/>
  <c r="C31" i="365"/>
  <c r="C32" i="365"/>
  <c r="C33" i="365"/>
  <c r="C34" i="365"/>
  <c r="C35" i="365"/>
  <c r="C36" i="365"/>
  <c r="C37" i="365"/>
  <c r="C38" i="365"/>
  <c r="C39" i="365"/>
  <c r="C40" i="365"/>
  <c r="C41" i="365"/>
  <c r="C42" i="365"/>
  <c r="C43" i="365"/>
  <c r="C44" i="365"/>
  <c r="C45" i="365"/>
  <c r="C46" i="365"/>
  <c r="C47" i="365"/>
  <c r="C48" i="365"/>
  <c r="C49" i="365"/>
  <c r="C50" i="365"/>
  <c r="C51" i="365"/>
  <c r="C52" i="365"/>
  <c r="C53" i="365"/>
  <c r="C54" i="365"/>
  <c r="C55" i="365"/>
  <c r="C56" i="365"/>
  <c r="C57" i="365"/>
  <c r="C58" i="365"/>
  <c r="C59" i="365"/>
  <c r="C60" i="365"/>
  <c r="C61" i="365"/>
  <c r="C62" i="365"/>
  <c r="C63" i="365"/>
  <c r="C64" i="365"/>
  <c r="C65" i="365"/>
  <c r="C66" i="365"/>
  <c r="C67" i="365"/>
  <c r="C68" i="365"/>
  <c r="C69" i="365"/>
  <c r="C70" i="365"/>
  <c r="H1" i="360"/>
  <c r="H2" i="360"/>
  <c r="H3" i="360"/>
  <c r="H4" i="360"/>
  <c r="H5" i="360"/>
  <c r="H6" i="360"/>
  <c r="H7" i="360"/>
  <c r="H8" i="360"/>
  <c r="H9" i="360"/>
  <c r="H10" i="360"/>
  <c r="H11" i="360"/>
  <c r="H12" i="360"/>
  <c r="H13" i="360"/>
  <c r="H14" i="360"/>
  <c r="H15" i="360"/>
  <c r="H16" i="360"/>
  <c r="H17" i="360"/>
  <c r="H18" i="360"/>
  <c r="H19" i="360"/>
  <c r="H20" i="360"/>
  <c r="H21" i="360"/>
  <c r="H22" i="360"/>
  <c r="H23" i="360"/>
  <c r="H24" i="360"/>
  <c r="H25" i="360"/>
  <c r="H26" i="360"/>
  <c r="H27" i="360"/>
  <c r="H28" i="360"/>
  <c r="H29" i="360"/>
  <c r="H30" i="360"/>
  <c r="H31" i="360"/>
  <c r="H32" i="360"/>
  <c r="H33" i="360"/>
  <c r="H34" i="360"/>
  <c r="H35" i="360"/>
  <c r="H36" i="360"/>
  <c r="H37" i="360"/>
  <c r="H38" i="360"/>
  <c r="H39" i="360"/>
  <c r="H40" i="360"/>
  <c r="H41" i="360"/>
  <c r="H42" i="360"/>
  <c r="H43" i="360"/>
  <c r="H44" i="360"/>
  <c r="H45" i="360"/>
  <c r="H46" i="360"/>
  <c r="H47" i="360"/>
  <c r="H48" i="360"/>
  <c r="H49" i="360"/>
  <c r="H50" i="360"/>
  <c r="H51" i="360"/>
  <c r="H52" i="360"/>
  <c r="H53" i="360"/>
  <c r="H54" i="360"/>
  <c r="H55" i="360"/>
  <c r="H56" i="360"/>
  <c r="H57" i="360"/>
  <c r="H58" i="360"/>
  <c r="H59" i="360"/>
  <c r="H60" i="360"/>
  <c r="H61" i="360"/>
  <c r="H62" i="360"/>
  <c r="H63" i="360"/>
  <c r="H64" i="360"/>
  <c r="H65" i="360"/>
  <c r="H66" i="360"/>
  <c r="H67" i="360"/>
  <c r="H68" i="360"/>
  <c r="H69" i="360"/>
  <c r="H70" i="360"/>
  <c r="G1" i="360"/>
  <c r="G2" i="360"/>
  <c r="G3" i="360"/>
  <c r="G4" i="360"/>
  <c r="G5" i="360"/>
  <c r="G6" i="360"/>
  <c r="G7" i="360"/>
  <c r="G8" i="360"/>
  <c r="G9" i="360"/>
  <c r="G10" i="360"/>
  <c r="G11" i="360"/>
  <c r="G12" i="360"/>
  <c r="G13" i="360"/>
  <c r="G14" i="360"/>
  <c r="G15" i="360"/>
  <c r="G16" i="360"/>
  <c r="G17" i="360"/>
  <c r="G18" i="360"/>
  <c r="G19" i="360"/>
  <c r="G20" i="360"/>
  <c r="G21" i="360"/>
  <c r="G22" i="360"/>
  <c r="G23" i="360"/>
  <c r="G24" i="360"/>
  <c r="G25" i="360"/>
  <c r="G26" i="360"/>
  <c r="G27" i="360"/>
  <c r="G28" i="360"/>
  <c r="G29" i="360"/>
  <c r="G30" i="360"/>
  <c r="G31" i="360"/>
  <c r="G32" i="360"/>
  <c r="G33" i="360"/>
  <c r="G34" i="360"/>
  <c r="G35" i="360"/>
  <c r="G36" i="360"/>
  <c r="G37" i="360"/>
  <c r="G38" i="360"/>
  <c r="G39" i="360"/>
  <c r="G40" i="360"/>
  <c r="G41" i="360"/>
  <c r="G42" i="360"/>
  <c r="G43" i="360"/>
  <c r="G44" i="360"/>
  <c r="G45" i="360"/>
  <c r="G46" i="360"/>
  <c r="G47" i="360"/>
  <c r="G48" i="360"/>
  <c r="G49" i="360"/>
  <c r="G50" i="360"/>
  <c r="G51" i="360"/>
  <c r="G52" i="360"/>
  <c r="G53" i="360"/>
  <c r="G54" i="360"/>
  <c r="G55" i="360"/>
  <c r="G56" i="360"/>
  <c r="G57" i="360"/>
  <c r="G58" i="360"/>
  <c r="G59" i="360"/>
  <c r="G60" i="360"/>
  <c r="G61" i="360"/>
  <c r="G62" i="360"/>
  <c r="G63" i="360"/>
  <c r="G64" i="360"/>
  <c r="G65" i="360"/>
  <c r="G66" i="360"/>
  <c r="G67" i="360"/>
  <c r="G68" i="360"/>
  <c r="G69" i="360"/>
  <c r="G70" i="360"/>
  <c r="D1" i="360"/>
  <c r="D2" i="360"/>
  <c r="D3" i="360"/>
  <c r="D4" i="360"/>
  <c r="D5" i="360"/>
  <c r="D6" i="360"/>
  <c r="D7" i="360"/>
  <c r="D8" i="360"/>
  <c r="D9" i="360"/>
  <c r="D10" i="360"/>
  <c r="D11" i="360"/>
  <c r="D12" i="360"/>
  <c r="D13" i="360"/>
  <c r="D14" i="360"/>
  <c r="D15" i="360"/>
  <c r="D16" i="360"/>
  <c r="D17" i="360"/>
  <c r="D18" i="360"/>
  <c r="D19" i="360"/>
  <c r="D20" i="360"/>
  <c r="D21" i="360"/>
  <c r="D22" i="360"/>
  <c r="D23" i="360"/>
  <c r="D24" i="360"/>
  <c r="D25" i="360"/>
  <c r="D26" i="360"/>
  <c r="D27" i="360"/>
  <c r="D28" i="360"/>
  <c r="D29" i="360"/>
  <c r="D30" i="360"/>
  <c r="D31" i="360"/>
  <c r="D32" i="360"/>
  <c r="D33" i="360"/>
  <c r="D34" i="360"/>
  <c r="D35" i="360"/>
  <c r="D36" i="360"/>
  <c r="D37" i="360"/>
  <c r="D38" i="360"/>
  <c r="D39" i="360"/>
  <c r="D40" i="360"/>
  <c r="D41" i="360"/>
  <c r="D42" i="360"/>
  <c r="D43" i="360"/>
  <c r="D44" i="360"/>
  <c r="D45" i="360"/>
  <c r="D46" i="360"/>
  <c r="D47" i="360"/>
  <c r="D48" i="360"/>
  <c r="D49" i="360"/>
  <c r="D50" i="360"/>
  <c r="D51" i="360"/>
  <c r="D52" i="360"/>
  <c r="D53" i="360"/>
  <c r="D54" i="360"/>
  <c r="D55" i="360"/>
  <c r="D56" i="360"/>
  <c r="D57" i="360"/>
  <c r="D58" i="360"/>
  <c r="D59" i="360"/>
  <c r="D60" i="360"/>
  <c r="D61" i="360"/>
  <c r="D62" i="360"/>
  <c r="D63" i="360"/>
  <c r="D64" i="360"/>
  <c r="D65" i="360"/>
  <c r="D66" i="360"/>
  <c r="D67" i="360"/>
  <c r="D68" i="360"/>
  <c r="D69" i="360"/>
  <c r="D70" i="360"/>
  <c r="C1" i="360"/>
  <c r="C2" i="360"/>
  <c r="C3" i="360"/>
  <c r="C4" i="360"/>
  <c r="C5" i="360"/>
  <c r="C6" i="360"/>
  <c r="C7" i="360"/>
  <c r="C8" i="360"/>
  <c r="C9" i="360"/>
  <c r="C10" i="360"/>
  <c r="C11" i="360"/>
  <c r="C12" i="360"/>
  <c r="C13" i="360"/>
  <c r="C14" i="360"/>
  <c r="C15" i="360"/>
  <c r="C16" i="360"/>
  <c r="C17" i="360"/>
  <c r="C18" i="360"/>
  <c r="C19" i="360"/>
  <c r="C20" i="360"/>
  <c r="C21" i="360"/>
  <c r="C22" i="360"/>
  <c r="C23" i="360"/>
  <c r="C24" i="360"/>
  <c r="C25" i="360"/>
  <c r="C26" i="360"/>
  <c r="C27" i="360"/>
  <c r="C28" i="360"/>
  <c r="C29" i="360"/>
  <c r="C30" i="360"/>
  <c r="C31" i="360"/>
  <c r="C32" i="360"/>
  <c r="C33" i="360"/>
  <c r="C34" i="360"/>
  <c r="C35" i="360"/>
  <c r="C36" i="360"/>
  <c r="C37" i="360"/>
  <c r="C38" i="360"/>
  <c r="C39" i="360"/>
  <c r="C40" i="360"/>
  <c r="C41" i="360"/>
  <c r="C42" i="360"/>
  <c r="C43" i="360"/>
  <c r="C44" i="360"/>
  <c r="C45" i="360"/>
  <c r="C46" i="360"/>
  <c r="C47" i="360"/>
  <c r="C48" i="360"/>
  <c r="C49" i="360"/>
  <c r="C50" i="360"/>
  <c r="C51" i="360"/>
  <c r="C52" i="360"/>
  <c r="C53" i="360"/>
  <c r="C54" i="360"/>
  <c r="C55" i="360"/>
  <c r="C56" i="360"/>
  <c r="C57" i="360"/>
  <c r="C58" i="360"/>
  <c r="C59" i="360"/>
  <c r="C60" i="360"/>
  <c r="C61" i="360"/>
  <c r="C62" i="360"/>
  <c r="C63" i="360"/>
  <c r="C64" i="360"/>
  <c r="C65" i="360"/>
  <c r="C66" i="360"/>
  <c r="C67" i="360"/>
  <c r="C68" i="360"/>
  <c r="C69" i="360"/>
  <c r="C70" i="360"/>
  <c r="H1" i="358"/>
  <c r="H2" i="358"/>
  <c r="H3" i="358"/>
  <c r="H4" i="358"/>
  <c r="H5" i="358"/>
  <c r="H6" i="358"/>
  <c r="H7" i="358"/>
  <c r="H8" i="358"/>
  <c r="H9" i="358"/>
  <c r="H10" i="358"/>
  <c r="H11" i="358"/>
  <c r="H12" i="358"/>
  <c r="H13" i="358"/>
  <c r="H14" i="358"/>
  <c r="H15" i="358"/>
  <c r="H16" i="358"/>
  <c r="H17" i="358"/>
  <c r="H18" i="358"/>
  <c r="H19" i="358"/>
  <c r="H20" i="358"/>
  <c r="H21" i="358"/>
  <c r="H22" i="358"/>
  <c r="H23" i="358"/>
  <c r="H24" i="358"/>
  <c r="H25" i="358"/>
  <c r="H26" i="358"/>
  <c r="H27" i="358"/>
  <c r="H28" i="358"/>
  <c r="H29" i="358"/>
  <c r="H30" i="358"/>
  <c r="H31" i="358"/>
  <c r="H32" i="358"/>
  <c r="H33" i="358"/>
  <c r="H34" i="358"/>
  <c r="H35" i="358"/>
  <c r="H36" i="358"/>
  <c r="H37" i="358"/>
  <c r="H38" i="358"/>
  <c r="H39" i="358"/>
  <c r="H40" i="358"/>
  <c r="H41" i="358"/>
  <c r="H42" i="358"/>
  <c r="H43" i="358"/>
  <c r="H44" i="358"/>
  <c r="H45" i="358"/>
  <c r="H46" i="358"/>
  <c r="H47" i="358"/>
  <c r="H48" i="358"/>
  <c r="H49" i="358"/>
  <c r="H50" i="358"/>
  <c r="H51" i="358"/>
  <c r="H52" i="358"/>
  <c r="H53" i="358"/>
  <c r="H54" i="358"/>
  <c r="H55" i="358"/>
  <c r="H56" i="358"/>
  <c r="H57" i="358"/>
  <c r="H58" i="358"/>
  <c r="H59" i="358"/>
  <c r="H60" i="358"/>
  <c r="H61" i="358"/>
  <c r="H62" i="358"/>
  <c r="H63" i="358"/>
  <c r="H64" i="358"/>
  <c r="H65" i="358"/>
  <c r="H66" i="358"/>
  <c r="H67" i="358"/>
  <c r="H68" i="358"/>
  <c r="H69" i="358"/>
  <c r="H70" i="358"/>
  <c r="G1" i="358"/>
  <c r="G2" i="358"/>
  <c r="G3" i="358"/>
  <c r="G4" i="358"/>
  <c r="G5" i="358"/>
  <c r="G6" i="358"/>
  <c r="G7" i="358"/>
  <c r="G8" i="358"/>
  <c r="G9" i="358"/>
  <c r="G10" i="358"/>
  <c r="G11" i="358"/>
  <c r="G12" i="358"/>
  <c r="G13" i="358"/>
  <c r="G14" i="358"/>
  <c r="G15" i="358"/>
  <c r="G16" i="358"/>
  <c r="G17" i="358"/>
  <c r="G18" i="358"/>
  <c r="G19" i="358"/>
  <c r="G20" i="358"/>
  <c r="G21" i="358"/>
  <c r="G22" i="358"/>
  <c r="G23" i="358"/>
  <c r="G24" i="358"/>
  <c r="G25" i="358"/>
  <c r="G26" i="358"/>
  <c r="G27" i="358"/>
  <c r="G28" i="358"/>
  <c r="G29" i="358"/>
  <c r="G30" i="358"/>
  <c r="G31" i="358"/>
  <c r="G32" i="358"/>
  <c r="G33" i="358"/>
  <c r="G34" i="358"/>
  <c r="G35" i="358"/>
  <c r="G36" i="358"/>
  <c r="G37" i="358"/>
  <c r="G38" i="358"/>
  <c r="G39" i="358"/>
  <c r="G40" i="358"/>
  <c r="G41" i="358"/>
  <c r="G42" i="358"/>
  <c r="G43" i="358"/>
  <c r="G44" i="358"/>
  <c r="G45" i="358"/>
  <c r="G46" i="358"/>
  <c r="G47" i="358"/>
  <c r="G48" i="358"/>
  <c r="G49" i="358"/>
  <c r="G50" i="358"/>
  <c r="G51" i="358"/>
  <c r="G52" i="358"/>
  <c r="G53" i="358"/>
  <c r="G54" i="358"/>
  <c r="G55" i="358"/>
  <c r="G56" i="358"/>
  <c r="G57" i="358"/>
  <c r="G58" i="358"/>
  <c r="G59" i="358"/>
  <c r="G60" i="358"/>
  <c r="G61" i="358"/>
  <c r="G62" i="358"/>
  <c r="G63" i="358"/>
  <c r="G64" i="358"/>
  <c r="G65" i="358"/>
  <c r="G66" i="358"/>
  <c r="G67" i="358"/>
  <c r="G68" i="358"/>
  <c r="G69" i="358"/>
  <c r="G70" i="358"/>
  <c r="D1" i="358"/>
  <c r="D2" i="358"/>
  <c r="D3" i="358"/>
  <c r="D4" i="358"/>
  <c r="D5" i="358"/>
  <c r="D6" i="358"/>
  <c r="D7" i="358"/>
  <c r="D8" i="358"/>
  <c r="D9" i="358"/>
  <c r="D10" i="358"/>
  <c r="D11" i="358"/>
  <c r="D12" i="358"/>
  <c r="D13" i="358"/>
  <c r="D14" i="358"/>
  <c r="D15" i="358"/>
  <c r="D16" i="358"/>
  <c r="D17" i="358"/>
  <c r="D18" i="358"/>
  <c r="D19" i="358"/>
  <c r="D20" i="358"/>
  <c r="D21" i="358"/>
  <c r="D22" i="358"/>
  <c r="D23" i="358"/>
  <c r="D24" i="358"/>
  <c r="D25" i="358"/>
  <c r="D26" i="358"/>
  <c r="D27" i="358"/>
  <c r="D28" i="358"/>
  <c r="D29" i="358"/>
  <c r="D30" i="358"/>
  <c r="D31" i="358"/>
  <c r="D32" i="358"/>
  <c r="D33" i="358"/>
  <c r="D34" i="358"/>
  <c r="D35" i="358"/>
  <c r="D36" i="358"/>
  <c r="D37" i="358"/>
  <c r="D38" i="358"/>
  <c r="D39" i="358"/>
  <c r="D40" i="358"/>
  <c r="D41" i="358"/>
  <c r="D42" i="358"/>
  <c r="D43" i="358"/>
  <c r="D44" i="358"/>
  <c r="D45" i="358"/>
  <c r="D46" i="358"/>
  <c r="D47" i="358"/>
  <c r="D48" i="358"/>
  <c r="D49" i="358"/>
  <c r="D50" i="358"/>
  <c r="D51" i="358"/>
  <c r="D52" i="358"/>
  <c r="D53" i="358"/>
  <c r="D54" i="358"/>
  <c r="D55" i="358"/>
  <c r="D56" i="358"/>
  <c r="D57" i="358"/>
  <c r="D58" i="358"/>
  <c r="D59" i="358"/>
  <c r="D60" i="358"/>
  <c r="D61" i="358"/>
  <c r="D62" i="358"/>
  <c r="D63" i="358"/>
  <c r="D64" i="358"/>
  <c r="D65" i="358"/>
  <c r="D66" i="358"/>
  <c r="D67" i="358"/>
  <c r="D68" i="358"/>
  <c r="D69" i="358"/>
  <c r="D70" i="358"/>
  <c r="C1" i="358"/>
  <c r="C2" i="358"/>
  <c r="C3" i="358"/>
  <c r="C4" i="358"/>
  <c r="C5" i="358"/>
  <c r="C6" i="358"/>
  <c r="C7" i="358"/>
  <c r="C8" i="358"/>
  <c r="C9" i="358"/>
  <c r="C10" i="358"/>
  <c r="C11" i="358"/>
  <c r="C12" i="358"/>
  <c r="C13" i="358"/>
  <c r="C14" i="358"/>
  <c r="C15" i="358"/>
  <c r="C16" i="358"/>
  <c r="C17" i="358"/>
  <c r="C18" i="358"/>
  <c r="C19" i="358"/>
  <c r="C20" i="358"/>
  <c r="C21" i="358"/>
  <c r="C22" i="358"/>
  <c r="C23" i="358"/>
  <c r="C24" i="358"/>
  <c r="C25" i="358"/>
  <c r="C26" i="358"/>
  <c r="C27" i="358"/>
  <c r="C28" i="358"/>
  <c r="C29" i="358"/>
  <c r="C30" i="358"/>
  <c r="C31" i="358"/>
  <c r="C32" i="358"/>
  <c r="C33" i="358"/>
  <c r="C34" i="358"/>
  <c r="C35" i="358"/>
  <c r="C36" i="358"/>
  <c r="C37" i="358"/>
  <c r="C38" i="358"/>
  <c r="C39" i="358"/>
  <c r="C40" i="358"/>
  <c r="C41" i="358"/>
  <c r="C42" i="358"/>
  <c r="C43" i="358"/>
  <c r="C44" i="358"/>
  <c r="C45" i="358"/>
  <c r="C46" i="358"/>
  <c r="C47" i="358"/>
  <c r="C48" i="358"/>
  <c r="C49" i="358"/>
  <c r="C50" i="358"/>
  <c r="C51" i="358"/>
  <c r="C52" i="358"/>
  <c r="C53" i="358"/>
  <c r="C54" i="358"/>
  <c r="C55" i="358"/>
  <c r="C56" i="358"/>
  <c r="C57" i="358"/>
  <c r="C58" i="358"/>
  <c r="C59" i="358"/>
  <c r="C60" i="358"/>
  <c r="C61" i="358"/>
  <c r="C62" i="358"/>
  <c r="C63" i="358"/>
  <c r="C64" i="358"/>
  <c r="C65" i="358"/>
  <c r="C66" i="358"/>
  <c r="C67" i="358"/>
  <c r="C68" i="358"/>
  <c r="C69" i="358"/>
  <c r="C70" i="358"/>
  <c r="H1" i="356"/>
  <c r="H2" i="356"/>
  <c r="H3" i="356"/>
  <c r="H4" i="356"/>
  <c r="H5" i="356"/>
  <c r="H6" i="356"/>
  <c r="H7" i="356"/>
  <c r="H8" i="356"/>
  <c r="H9" i="356"/>
  <c r="H10" i="356"/>
  <c r="H11" i="356"/>
  <c r="H12" i="356"/>
  <c r="H13" i="356"/>
  <c r="H14" i="356"/>
  <c r="H15" i="356"/>
  <c r="H16" i="356"/>
  <c r="H17" i="356"/>
  <c r="H18" i="356"/>
  <c r="H19" i="356"/>
  <c r="H20" i="356"/>
  <c r="H21" i="356"/>
  <c r="H22" i="356"/>
  <c r="H23" i="356"/>
  <c r="H24" i="356"/>
  <c r="H25" i="356"/>
  <c r="H26" i="356"/>
  <c r="H27" i="356"/>
  <c r="H28" i="356"/>
  <c r="H29" i="356"/>
  <c r="H30" i="356"/>
  <c r="H31" i="356"/>
  <c r="H32" i="356"/>
  <c r="H33" i="356"/>
  <c r="H34" i="356"/>
  <c r="H35" i="356"/>
  <c r="H36" i="356"/>
  <c r="H37" i="356"/>
  <c r="H38" i="356"/>
  <c r="H39" i="356"/>
  <c r="H40" i="356"/>
  <c r="H41" i="356"/>
  <c r="H42" i="356"/>
  <c r="H43" i="356"/>
  <c r="H44" i="356"/>
  <c r="H45" i="356"/>
  <c r="H46" i="356"/>
  <c r="H47" i="356"/>
  <c r="H48" i="356"/>
  <c r="H49" i="356"/>
  <c r="H50" i="356"/>
  <c r="H51" i="356"/>
  <c r="H52" i="356"/>
  <c r="H53" i="356"/>
  <c r="H54" i="356"/>
  <c r="H55" i="356"/>
  <c r="H56" i="356"/>
  <c r="H57" i="356"/>
  <c r="H58" i="356"/>
  <c r="H59" i="356"/>
  <c r="H60" i="356"/>
  <c r="H61" i="356"/>
  <c r="H62" i="356"/>
  <c r="H63" i="356"/>
  <c r="H64" i="356"/>
  <c r="H65" i="356"/>
  <c r="H66" i="356"/>
  <c r="H67" i="356"/>
  <c r="H68" i="356"/>
  <c r="H69" i="356"/>
  <c r="H70" i="356"/>
  <c r="G1" i="356"/>
  <c r="G2" i="356"/>
  <c r="G3" i="356"/>
  <c r="G4" i="356"/>
  <c r="G5" i="356"/>
  <c r="G6" i="356"/>
  <c r="G7" i="356"/>
  <c r="G8" i="356"/>
  <c r="G9" i="356"/>
  <c r="G10" i="356"/>
  <c r="G11" i="356"/>
  <c r="G12" i="356"/>
  <c r="G13" i="356"/>
  <c r="G14" i="356"/>
  <c r="G15" i="356"/>
  <c r="G16" i="356"/>
  <c r="G17" i="356"/>
  <c r="G18" i="356"/>
  <c r="G19" i="356"/>
  <c r="G20" i="356"/>
  <c r="G21" i="356"/>
  <c r="G22" i="356"/>
  <c r="G23" i="356"/>
  <c r="G24" i="356"/>
  <c r="G25" i="356"/>
  <c r="G26" i="356"/>
  <c r="G27" i="356"/>
  <c r="G28" i="356"/>
  <c r="G29" i="356"/>
  <c r="G30" i="356"/>
  <c r="G31" i="356"/>
  <c r="G32" i="356"/>
  <c r="G33" i="356"/>
  <c r="G34" i="356"/>
  <c r="G35" i="356"/>
  <c r="G36" i="356"/>
  <c r="G37" i="356"/>
  <c r="G38" i="356"/>
  <c r="G39" i="356"/>
  <c r="G40" i="356"/>
  <c r="G41" i="356"/>
  <c r="G42" i="356"/>
  <c r="G43" i="356"/>
  <c r="G44" i="356"/>
  <c r="G45" i="356"/>
  <c r="G46" i="356"/>
  <c r="G47" i="356"/>
  <c r="G48" i="356"/>
  <c r="G49" i="356"/>
  <c r="G50" i="356"/>
  <c r="G51" i="356"/>
  <c r="G52" i="356"/>
  <c r="G53" i="356"/>
  <c r="G54" i="356"/>
  <c r="G55" i="356"/>
  <c r="G56" i="356"/>
  <c r="G57" i="356"/>
  <c r="G58" i="356"/>
  <c r="G59" i="356"/>
  <c r="G60" i="356"/>
  <c r="G61" i="356"/>
  <c r="G62" i="356"/>
  <c r="G63" i="356"/>
  <c r="G64" i="356"/>
  <c r="G65" i="356"/>
  <c r="G66" i="356"/>
  <c r="G67" i="356"/>
  <c r="G68" i="356"/>
  <c r="G69" i="356"/>
  <c r="G70" i="356"/>
  <c r="D1" i="356"/>
  <c r="D2" i="356"/>
  <c r="D3" i="356"/>
  <c r="D4" i="356"/>
  <c r="D5" i="356"/>
  <c r="D6" i="356"/>
  <c r="D7" i="356"/>
  <c r="D8" i="356"/>
  <c r="D9" i="356"/>
  <c r="D10" i="356"/>
  <c r="D11" i="356"/>
  <c r="D12" i="356"/>
  <c r="D13" i="356"/>
  <c r="D14" i="356"/>
  <c r="D15" i="356"/>
  <c r="D16" i="356"/>
  <c r="D17" i="356"/>
  <c r="D18" i="356"/>
  <c r="D19" i="356"/>
  <c r="D20" i="356"/>
  <c r="D21" i="356"/>
  <c r="D22" i="356"/>
  <c r="D23" i="356"/>
  <c r="D24" i="356"/>
  <c r="D25" i="356"/>
  <c r="D26" i="356"/>
  <c r="D27" i="356"/>
  <c r="D28" i="356"/>
  <c r="D29" i="356"/>
  <c r="D30" i="356"/>
  <c r="D31" i="356"/>
  <c r="D32" i="356"/>
  <c r="D33" i="356"/>
  <c r="D34" i="356"/>
  <c r="D35" i="356"/>
  <c r="D36" i="356"/>
  <c r="D37" i="356"/>
  <c r="D38" i="356"/>
  <c r="D39" i="356"/>
  <c r="D40" i="356"/>
  <c r="D41" i="356"/>
  <c r="D42" i="356"/>
  <c r="D43" i="356"/>
  <c r="D44" i="356"/>
  <c r="D45" i="356"/>
  <c r="D46" i="356"/>
  <c r="D47" i="356"/>
  <c r="D48" i="356"/>
  <c r="D49" i="356"/>
  <c r="D50" i="356"/>
  <c r="D51" i="356"/>
  <c r="D52" i="356"/>
  <c r="D53" i="356"/>
  <c r="D54" i="356"/>
  <c r="D55" i="356"/>
  <c r="D56" i="356"/>
  <c r="D57" i="356"/>
  <c r="D58" i="356"/>
  <c r="D59" i="356"/>
  <c r="D60" i="356"/>
  <c r="D61" i="356"/>
  <c r="D62" i="356"/>
  <c r="D63" i="356"/>
  <c r="D64" i="356"/>
  <c r="D65" i="356"/>
  <c r="D66" i="356"/>
  <c r="D67" i="356"/>
  <c r="D68" i="356"/>
  <c r="D69" i="356"/>
  <c r="D70" i="356"/>
  <c r="C1" i="356"/>
  <c r="C2" i="356"/>
  <c r="C3" i="356"/>
  <c r="C4" i="356"/>
  <c r="C5" i="356"/>
  <c r="C6" i="356"/>
  <c r="C7" i="356"/>
  <c r="C8" i="356"/>
  <c r="C9" i="356"/>
  <c r="C10" i="356"/>
  <c r="C11" i="356"/>
  <c r="C12" i="356"/>
  <c r="C13" i="356"/>
  <c r="C14" i="356"/>
  <c r="C15" i="356"/>
  <c r="C16" i="356"/>
  <c r="C17" i="356"/>
  <c r="C18" i="356"/>
  <c r="C19" i="356"/>
  <c r="C20" i="356"/>
  <c r="C21" i="356"/>
  <c r="C22" i="356"/>
  <c r="C23" i="356"/>
  <c r="C24" i="356"/>
  <c r="C25" i="356"/>
  <c r="C26" i="356"/>
  <c r="C27" i="356"/>
  <c r="C28" i="356"/>
  <c r="C29" i="356"/>
  <c r="C30" i="356"/>
  <c r="C31" i="356"/>
  <c r="C32" i="356"/>
  <c r="C33" i="356"/>
  <c r="C34" i="356"/>
  <c r="C35" i="356"/>
  <c r="C36" i="356"/>
  <c r="C37" i="356"/>
  <c r="C38" i="356"/>
  <c r="C39" i="356"/>
  <c r="C40" i="356"/>
  <c r="C41" i="356"/>
  <c r="C42" i="356"/>
  <c r="C43" i="356"/>
  <c r="C44" i="356"/>
  <c r="C45" i="356"/>
  <c r="C46" i="356"/>
  <c r="C47" i="356"/>
  <c r="C48" i="356"/>
  <c r="C49" i="356"/>
  <c r="C50" i="356"/>
  <c r="C51" i="356"/>
  <c r="C52" i="356"/>
  <c r="C53" i="356"/>
  <c r="C54" i="356"/>
  <c r="C55" i="356"/>
  <c r="C56" i="356"/>
  <c r="C57" i="356"/>
  <c r="C58" i="356"/>
  <c r="C59" i="356"/>
  <c r="C60" i="356"/>
  <c r="C61" i="356"/>
  <c r="C62" i="356"/>
  <c r="C63" i="356"/>
  <c r="C64" i="356"/>
  <c r="C65" i="356"/>
  <c r="C66" i="356"/>
  <c r="C67" i="356"/>
  <c r="C68" i="356"/>
  <c r="C69" i="356"/>
  <c r="C70" i="356"/>
  <c r="H1" i="354"/>
  <c r="H2" i="354"/>
  <c r="H3" i="354"/>
  <c r="H4" i="354"/>
  <c r="H5" i="354"/>
  <c r="H6" i="354"/>
  <c r="H7" i="354"/>
  <c r="H8" i="354"/>
  <c r="H9" i="354"/>
  <c r="H10" i="354"/>
  <c r="H11" i="354"/>
  <c r="H12" i="354"/>
  <c r="H13" i="354"/>
  <c r="H14" i="354"/>
  <c r="H15" i="354"/>
  <c r="H16" i="354"/>
  <c r="H17" i="354"/>
  <c r="H18" i="354"/>
  <c r="H19" i="354"/>
  <c r="H20" i="354"/>
  <c r="H21" i="354"/>
  <c r="H22" i="354"/>
  <c r="H23" i="354"/>
  <c r="H24" i="354"/>
  <c r="H25" i="354"/>
  <c r="H26" i="354"/>
  <c r="H27" i="354"/>
  <c r="H28" i="354"/>
  <c r="H29" i="354"/>
  <c r="H30" i="354"/>
  <c r="H31" i="354"/>
  <c r="H32" i="354"/>
  <c r="H33" i="354"/>
  <c r="H34" i="354"/>
  <c r="H35" i="354"/>
  <c r="H36" i="354"/>
  <c r="H37" i="354"/>
  <c r="H38" i="354"/>
  <c r="H39" i="354"/>
  <c r="H40" i="354"/>
  <c r="H41" i="354"/>
  <c r="H42" i="354"/>
  <c r="H43" i="354"/>
  <c r="H44" i="354"/>
  <c r="H45" i="354"/>
  <c r="H46" i="354"/>
  <c r="H47" i="354"/>
  <c r="H48" i="354"/>
  <c r="H49" i="354"/>
  <c r="H50" i="354"/>
  <c r="H51" i="354"/>
  <c r="H52" i="354"/>
  <c r="H53" i="354"/>
  <c r="H54" i="354"/>
  <c r="H55" i="354"/>
  <c r="H56" i="354"/>
  <c r="H57" i="354"/>
  <c r="H58" i="354"/>
  <c r="H59" i="354"/>
  <c r="H60" i="354"/>
  <c r="H61" i="354"/>
  <c r="H62" i="354"/>
  <c r="H63" i="354"/>
  <c r="H64" i="354"/>
  <c r="H65" i="354"/>
  <c r="H66" i="354"/>
  <c r="H67" i="354"/>
  <c r="H68" i="354"/>
  <c r="H69" i="354"/>
  <c r="H70" i="354"/>
  <c r="G1" i="354"/>
  <c r="G2" i="354"/>
  <c r="G3" i="354"/>
  <c r="G4" i="354"/>
  <c r="G5" i="354"/>
  <c r="G6" i="354"/>
  <c r="G7" i="354"/>
  <c r="G8" i="354"/>
  <c r="G9" i="354"/>
  <c r="G10" i="354"/>
  <c r="G11" i="354"/>
  <c r="G12" i="354"/>
  <c r="G13" i="354"/>
  <c r="G14" i="354"/>
  <c r="G15" i="354"/>
  <c r="G16" i="354"/>
  <c r="G17" i="354"/>
  <c r="G18" i="354"/>
  <c r="G19" i="354"/>
  <c r="G20" i="354"/>
  <c r="G21" i="354"/>
  <c r="G22" i="354"/>
  <c r="G23" i="354"/>
  <c r="G24" i="354"/>
  <c r="G25" i="354"/>
  <c r="G26" i="354"/>
  <c r="G27" i="354"/>
  <c r="G28" i="354"/>
  <c r="G29" i="354"/>
  <c r="G30" i="354"/>
  <c r="G31" i="354"/>
  <c r="G32" i="354"/>
  <c r="G33" i="354"/>
  <c r="G34" i="354"/>
  <c r="G35" i="354"/>
  <c r="G36" i="354"/>
  <c r="G37" i="354"/>
  <c r="G38" i="354"/>
  <c r="G39" i="354"/>
  <c r="G40" i="354"/>
  <c r="G41" i="354"/>
  <c r="G42" i="354"/>
  <c r="G43" i="354"/>
  <c r="G44" i="354"/>
  <c r="G45" i="354"/>
  <c r="G46" i="354"/>
  <c r="G47" i="354"/>
  <c r="G48" i="354"/>
  <c r="G49" i="354"/>
  <c r="G50" i="354"/>
  <c r="G51" i="354"/>
  <c r="G52" i="354"/>
  <c r="G53" i="354"/>
  <c r="G54" i="354"/>
  <c r="G55" i="354"/>
  <c r="G56" i="354"/>
  <c r="G57" i="354"/>
  <c r="G58" i="354"/>
  <c r="G59" i="354"/>
  <c r="G60" i="354"/>
  <c r="G61" i="354"/>
  <c r="G62" i="354"/>
  <c r="G63" i="354"/>
  <c r="G64" i="354"/>
  <c r="G65" i="354"/>
  <c r="G66" i="354"/>
  <c r="G67" i="354"/>
  <c r="G68" i="354"/>
  <c r="G69" i="354"/>
  <c r="G70" i="354"/>
  <c r="D1" i="354"/>
  <c r="D2" i="354"/>
  <c r="D3" i="354"/>
  <c r="D4" i="354"/>
  <c r="D5" i="354"/>
  <c r="D6" i="354"/>
  <c r="D7" i="354"/>
  <c r="D8" i="354"/>
  <c r="D9" i="354"/>
  <c r="D10" i="354"/>
  <c r="D11" i="354"/>
  <c r="D12" i="354"/>
  <c r="D13" i="354"/>
  <c r="D14" i="354"/>
  <c r="D15" i="354"/>
  <c r="D16" i="354"/>
  <c r="D17" i="354"/>
  <c r="D18" i="354"/>
  <c r="D19" i="354"/>
  <c r="D20" i="354"/>
  <c r="D21" i="354"/>
  <c r="D22" i="354"/>
  <c r="D23" i="354"/>
  <c r="D24" i="354"/>
  <c r="D25" i="354"/>
  <c r="D26" i="354"/>
  <c r="D27" i="354"/>
  <c r="D28" i="354"/>
  <c r="D29" i="354"/>
  <c r="D30" i="354"/>
  <c r="D31" i="354"/>
  <c r="D32" i="354"/>
  <c r="D33" i="354"/>
  <c r="D34" i="354"/>
  <c r="D35" i="354"/>
  <c r="D36" i="354"/>
  <c r="D37" i="354"/>
  <c r="D38" i="354"/>
  <c r="D39" i="354"/>
  <c r="D40" i="354"/>
  <c r="D41" i="354"/>
  <c r="D42" i="354"/>
  <c r="D43" i="354"/>
  <c r="D44" i="354"/>
  <c r="D45" i="354"/>
  <c r="D46" i="354"/>
  <c r="D47" i="354"/>
  <c r="D48" i="354"/>
  <c r="D49" i="354"/>
  <c r="D50" i="354"/>
  <c r="D51" i="354"/>
  <c r="D52" i="354"/>
  <c r="D53" i="354"/>
  <c r="D54" i="354"/>
  <c r="D55" i="354"/>
  <c r="D56" i="354"/>
  <c r="D57" i="354"/>
  <c r="D58" i="354"/>
  <c r="D59" i="354"/>
  <c r="D60" i="354"/>
  <c r="D61" i="354"/>
  <c r="D62" i="354"/>
  <c r="D63" i="354"/>
  <c r="D64" i="354"/>
  <c r="D65" i="354"/>
  <c r="D66" i="354"/>
  <c r="D67" i="354"/>
  <c r="D68" i="354"/>
  <c r="D69" i="354"/>
  <c r="D70" i="354"/>
  <c r="C1" i="354"/>
  <c r="C2" i="354"/>
  <c r="C3" i="354"/>
  <c r="C4" i="354"/>
  <c r="C5" i="354"/>
  <c r="C6" i="354"/>
  <c r="C7" i="354"/>
  <c r="C8" i="354"/>
  <c r="C9" i="354"/>
  <c r="C10" i="354"/>
  <c r="C11" i="354"/>
  <c r="C12" i="354"/>
  <c r="C13" i="354"/>
  <c r="C14" i="354"/>
  <c r="C15" i="354"/>
  <c r="C16" i="354"/>
  <c r="C17" i="354"/>
  <c r="C18" i="354"/>
  <c r="C19" i="354"/>
  <c r="C20" i="354"/>
  <c r="C21" i="354"/>
  <c r="C22" i="354"/>
  <c r="C23" i="354"/>
  <c r="C24" i="354"/>
  <c r="C25" i="354"/>
  <c r="C26" i="354"/>
  <c r="C27" i="354"/>
  <c r="C28" i="354"/>
  <c r="C29" i="354"/>
  <c r="C30" i="354"/>
  <c r="C31" i="354"/>
  <c r="C32" i="354"/>
  <c r="C33" i="354"/>
  <c r="C34" i="354"/>
  <c r="C35" i="354"/>
  <c r="C36" i="354"/>
  <c r="C37" i="354"/>
  <c r="C38" i="354"/>
  <c r="C39" i="354"/>
  <c r="C40" i="354"/>
  <c r="C41" i="354"/>
  <c r="C42" i="354"/>
  <c r="C43" i="354"/>
  <c r="C44" i="354"/>
  <c r="C45" i="354"/>
  <c r="C46" i="354"/>
  <c r="C47" i="354"/>
  <c r="C48" i="354"/>
  <c r="C49" i="354"/>
  <c r="C50" i="354"/>
  <c r="C51" i="354"/>
  <c r="C52" i="354"/>
  <c r="C53" i="354"/>
  <c r="C54" i="354"/>
  <c r="C55" i="354"/>
  <c r="C56" i="354"/>
  <c r="C57" i="354"/>
  <c r="C58" i="354"/>
  <c r="C59" i="354"/>
  <c r="C60" i="354"/>
  <c r="C61" i="354"/>
  <c r="C62" i="354"/>
  <c r="C63" i="354"/>
  <c r="C64" i="354"/>
  <c r="C65" i="354"/>
  <c r="C66" i="354"/>
  <c r="C67" i="354"/>
  <c r="C68" i="354"/>
  <c r="C69" i="354"/>
  <c r="C70" i="354"/>
  <c r="H1" i="351"/>
  <c r="H2" i="351"/>
  <c r="H3" i="351"/>
  <c r="H4" i="351"/>
  <c r="H5" i="351"/>
  <c r="H6" i="351"/>
  <c r="H7" i="351"/>
  <c r="H8" i="351"/>
  <c r="H9" i="351"/>
  <c r="H10" i="351"/>
  <c r="H11" i="351"/>
  <c r="H12" i="351"/>
  <c r="H13" i="351"/>
  <c r="H14" i="351"/>
  <c r="H15" i="351"/>
  <c r="H16" i="351"/>
  <c r="H17" i="351"/>
  <c r="H18" i="351"/>
  <c r="H19" i="351"/>
  <c r="H20" i="351"/>
  <c r="H21" i="351"/>
  <c r="H22" i="351"/>
  <c r="H23" i="351"/>
  <c r="H24" i="351"/>
  <c r="H25" i="351"/>
  <c r="H26" i="351"/>
  <c r="H27" i="351"/>
  <c r="H28" i="351"/>
  <c r="H29" i="351"/>
  <c r="H30" i="351"/>
  <c r="H31" i="351"/>
  <c r="H32" i="351"/>
  <c r="H33" i="351"/>
  <c r="H34" i="351"/>
  <c r="H35" i="351"/>
  <c r="H36" i="351"/>
  <c r="H37" i="351"/>
  <c r="H38" i="351"/>
  <c r="H39" i="351"/>
  <c r="H40" i="351"/>
  <c r="H41" i="351"/>
  <c r="H42" i="351"/>
  <c r="H43" i="351"/>
  <c r="H44" i="351"/>
  <c r="H45" i="351"/>
  <c r="H46" i="351"/>
  <c r="H47" i="351"/>
  <c r="H48" i="351"/>
  <c r="H49" i="351"/>
  <c r="H50" i="351"/>
  <c r="H51" i="351"/>
  <c r="H52" i="351"/>
  <c r="H53" i="351"/>
  <c r="H54" i="351"/>
  <c r="H55" i="351"/>
  <c r="H56" i="351"/>
  <c r="H57" i="351"/>
  <c r="H58" i="351"/>
  <c r="H59" i="351"/>
  <c r="H60" i="351"/>
  <c r="H61" i="351"/>
  <c r="H62" i="351"/>
  <c r="H63" i="351"/>
  <c r="H64" i="351"/>
  <c r="H65" i="351"/>
  <c r="H66" i="351"/>
  <c r="H67" i="351"/>
  <c r="H68" i="351"/>
  <c r="H69" i="351"/>
  <c r="H70" i="351"/>
  <c r="G1" i="351"/>
  <c r="G2" i="351"/>
  <c r="G3" i="351"/>
  <c r="G4" i="351"/>
  <c r="G5" i="351"/>
  <c r="G6" i="351"/>
  <c r="G7" i="351"/>
  <c r="G8" i="351"/>
  <c r="G9" i="351"/>
  <c r="G10" i="351"/>
  <c r="G11" i="351"/>
  <c r="G12" i="351"/>
  <c r="G13" i="351"/>
  <c r="G14" i="351"/>
  <c r="G15" i="351"/>
  <c r="G16" i="351"/>
  <c r="G17" i="351"/>
  <c r="G18" i="351"/>
  <c r="G19" i="351"/>
  <c r="G20" i="351"/>
  <c r="G21" i="351"/>
  <c r="G22" i="351"/>
  <c r="G23" i="351"/>
  <c r="G24" i="351"/>
  <c r="G25" i="351"/>
  <c r="G26" i="351"/>
  <c r="G27" i="351"/>
  <c r="G28" i="351"/>
  <c r="G29" i="351"/>
  <c r="G30" i="351"/>
  <c r="G31" i="351"/>
  <c r="G32" i="351"/>
  <c r="G33" i="351"/>
  <c r="G34" i="351"/>
  <c r="G35" i="351"/>
  <c r="G36" i="351"/>
  <c r="G37" i="351"/>
  <c r="G38" i="351"/>
  <c r="G39" i="351"/>
  <c r="G40" i="351"/>
  <c r="G41" i="351"/>
  <c r="G42" i="351"/>
  <c r="G43" i="351"/>
  <c r="G44" i="351"/>
  <c r="G45" i="351"/>
  <c r="G46" i="351"/>
  <c r="G47" i="351"/>
  <c r="G48" i="351"/>
  <c r="G49" i="351"/>
  <c r="G50" i="351"/>
  <c r="G51" i="351"/>
  <c r="G52" i="351"/>
  <c r="G53" i="351"/>
  <c r="G54" i="351"/>
  <c r="G55" i="351"/>
  <c r="G56" i="351"/>
  <c r="G57" i="351"/>
  <c r="G58" i="351"/>
  <c r="G59" i="351"/>
  <c r="G60" i="351"/>
  <c r="G61" i="351"/>
  <c r="G62" i="351"/>
  <c r="G63" i="351"/>
  <c r="G64" i="351"/>
  <c r="G65" i="351"/>
  <c r="G66" i="351"/>
  <c r="G67" i="351"/>
  <c r="G68" i="351"/>
  <c r="G69" i="351"/>
  <c r="G70" i="351"/>
  <c r="D1" i="351"/>
  <c r="D2" i="351"/>
  <c r="D3" i="351"/>
  <c r="D4" i="351"/>
  <c r="D5" i="351"/>
  <c r="D6" i="351"/>
  <c r="D7" i="351"/>
  <c r="D8" i="351"/>
  <c r="D9" i="351"/>
  <c r="D10" i="351"/>
  <c r="D11" i="351"/>
  <c r="D12" i="351"/>
  <c r="D13" i="351"/>
  <c r="D14" i="351"/>
  <c r="D15" i="351"/>
  <c r="D16" i="351"/>
  <c r="D17" i="351"/>
  <c r="D18" i="351"/>
  <c r="D19" i="351"/>
  <c r="D20" i="351"/>
  <c r="D21" i="351"/>
  <c r="D22" i="351"/>
  <c r="D23" i="351"/>
  <c r="D24" i="351"/>
  <c r="D25" i="351"/>
  <c r="D26" i="351"/>
  <c r="D27" i="351"/>
  <c r="D28" i="351"/>
  <c r="D29" i="351"/>
  <c r="D30" i="351"/>
  <c r="D31" i="351"/>
  <c r="D32" i="351"/>
  <c r="D33" i="351"/>
  <c r="D34" i="351"/>
  <c r="D35" i="351"/>
  <c r="D36" i="351"/>
  <c r="D37" i="351"/>
  <c r="D38" i="351"/>
  <c r="D39" i="351"/>
  <c r="D40" i="351"/>
  <c r="D41" i="351"/>
  <c r="D42" i="351"/>
  <c r="D43" i="351"/>
  <c r="D44" i="351"/>
  <c r="D45" i="351"/>
  <c r="D46" i="351"/>
  <c r="D47" i="351"/>
  <c r="D48" i="351"/>
  <c r="D49" i="351"/>
  <c r="D50" i="351"/>
  <c r="D51" i="351"/>
  <c r="D52" i="351"/>
  <c r="D53" i="351"/>
  <c r="D54" i="351"/>
  <c r="D55" i="351"/>
  <c r="D56" i="351"/>
  <c r="D57" i="351"/>
  <c r="D58" i="351"/>
  <c r="D59" i="351"/>
  <c r="D60" i="351"/>
  <c r="D61" i="351"/>
  <c r="D62" i="351"/>
  <c r="D63" i="351"/>
  <c r="D64" i="351"/>
  <c r="D65" i="351"/>
  <c r="D66" i="351"/>
  <c r="D67" i="351"/>
  <c r="D68" i="351"/>
  <c r="D69" i="351"/>
  <c r="D70" i="351"/>
  <c r="C1" i="351"/>
  <c r="C2" i="351"/>
  <c r="C3" i="351"/>
  <c r="C4" i="351"/>
  <c r="C5" i="351"/>
  <c r="C6" i="351"/>
  <c r="C7" i="351"/>
  <c r="C8" i="351"/>
  <c r="C9" i="351"/>
  <c r="C10" i="351"/>
  <c r="C11" i="351"/>
  <c r="C12" i="351"/>
  <c r="C13" i="351"/>
  <c r="C14" i="351"/>
  <c r="C15" i="351"/>
  <c r="C16" i="351"/>
  <c r="C17" i="351"/>
  <c r="C18" i="351"/>
  <c r="C19" i="351"/>
  <c r="C20" i="351"/>
  <c r="C21" i="351"/>
  <c r="C22" i="351"/>
  <c r="C23" i="351"/>
  <c r="C24" i="351"/>
  <c r="C25" i="351"/>
  <c r="C26" i="351"/>
  <c r="C27" i="351"/>
  <c r="C28" i="351"/>
  <c r="C29" i="351"/>
  <c r="C30" i="351"/>
  <c r="C31" i="351"/>
  <c r="C32" i="351"/>
  <c r="C33" i="351"/>
  <c r="C34" i="351"/>
  <c r="C35" i="351"/>
  <c r="C36" i="351"/>
  <c r="C37" i="351"/>
  <c r="C38" i="351"/>
  <c r="C39" i="351"/>
  <c r="C40" i="351"/>
  <c r="C41" i="351"/>
  <c r="C42" i="351"/>
  <c r="C43" i="351"/>
  <c r="C44" i="351"/>
  <c r="C45" i="351"/>
  <c r="C46" i="351"/>
  <c r="C47" i="351"/>
  <c r="C48" i="351"/>
  <c r="C49" i="351"/>
  <c r="C50" i="351"/>
  <c r="C51" i="351"/>
  <c r="C52" i="351"/>
  <c r="C53" i="351"/>
  <c r="C54" i="351"/>
  <c r="C55" i="351"/>
  <c r="C56" i="351"/>
  <c r="C57" i="351"/>
  <c r="C58" i="351"/>
  <c r="C59" i="351"/>
  <c r="C60" i="351"/>
  <c r="C61" i="351"/>
  <c r="C62" i="351"/>
  <c r="C63" i="351"/>
  <c r="C64" i="351"/>
  <c r="C65" i="351"/>
  <c r="C66" i="351"/>
  <c r="C67" i="351"/>
  <c r="C68" i="351"/>
  <c r="C69" i="351"/>
  <c r="C70" i="351"/>
  <c r="H1" i="349"/>
  <c r="H2" i="349"/>
  <c r="H3" i="349"/>
  <c r="H4" i="349"/>
  <c r="H5" i="349"/>
  <c r="H6" i="349"/>
  <c r="H7" i="349"/>
  <c r="H8" i="349"/>
  <c r="H9" i="349"/>
  <c r="H10" i="349"/>
  <c r="H11" i="349"/>
  <c r="H12" i="349"/>
  <c r="H13" i="349"/>
  <c r="H14" i="349"/>
  <c r="H15" i="349"/>
  <c r="H16" i="349"/>
  <c r="H17" i="349"/>
  <c r="H18" i="349"/>
  <c r="H19" i="349"/>
  <c r="H20" i="349"/>
  <c r="H21" i="349"/>
  <c r="H22" i="349"/>
  <c r="H23" i="349"/>
  <c r="H24" i="349"/>
  <c r="H25" i="349"/>
  <c r="H26" i="349"/>
  <c r="H27" i="349"/>
  <c r="H28" i="349"/>
  <c r="H29" i="349"/>
  <c r="H30" i="349"/>
  <c r="H31" i="349"/>
  <c r="H32" i="349"/>
  <c r="H33" i="349"/>
  <c r="H34" i="349"/>
  <c r="H35" i="349"/>
  <c r="H36" i="349"/>
  <c r="H37" i="349"/>
  <c r="H38" i="349"/>
  <c r="H39" i="349"/>
  <c r="H40" i="349"/>
  <c r="H41" i="349"/>
  <c r="H42" i="349"/>
  <c r="H43" i="349"/>
  <c r="H44" i="349"/>
  <c r="H45" i="349"/>
  <c r="H46" i="349"/>
  <c r="H47" i="349"/>
  <c r="H48" i="349"/>
  <c r="H49" i="349"/>
  <c r="H50" i="349"/>
  <c r="H51" i="349"/>
  <c r="H52" i="349"/>
  <c r="H53" i="349"/>
  <c r="H54" i="349"/>
  <c r="H55" i="349"/>
  <c r="H56" i="349"/>
  <c r="H57" i="349"/>
  <c r="H58" i="349"/>
  <c r="H59" i="349"/>
  <c r="H60" i="349"/>
  <c r="H61" i="349"/>
  <c r="H62" i="349"/>
  <c r="H63" i="349"/>
  <c r="H64" i="349"/>
  <c r="H65" i="349"/>
  <c r="H66" i="349"/>
  <c r="H67" i="349"/>
  <c r="H68" i="349"/>
  <c r="H69" i="349"/>
  <c r="H70" i="349"/>
  <c r="G1" i="349"/>
  <c r="G2" i="349"/>
  <c r="G3" i="349"/>
  <c r="G4" i="349"/>
  <c r="G5" i="349"/>
  <c r="G6" i="349"/>
  <c r="G7" i="349"/>
  <c r="G8" i="349"/>
  <c r="G9" i="349"/>
  <c r="G10" i="349"/>
  <c r="G11" i="349"/>
  <c r="G12" i="349"/>
  <c r="G13" i="349"/>
  <c r="G14" i="349"/>
  <c r="G15" i="349"/>
  <c r="G16" i="349"/>
  <c r="G17" i="349"/>
  <c r="G18" i="349"/>
  <c r="G19" i="349"/>
  <c r="G20" i="349"/>
  <c r="G21" i="349"/>
  <c r="G22" i="349"/>
  <c r="G23" i="349"/>
  <c r="G24" i="349"/>
  <c r="G25" i="349"/>
  <c r="G26" i="349"/>
  <c r="G27" i="349"/>
  <c r="G28" i="349"/>
  <c r="G29" i="349"/>
  <c r="G30" i="349"/>
  <c r="G31" i="349"/>
  <c r="G32" i="349"/>
  <c r="G33" i="349"/>
  <c r="G34" i="349"/>
  <c r="G35" i="349"/>
  <c r="G36" i="349"/>
  <c r="G37" i="349"/>
  <c r="G38" i="349"/>
  <c r="G39" i="349"/>
  <c r="G40" i="349"/>
  <c r="G41" i="349"/>
  <c r="G42" i="349"/>
  <c r="G43" i="349"/>
  <c r="G44" i="349"/>
  <c r="G45" i="349"/>
  <c r="G46" i="349"/>
  <c r="G47" i="349"/>
  <c r="G48" i="349"/>
  <c r="G49" i="349"/>
  <c r="G50" i="349"/>
  <c r="G51" i="349"/>
  <c r="G52" i="349"/>
  <c r="G53" i="349"/>
  <c r="G54" i="349"/>
  <c r="G55" i="349"/>
  <c r="G56" i="349"/>
  <c r="G57" i="349"/>
  <c r="G58" i="349"/>
  <c r="G59" i="349"/>
  <c r="G60" i="349"/>
  <c r="G61" i="349"/>
  <c r="G62" i="349"/>
  <c r="G63" i="349"/>
  <c r="G64" i="349"/>
  <c r="G65" i="349"/>
  <c r="G66" i="349"/>
  <c r="G67" i="349"/>
  <c r="G68" i="349"/>
  <c r="G69" i="349"/>
  <c r="G70" i="349"/>
  <c r="D1" i="349"/>
  <c r="D2" i="349"/>
  <c r="D3" i="349"/>
  <c r="D4" i="349"/>
  <c r="D5" i="349"/>
  <c r="D6" i="349"/>
  <c r="D7" i="349"/>
  <c r="D8" i="349"/>
  <c r="D9" i="349"/>
  <c r="D10" i="349"/>
  <c r="D11" i="349"/>
  <c r="D12" i="349"/>
  <c r="D13" i="349"/>
  <c r="D14" i="349"/>
  <c r="D15" i="349"/>
  <c r="D16" i="349"/>
  <c r="D17" i="349"/>
  <c r="D18" i="349"/>
  <c r="D19" i="349"/>
  <c r="D20" i="349"/>
  <c r="D21" i="349"/>
  <c r="D22" i="349"/>
  <c r="D23" i="349"/>
  <c r="D24" i="349"/>
  <c r="D25" i="349"/>
  <c r="D26" i="349"/>
  <c r="D27" i="349"/>
  <c r="D28" i="349"/>
  <c r="D29" i="349"/>
  <c r="D30" i="349"/>
  <c r="D31" i="349"/>
  <c r="D32" i="349"/>
  <c r="D33" i="349"/>
  <c r="D34" i="349"/>
  <c r="D35" i="349"/>
  <c r="D36" i="349"/>
  <c r="D37" i="349"/>
  <c r="D38" i="349"/>
  <c r="D39" i="349"/>
  <c r="D40" i="349"/>
  <c r="D41" i="349"/>
  <c r="D42" i="349"/>
  <c r="D43" i="349"/>
  <c r="D44" i="349"/>
  <c r="D45" i="349"/>
  <c r="D46" i="349"/>
  <c r="D47" i="349"/>
  <c r="D48" i="349"/>
  <c r="D49" i="349"/>
  <c r="D50" i="349"/>
  <c r="D51" i="349"/>
  <c r="D52" i="349"/>
  <c r="D53" i="349"/>
  <c r="D54" i="349"/>
  <c r="D55" i="349"/>
  <c r="D56" i="349"/>
  <c r="D57" i="349"/>
  <c r="D58" i="349"/>
  <c r="D59" i="349"/>
  <c r="D60" i="349"/>
  <c r="D61" i="349"/>
  <c r="D62" i="349"/>
  <c r="D63" i="349"/>
  <c r="D64" i="349"/>
  <c r="D65" i="349"/>
  <c r="D66" i="349"/>
  <c r="D67" i="349"/>
  <c r="D68" i="349"/>
  <c r="D69" i="349"/>
  <c r="D70" i="349"/>
  <c r="C1" i="349"/>
  <c r="C2" i="349"/>
  <c r="C3" i="349"/>
  <c r="C4" i="349"/>
  <c r="C5" i="349"/>
  <c r="C6" i="349"/>
  <c r="C7" i="349"/>
  <c r="C8" i="349"/>
  <c r="C9" i="349"/>
  <c r="C10" i="349"/>
  <c r="C11" i="349"/>
  <c r="C12" i="349"/>
  <c r="C13" i="349"/>
  <c r="C14" i="349"/>
  <c r="C15" i="349"/>
  <c r="C16" i="349"/>
  <c r="C17" i="349"/>
  <c r="C18" i="349"/>
  <c r="C19" i="349"/>
  <c r="C20" i="349"/>
  <c r="C21" i="349"/>
  <c r="C22" i="349"/>
  <c r="C23" i="349"/>
  <c r="C24" i="349"/>
  <c r="C25" i="349"/>
  <c r="C26" i="349"/>
  <c r="C27" i="349"/>
  <c r="C28" i="349"/>
  <c r="C29" i="349"/>
  <c r="C30" i="349"/>
  <c r="C31" i="349"/>
  <c r="C32" i="349"/>
  <c r="C33" i="349"/>
  <c r="C34" i="349"/>
  <c r="C35" i="349"/>
  <c r="C36" i="349"/>
  <c r="C37" i="349"/>
  <c r="C38" i="349"/>
  <c r="C39" i="349"/>
  <c r="C40" i="349"/>
  <c r="C41" i="349"/>
  <c r="C42" i="349"/>
  <c r="C43" i="349"/>
  <c r="C44" i="349"/>
  <c r="C45" i="349"/>
  <c r="C46" i="349"/>
  <c r="C47" i="349"/>
  <c r="C48" i="349"/>
  <c r="C49" i="349"/>
  <c r="C50" i="349"/>
  <c r="C51" i="349"/>
  <c r="C52" i="349"/>
  <c r="C53" i="349"/>
  <c r="C54" i="349"/>
  <c r="C55" i="349"/>
  <c r="C56" i="349"/>
  <c r="C57" i="349"/>
  <c r="C58" i="349"/>
  <c r="C59" i="349"/>
  <c r="C60" i="349"/>
  <c r="C61" i="349"/>
  <c r="C62" i="349"/>
  <c r="C63" i="349"/>
  <c r="C64" i="349"/>
  <c r="C65" i="349"/>
  <c r="C66" i="349"/>
  <c r="C67" i="349"/>
  <c r="C68" i="349"/>
  <c r="C69" i="349"/>
  <c r="C70" i="349"/>
  <c r="H1" i="347"/>
  <c r="H2" i="347"/>
  <c r="H3" i="347"/>
  <c r="H4" i="347"/>
  <c r="H5" i="347"/>
  <c r="H6" i="347"/>
  <c r="H7" i="347"/>
  <c r="H8" i="347"/>
  <c r="H9" i="347"/>
  <c r="H10" i="347"/>
  <c r="H11" i="347"/>
  <c r="H12" i="347"/>
  <c r="H13" i="347"/>
  <c r="H14" i="347"/>
  <c r="H15" i="347"/>
  <c r="H16" i="347"/>
  <c r="H17" i="347"/>
  <c r="H18" i="347"/>
  <c r="H19" i="347"/>
  <c r="H20" i="347"/>
  <c r="H21" i="347"/>
  <c r="H22" i="347"/>
  <c r="H23" i="347"/>
  <c r="H24" i="347"/>
  <c r="H25" i="347"/>
  <c r="H26" i="347"/>
  <c r="H27" i="347"/>
  <c r="H28" i="347"/>
  <c r="H29" i="347"/>
  <c r="H30" i="347"/>
  <c r="H31" i="347"/>
  <c r="H32" i="347"/>
  <c r="H33" i="347"/>
  <c r="H34" i="347"/>
  <c r="H35" i="347"/>
  <c r="H36" i="347"/>
  <c r="H37" i="347"/>
  <c r="H38" i="347"/>
  <c r="H39" i="347"/>
  <c r="H40" i="347"/>
  <c r="H41" i="347"/>
  <c r="H42" i="347"/>
  <c r="H43" i="347"/>
  <c r="H44" i="347"/>
  <c r="H45" i="347"/>
  <c r="H46" i="347"/>
  <c r="H47" i="347"/>
  <c r="H48" i="347"/>
  <c r="H49" i="347"/>
  <c r="H50" i="347"/>
  <c r="H51" i="347"/>
  <c r="H52" i="347"/>
  <c r="H53" i="347"/>
  <c r="H54" i="347"/>
  <c r="H55" i="347"/>
  <c r="H56" i="347"/>
  <c r="H57" i="347"/>
  <c r="H58" i="347"/>
  <c r="H59" i="347"/>
  <c r="H60" i="347"/>
  <c r="H61" i="347"/>
  <c r="H62" i="347"/>
  <c r="H63" i="347"/>
  <c r="H64" i="347"/>
  <c r="H65" i="347"/>
  <c r="H66" i="347"/>
  <c r="H67" i="347"/>
  <c r="H68" i="347"/>
  <c r="H69" i="347"/>
  <c r="H70" i="347"/>
  <c r="G1" i="347"/>
  <c r="G2" i="347"/>
  <c r="G3" i="347"/>
  <c r="G4" i="347"/>
  <c r="G5" i="347"/>
  <c r="G6" i="347"/>
  <c r="G7" i="347"/>
  <c r="G8" i="347"/>
  <c r="G9" i="347"/>
  <c r="G10" i="347"/>
  <c r="G11" i="347"/>
  <c r="G12" i="347"/>
  <c r="G13" i="347"/>
  <c r="G14" i="347"/>
  <c r="G15" i="347"/>
  <c r="G16" i="347"/>
  <c r="G17" i="347"/>
  <c r="G18" i="347"/>
  <c r="G19" i="347"/>
  <c r="G20" i="347"/>
  <c r="G21" i="347"/>
  <c r="G22" i="347"/>
  <c r="G23" i="347"/>
  <c r="G24" i="347"/>
  <c r="G25" i="347"/>
  <c r="G26" i="347"/>
  <c r="G27" i="347"/>
  <c r="G28" i="347"/>
  <c r="G29" i="347"/>
  <c r="G30" i="347"/>
  <c r="G31" i="347"/>
  <c r="G32" i="347"/>
  <c r="G33" i="347"/>
  <c r="G34" i="347"/>
  <c r="G35" i="347"/>
  <c r="G36" i="347"/>
  <c r="G37" i="347"/>
  <c r="G38" i="347"/>
  <c r="G39" i="347"/>
  <c r="G40" i="347"/>
  <c r="G41" i="347"/>
  <c r="G42" i="347"/>
  <c r="G43" i="347"/>
  <c r="G44" i="347"/>
  <c r="G45" i="347"/>
  <c r="G46" i="347"/>
  <c r="G47" i="347"/>
  <c r="G48" i="347"/>
  <c r="G49" i="347"/>
  <c r="G50" i="347"/>
  <c r="G51" i="347"/>
  <c r="G52" i="347"/>
  <c r="G53" i="347"/>
  <c r="G54" i="347"/>
  <c r="G55" i="347"/>
  <c r="G56" i="347"/>
  <c r="G57" i="347"/>
  <c r="G58" i="347"/>
  <c r="G59" i="347"/>
  <c r="G60" i="347"/>
  <c r="G61" i="347"/>
  <c r="G62" i="347"/>
  <c r="G63" i="347"/>
  <c r="G64" i="347"/>
  <c r="G65" i="347"/>
  <c r="G66" i="347"/>
  <c r="G67" i="347"/>
  <c r="G68" i="347"/>
  <c r="G69" i="347"/>
  <c r="G70" i="347"/>
  <c r="D1" i="347"/>
  <c r="D2" i="347"/>
  <c r="D3" i="347"/>
  <c r="D4" i="347"/>
  <c r="D5" i="347"/>
  <c r="D6" i="347"/>
  <c r="D7" i="347"/>
  <c r="D8" i="347"/>
  <c r="D9" i="347"/>
  <c r="D10" i="347"/>
  <c r="D11" i="347"/>
  <c r="D12" i="347"/>
  <c r="D13" i="347"/>
  <c r="D14" i="347"/>
  <c r="D15" i="347"/>
  <c r="D16" i="347"/>
  <c r="D17" i="347"/>
  <c r="D18" i="347"/>
  <c r="D19" i="347"/>
  <c r="D20" i="347"/>
  <c r="D21" i="347"/>
  <c r="D22" i="347"/>
  <c r="D23" i="347"/>
  <c r="D24" i="347"/>
  <c r="D25" i="347"/>
  <c r="D26" i="347"/>
  <c r="D27" i="347"/>
  <c r="D28" i="347"/>
  <c r="D29" i="347"/>
  <c r="D30" i="347"/>
  <c r="D31" i="347"/>
  <c r="D32" i="347"/>
  <c r="D33" i="347"/>
  <c r="D34" i="347"/>
  <c r="D35" i="347"/>
  <c r="D36" i="347"/>
  <c r="D37" i="347"/>
  <c r="D38" i="347"/>
  <c r="D39" i="347"/>
  <c r="D40" i="347"/>
  <c r="D41" i="347"/>
  <c r="D42" i="347"/>
  <c r="D43" i="347"/>
  <c r="D44" i="347"/>
  <c r="D45" i="347"/>
  <c r="D46" i="347"/>
  <c r="D47" i="347"/>
  <c r="D48" i="347"/>
  <c r="D49" i="347"/>
  <c r="D50" i="347"/>
  <c r="D51" i="347"/>
  <c r="D52" i="347"/>
  <c r="D53" i="347"/>
  <c r="D54" i="347"/>
  <c r="D55" i="347"/>
  <c r="D56" i="347"/>
  <c r="D57" i="347"/>
  <c r="D58" i="347"/>
  <c r="D59" i="347"/>
  <c r="D60" i="347"/>
  <c r="D61" i="347"/>
  <c r="D62" i="347"/>
  <c r="D63" i="347"/>
  <c r="D64" i="347"/>
  <c r="D65" i="347"/>
  <c r="D66" i="347"/>
  <c r="D67" i="347"/>
  <c r="D68" i="347"/>
  <c r="D69" i="347"/>
  <c r="D70" i="347"/>
  <c r="C1" i="347"/>
  <c r="C2" i="347"/>
  <c r="C3" i="347"/>
  <c r="C4" i="347"/>
  <c r="C5" i="347"/>
  <c r="C6" i="347"/>
  <c r="C7" i="347"/>
  <c r="C8" i="347"/>
  <c r="C9" i="347"/>
  <c r="C10" i="347"/>
  <c r="C11" i="347"/>
  <c r="C12" i="347"/>
  <c r="C13" i="347"/>
  <c r="C14" i="347"/>
  <c r="C15" i="347"/>
  <c r="C16" i="347"/>
  <c r="C17" i="347"/>
  <c r="C18" i="347"/>
  <c r="C19" i="347"/>
  <c r="C20" i="347"/>
  <c r="C21" i="347"/>
  <c r="C22" i="347"/>
  <c r="C23" i="347"/>
  <c r="C24" i="347"/>
  <c r="C25" i="347"/>
  <c r="C26" i="347"/>
  <c r="C27" i="347"/>
  <c r="C28" i="347"/>
  <c r="C29" i="347"/>
  <c r="C30" i="347"/>
  <c r="C31" i="347"/>
  <c r="C32" i="347"/>
  <c r="C33" i="347"/>
  <c r="C34" i="347"/>
  <c r="C35" i="347"/>
  <c r="C36" i="347"/>
  <c r="C37" i="347"/>
  <c r="C38" i="347"/>
  <c r="C39" i="347"/>
  <c r="C40" i="347"/>
  <c r="C41" i="347"/>
  <c r="C42" i="347"/>
  <c r="C43" i="347"/>
  <c r="C44" i="347"/>
  <c r="C45" i="347"/>
  <c r="C46" i="347"/>
  <c r="C47" i="347"/>
  <c r="C48" i="347"/>
  <c r="C49" i="347"/>
  <c r="C50" i="347"/>
  <c r="C51" i="347"/>
  <c r="C52" i="347"/>
  <c r="C53" i="347"/>
  <c r="C54" i="347"/>
  <c r="C55" i="347"/>
  <c r="C56" i="347"/>
  <c r="C57" i="347"/>
  <c r="C58" i="347"/>
  <c r="C59" i="347"/>
  <c r="C60" i="347"/>
  <c r="C61" i="347"/>
  <c r="C62" i="347"/>
  <c r="C63" i="347"/>
  <c r="C64" i="347"/>
  <c r="C65" i="347"/>
  <c r="C66" i="347"/>
  <c r="C67" i="347"/>
  <c r="C68" i="347"/>
  <c r="C69" i="347"/>
  <c r="C70" i="347"/>
  <c r="H1" i="345"/>
  <c r="H2" i="345"/>
  <c r="H3" i="345"/>
  <c r="H4" i="345"/>
  <c r="H5" i="345"/>
  <c r="H6" i="345"/>
  <c r="H7" i="345"/>
  <c r="H8" i="345"/>
  <c r="H9" i="345"/>
  <c r="H10" i="345"/>
  <c r="H11" i="345"/>
  <c r="H12" i="345"/>
  <c r="H13" i="345"/>
  <c r="H14" i="345"/>
  <c r="H15" i="345"/>
  <c r="H16" i="345"/>
  <c r="H17" i="345"/>
  <c r="H18" i="345"/>
  <c r="H19" i="345"/>
  <c r="H20" i="345"/>
  <c r="H21" i="345"/>
  <c r="H22" i="345"/>
  <c r="H23" i="345"/>
  <c r="H24" i="345"/>
  <c r="H25" i="345"/>
  <c r="H26" i="345"/>
  <c r="H27" i="345"/>
  <c r="H28" i="345"/>
  <c r="H29" i="345"/>
  <c r="H30" i="345"/>
  <c r="H31" i="345"/>
  <c r="H32" i="345"/>
  <c r="H33" i="345"/>
  <c r="H34" i="345"/>
  <c r="H35" i="345"/>
  <c r="H36" i="345"/>
  <c r="H37" i="345"/>
  <c r="H38" i="345"/>
  <c r="H39" i="345"/>
  <c r="H40" i="345"/>
  <c r="H41" i="345"/>
  <c r="H42" i="345"/>
  <c r="H43" i="345"/>
  <c r="H44" i="345"/>
  <c r="H45" i="345"/>
  <c r="H46" i="345"/>
  <c r="H47" i="345"/>
  <c r="H48" i="345"/>
  <c r="H49" i="345"/>
  <c r="H50" i="345"/>
  <c r="H51" i="345"/>
  <c r="H52" i="345"/>
  <c r="H53" i="345"/>
  <c r="H54" i="345"/>
  <c r="H55" i="345"/>
  <c r="H56" i="345"/>
  <c r="H57" i="345"/>
  <c r="H58" i="345"/>
  <c r="H59" i="345"/>
  <c r="H60" i="345"/>
  <c r="H61" i="345"/>
  <c r="H62" i="345"/>
  <c r="H63" i="345"/>
  <c r="H64" i="345"/>
  <c r="H65" i="345"/>
  <c r="H66" i="345"/>
  <c r="H67" i="345"/>
  <c r="H68" i="345"/>
  <c r="H69" i="345"/>
  <c r="H70" i="345"/>
  <c r="G1" i="345"/>
  <c r="G2" i="345"/>
  <c r="G3" i="345"/>
  <c r="G4" i="345"/>
  <c r="G5" i="345"/>
  <c r="G6" i="345"/>
  <c r="G7" i="345"/>
  <c r="G8" i="345"/>
  <c r="G9" i="345"/>
  <c r="G10" i="345"/>
  <c r="G11" i="345"/>
  <c r="G12" i="345"/>
  <c r="G13" i="345"/>
  <c r="G14" i="345"/>
  <c r="G15" i="345"/>
  <c r="G16" i="345"/>
  <c r="G17" i="345"/>
  <c r="G18" i="345"/>
  <c r="G19" i="345"/>
  <c r="G20" i="345"/>
  <c r="G21" i="345"/>
  <c r="G22" i="345"/>
  <c r="G23" i="345"/>
  <c r="G24" i="345"/>
  <c r="G25" i="345"/>
  <c r="G26" i="345"/>
  <c r="G27" i="345"/>
  <c r="G28" i="345"/>
  <c r="G29" i="345"/>
  <c r="G30" i="345"/>
  <c r="G31" i="345"/>
  <c r="G32" i="345"/>
  <c r="G33" i="345"/>
  <c r="G34" i="345"/>
  <c r="G35" i="345"/>
  <c r="G36" i="345"/>
  <c r="G37" i="345"/>
  <c r="G38" i="345"/>
  <c r="G39" i="345"/>
  <c r="G40" i="345"/>
  <c r="G41" i="345"/>
  <c r="G42" i="345"/>
  <c r="G43" i="345"/>
  <c r="G44" i="345"/>
  <c r="G45" i="345"/>
  <c r="G46" i="345"/>
  <c r="G47" i="345"/>
  <c r="G48" i="345"/>
  <c r="G49" i="345"/>
  <c r="G50" i="345"/>
  <c r="G51" i="345"/>
  <c r="G52" i="345"/>
  <c r="G53" i="345"/>
  <c r="G54" i="345"/>
  <c r="G55" i="345"/>
  <c r="G56" i="345"/>
  <c r="G57" i="345"/>
  <c r="G58" i="345"/>
  <c r="G59" i="345"/>
  <c r="G60" i="345"/>
  <c r="G61" i="345"/>
  <c r="G62" i="345"/>
  <c r="G63" i="345"/>
  <c r="G64" i="345"/>
  <c r="G65" i="345"/>
  <c r="G66" i="345"/>
  <c r="G67" i="345"/>
  <c r="G68" i="345"/>
  <c r="G69" i="345"/>
  <c r="G70" i="345"/>
  <c r="D1" i="345"/>
  <c r="D2" i="345"/>
  <c r="D3" i="345"/>
  <c r="D4" i="345"/>
  <c r="D5" i="345"/>
  <c r="D6" i="345"/>
  <c r="D7" i="345"/>
  <c r="D8" i="345"/>
  <c r="D9" i="345"/>
  <c r="D10" i="345"/>
  <c r="D11" i="345"/>
  <c r="D12" i="345"/>
  <c r="D13" i="345"/>
  <c r="D14" i="345"/>
  <c r="D15" i="345"/>
  <c r="D16" i="345"/>
  <c r="D17" i="345"/>
  <c r="D18" i="345"/>
  <c r="D19" i="345"/>
  <c r="D20" i="345"/>
  <c r="D21" i="345"/>
  <c r="D22" i="345"/>
  <c r="D23" i="345"/>
  <c r="D24" i="345"/>
  <c r="D25" i="345"/>
  <c r="D26" i="345"/>
  <c r="D27" i="345"/>
  <c r="D28" i="345"/>
  <c r="D29" i="345"/>
  <c r="D30" i="345"/>
  <c r="D31" i="345"/>
  <c r="D32" i="345"/>
  <c r="D33" i="345"/>
  <c r="D34" i="345"/>
  <c r="D35" i="345"/>
  <c r="D36" i="345"/>
  <c r="D37" i="345"/>
  <c r="D38" i="345"/>
  <c r="D39" i="345"/>
  <c r="D40" i="345"/>
  <c r="D41" i="345"/>
  <c r="D42" i="345"/>
  <c r="D43" i="345"/>
  <c r="D44" i="345"/>
  <c r="D45" i="345"/>
  <c r="D46" i="345"/>
  <c r="D47" i="345"/>
  <c r="D48" i="345"/>
  <c r="D49" i="345"/>
  <c r="D50" i="345"/>
  <c r="D51" i="345"/>
  <c r="D52" i="345"/>
  <c r="D53" i="345"/>
  <c r="D54" i="345"/>
  <c r="D55" i="345"/>
  <c r="D56" i="345"/>
  <c r="D57" i="345"/>
  <c r="D58" i="345"/>
  <c r="D59" i="345"/>
  <c r="D60" i="345"/>
  <c r="D61" i="345"/>
  <c r="D62" i="345"/>
  <c r="D63" i="345"/>
  <c r="D64" i="345"/>
  <c r="D65" i="345"/>
  <c r="D66" i="345"/>
  <c r="D67" i="345"/>
  <c r="D68" i="345"/>
  <c r="D69" i="345"/>
  <c r="D70" i="345"/>
  <c r="C1" i="345"/>
  <c r="C2" i="345"/>
  <c r="C3" i="345"/>
  <c r="C4" i="345"/>
  <c r="C5" i="345"/>
  <c r="C6" i="345"/>
  <c r="C7" i="345"/>
  <c r="C8" i="345"/>
  <c r="C9" i="345"/>
  <c r="C10" i="345"/>
  <c r="C11" i="345"/>
  <c r="C12" i="345"/>
  <c r="C13" i="345"/>
  <c r="C14" i="345"/>
  <c r="C15" i="345"/>
  <c r="C16" i="345"/>
  <c r="C17" i="345"/>
  <c r="C18" i="345"/>
  <c r="C19" i="345"/>
  <c r="C20" i="345"/>
  <c r="C21" i="345"/>
  <c r="C22" i="345"/>
  <c r="C23" i="345"/>
  <c r="C24" i="345"/>
  <c r="C25" i="345"/>
  <c r="C26" i="345"/>
  <c r="C27" i="345"/>
  <c r="C28" i="345"/>
  <c r="C29" i="345"/>
  <c r="C30" i="345"/>
  <c r="C31" i="345"/>
  <c r="C32" i="345"/>
  <c r="C33" i="345"/>
  <c r="C34" i="345"/>
  <c r="C35" i="345"/>
  <c r="C36" i="345"/>
  <c r="C37" i="345"/>
  <c r="C38" i="345"/>
  <c r="C39" i="345"/>
  <c r="C40" i="345"/>
  <c r="C41" i="345"/>
  <c r="C42" i="345"/>
  <c r="C43" i="345"/>
  <c r="C44" i="345"/>
  <c r="C45" i="345"/>
  <c r="C46" i="345"/>
  <c r="C47" i="345"/>
  <c r="C48" i="345"/>
  <c r="C49" i="345"/>
  <c r="C50" i="345"/>
  <c r="C51" i="345"/>
  <c r="C52" i="345"/>
  <c r="C53" i="345"/>
  <c r="C54" i="345"/>
  <c r="C55" i="345"/>
  <c r="C56" i="345"/>
  <c r="C57" i="345"/>
  <c r="C58" i="345"/>
  <c r="C59" i="345"/>
  <c r="C60" i="345"/>
  <c r="C61" i="345"/>
  <c r="C62" i="345"/>
  <c r="C63" i="345"/>
  <c r="C64" i="345"/>
  <c r="C65" i="345"/>
  <c r="C66" i="345"/>
  <c r="C67" i="345"/>
  <c r="C68" i="345"/>
  <c r="C69" i="345"/>
  <c r="C70" i="345"/>
  <c r="H1" i="342"/>
  <c r="H2" i="342"/>
  <c r="H3" i="342"/>
  <c r="H4" i="342"/>
  <c r="H5" i="342"/>
  <c r="H6" i="342"/>
  <c r="H7" i="342"/>
  <c r="H8" i="342"/>
  <c r="H9" i="342"/>
  <c r="H10" i="342"/>
  <c r="H11" i="342"/>
  <c r="H12" i="342"/>
  <c r="H13" i="342"/>
  <c r="H14" i="342"/>
  <c r="H15" i="342"/>
  <c r="H16" i="342"/>
  <c r="H17" i="342"/>
  <c r="H18" i="342"/>
  <c r="H19" i="342"/>
  <c r="H20" i="342"/>
  <c r="H21" i="342"/>
  <c r="H22" i="342"/>
  <c r="H23" i="342"/>
  <c r="H24" i="342"/>
  <c r="H25" i="342"/>
  <c r="H26" i="342"/>
  <c r="H27" i="342"/>
  <c r="H28" i="342"/>
  <c r="H29" i="342"/>
  <c r="H30" i="342"/>
  <c r="H31" i="342"/>
  <c r="H32" i="342"/>
  <c r="H33" i="342"/>
  <c r="H34" i="342"/>
  <c r="H35" i="342"/>
  <c r="H36" i="342"/>
  <c r="H37" i="342"/>
  <c r="H38" i="342"/>
  <c r="H39" i="342"/>
  <c r="H40" i="342"/>
  <c r="H41" i="342"/>
  <c r="H42" i="342"/>
  <c r="H43" i="342"/>
  <c r="H44" i="342"/>
  <c r="H45" i="342"/>
  <c r="H46" i="342"/>
  <c r="H47" i="342"/>
  <c r="H48" i="342"/>
  <c r="H49" i="342"/>
  <c r="H50" i="342"/>
  <c r="H51" i="342"/>
  <c r="H52" i="342"/>
  <c r="H53" i="342"/>
  <c r="H54" i="342"/>
  <c r="H55" i="342"/>
  <c r="H56" i="342"/>
  <c r="H57" i="342"/>
  <c r="H58" i="342"/>
  <c r="H59" i="342"/>
  <c r="H60" i="342"/>
  <c r="H61" i="342"/>
  <c r="H62" i="342"/>
  <c r="H63" i="342"/>
  <c r="H64" i="342"/>
  <c r="H65" i="342"/>
  <c r="H66" i="342"/>
  <c r="H67" i="342"/>
  <c r="H68" i="342"/>
  <c r="H69" i="342"/>
  <c r="H70" i="342"/>
  <c r="G1" i="342"/>
  <c r="G2" i="342"/>
  <c r="G3" i="342"/>
  <c r="G4" i="342"/>
  <c r="G5" i="342"/>
  <c r="G6" i="342"/>
  <c r="G7" i="342"/>
  <c r="G8" i="342"/>
  <c r="G9" i="342"/>
  <c r="G10" i="342"/>
  <c r="G11" i="342"/>
  <c r="G12" i="342"/>
  <c r="G13" i="342"/>
  <c r="G14" i="342"/>
  <c r="G15" i="342"/>
  <c r="G16" i="342"/>
  <c r="G17" i="342"/>
  <c r="G18" i="342"/>
  <c r="G19" i="342"/>
  <c r="G20" i="342"/>
  <c r="G21" i="342"/>
  <c r="G22" i="342"/>
  <c r="G23" i="342"/>
  <c r="G24" i="342"/>
  <c r="G25" i="342"/>
  <c r="G26" i="342"/>
  <c r="G27" i="342"/>
  <c r="G28" i="342"/>
  <c r="G29" i="342"/>
  <c r="G30" i="342"/>
  <c r="G31" i="342"/>
  <c r="G32" i="342"/>
  <c r="G33" i="342"/>
  <c r="G34" i="342"/>
  <c r="G35" i="342"/>
  <c r="G36" i="342"/>
  <c r="G37" i="342"/>
  <c r="G38" i="342"/>
  <c r="G39" i="342"/>
  <c r="G40" i="342"/>
  <c r="G41" i="342"/>
  <c r="G42" i="342"/>
  <c r="G43" i="342"/>
  <c r="G44" i="342"/>
  <c r="G45" i="342"/>
  <c r="G46" i="342"/>
  <c r="G47" i="342"/>
  <c r="G48" i="342"/>
  <c r="G49" i="342"/>
  <c r="G50" i="342"/>
  <c r="G51" i="342"/>
  <c r="G52" i="342"/>
  <c r="G53" i="342"/>
  <c r="G54" i="342"/>
  <c r="G55" i="342"/>
  <c r="G56" i="342"/>
  <c r="G57" i="342"/>
  <c r="G58" i="342"/>
  <c r="G59" i="342"/>
  <c r="G60" i="342"/>
  <c r="G61" i="342"/>
  <c r="G62" i="342"/>
  <c r="G63" i="342"/>
  <c r="G64" i="342"/>
  <c r="G65" i="342"/>
  <c r="G66" i="342"/>
  <c r="G67" i="342"/>
  <c r="G68" i="342"/>
  <c r="G69" i="342"/>
  <c r="G70" i="342"/>
  <c r="D1" i="342"/>
  <c r="D2" i="342"/>
  <c r="D3" i="342"/>
  <c r="D4" i="342"/>
  <c r="D5" i="342"/>
  <c r="D6" i="342"/>
  <c r="D7" i="342"/>
  <c r="D8" i="342"/>
  <c r="D9" i="342"/>
  <c r="D10" i="342"/>
  <c r="D11" i="342"/>
  <c r="D12" i="342"/>
  <c r="D13" i="342"/>
  <c r="D14" i="342"/>
  <c r="D15" i="342"/>
  <c r="D16" i="342"/>
  <c r="D17" i="342"/>
  <c r="D18" i="342"/>
  <c r="D19" i="342"/>
  <c r="D20" i="342"/>
  <c r="D21" i="342"/>
  <c r="D22" i="342"/>
  <c r="D23" i="342"/>
  <c r="D24" i="342"/>
  <c r="D25" i="342"/>
  <c r="D26" i="342"/>
  <c r="D27" i="342"/>
  <c r="D28" i="342"/>
  <c r="D29" i="342"/>
  <c r="D30" i="342"/>
  <c r="D31" i="342"/>
  <c r="D32" i="342"/>
  <c r="D33" i="342"/>
  <c r="D34" i="342"/>
  <c r="D35" i="342"/>
  <c r="D36" i="342"/>
  <c r="D37" i="342"/>
  <c r="D38" i="342"/>
  <c r="D39" i="342"/>
  <c r="D40" i="342"/>
  <c r="D41" i="342"/>
  <c r="D42" i="342"/>
  <c r="D43" i="342"/>
  <c r="D44" i="342"/>
  <c r="D45" i="342"/>
  <c r="D46" i="342"/>
  <c r="D47" i="342"/>
  <c r="D48" i="342"/>
  <c r="D49" i="342"/>
  <c r="D50" i="342"/>
  <c r="D51" i="342"/>
  <c r="D52" i="342"/>
  <c r="D53" i="342"/>
  <c r="D54" i="342"/>
  <c r="D55" i="342"/>
  <c r="D56" i="342"/>
  <c r="D57" i="342"/>
  <c r="D58" i="342"/>
  <c r="D59" i="342"/>
  <c r="D60" i="342"/>
  <c r="D61" i="342"/>
  <c r="D62" i="342"/>
  <c r="D63" i="342"/>
  <c r="D64" i="342"/>
  <c r="D65" i="342"/>
  <c r="D66" i="342"/>
  <c r="D67" i="342"/>
  <c r="D68" i="342"/>
  <c r="D69" i="342"/>
  <c r="D70" i="342"/>
  <c r="C1" i="342"/>
  <c r="C2" i="342"/>
  <c r="C3" i="342"/>
  <c r="C4" i="342"/>
  <c r="C5" i="342"/>
  <c r="C6" i="342"/>
  <c r="C7" i="342"/>
  <c r="C8" i="342"/>
  <c r="C9" i="342"/>
  <c r="C10" i="342"/>
  <c r="C11" i="342"/>
  <c r="C12" i="342"/>
  <c r="C13" i="342"/>
  <c r="C14" i="342"/>
  <c r="C15" i="342"/>
  <c r="C16" i="342"/>
  <c r="C17" i="342"/>
  <c r="C18" i="342"/>
  <c r="C19" i="342"/>
  <c r="C20" i="342"/>
  <c r="C21" i="342"/>
  <c r="C22" i="342"/>
  <c r="C23" i="342"/>
  <c r="C24" i="342"/>
  <c r="C25" i="342"/>
  <c r="C26" i="342"/>
  <c r="C27" i="342"/>
  <c r="C28" i="342"/>
  <c r="C29" i="342"/>
  <c r="C30" i="342"/>
  <c r="C31" i="342"/>
  <c r="C32" i="342"/>
  <c r="C33" i="342"/>
  <c r="C34" i="342"/>
  <c r="C35" i="342"/>
  <c r="C36" i="342"/>
  <c r="C37" i="342"/>
  <c r="C38" i="342"/>
  <c r="C39" i="342"/>
  <c r="C40" i="342"/>
  <c r="C41" i="342"/>
  <c r="C42" i="342"/>
  <c r="C43" i="342"/>
  <c r="C44" i="342"/>
  <c r="C45" i="342"/>
  <c r="C46" i="342"/>
  <c r="C47" i="342"/>
  <c r="C48" i="342"/>
  <c r="C49" i="342"/>
  <c r="C50" i="342"/>
  <c r="C51" i="342"/>
  <c r="C52" i="342"/>
  <c r="C53" i="342"/>
  <c r="C54" i="342"/>
  <c r="C55" i="342"/>
  <c r="C56" i="342"/>
  <c r="C57" i="342"/>
  <c r="C58" i="342"/>
  <c r="C59" i="342"/>
  <c r="C60" i="342"/>
  <c r="C61" i="342"/>
  <c r="C62" i="342"/>
  <c r="C63" i="342"/>
  <c r="C64" i="342"/>
  <c r="C65" i="342"/>
  <c r="C66" i="342"/>
  <c r="C67" i="342"/>
  <c r="C68" i="342"/>
  <c r="C69" i="342"/>
  <c r="C70" i="342"/>
  <c r="H1" i="340"/>
  <c r="H2" i="340"/>
  <c r="H3" i="340"/>
  <c r="H4" i="340"/>
  <c r="H5" i="340"/>
  <c r="H6" i="340"/>
  <c r="H7" i="340"/>
  <c r="H8" i="340"/>
  <c r="H9" i="340"/>
  <c r="H10" i="340"/>
  <c r="H11" i="340"/>
  <c r="H12" i="340"/>
  <c r="H13" i="340"/>
  <c r="H14" i="340"/>
  <c r="H15" i="340"/>
  <c r="H16" i="340"/>
  <c r="H17" i="340"/>
  <c r="H18" i="340"/>
  <c r="H19" i="340"/>
  <c r="H20" i="340"/>
  <c r="H21" i="340"/>
  <c r="H22" i="340"/>
  <c r="H23" i="340"/>
  <c r="H24" i="340"/>
  <c r="H25" i="340"/>
  <c r="H26" i="340"/>
  <c r="H27" i="340"/>
  <c r="H28" i="340"/>
  <c r="H29" i="340"/>
  <c r="H30" i="340"/>
  <c r="H31" i="340"/>
  <c r="H32" i="340"/>
  <c r="H33" i="340"/>
  <c r="H34" i="340"/>
  <c r="H35" i="340"/>
  <c r="H36" i="340"/>
  <c r="H37" i="340"/>
  <c r="H38" i="340"/>
  <c r="H39" i="340"/>
  <c r="H40" i="340"/>
  <c r="H41" i="340"/>
  <c r="H42" i="340"/>
  <c r="H43" i="340"/>
  <c r="H44" i="340"/>
  <c r="H45" i="340"/>
  <c r="H46" i="340"/>
  <c r="H47" i="340"/>
  <c r="H48" i="340"/>
  <c r="H49" i="340"/>
  <c r="H50" i="340"/>
  <c r="H51" i="340"/>
  <c r="H52" i="340"/>
  <c r="H53" i="340"/>
  <c r="H54" i="340"/>
  <c r="H55" i="340"/>
  <c r="H56" i="340"/>
  <c r="H57" i="340"/>
  <c r="H58" i="340"/>
  <c r="H59" i="340"/>
  <c r="H60" i="340"/>
  <c r="H61" i="340"/>
  <c r="H62" i="340"/>
  <c r="H63" i="340"/>
  <c r="H64" i="340"/>
  <c r="H65" i="340"/>
  <c r="H66" i="340"/>
  <c r="H67" i="340"/>
  <c r="H68" i="340"/>
  <c r="H69" i="340"/>
  <c r="H70" i="340"/>
  <c r="G1" i="340"/>
  <c r="G2" i="340"/>
  <c r="G3" i="340"/>
  <c r="G4" i="340"/>
  <c r="G5" i="340"/>
  <c r="G6" i="340"/>
  <c r="G7" i="340"/>
  <c r="G8" i="340"/>
  <c r="G9" i="340"/>
  <c r="G10" i="340"/>
  <c r="G11" i="340"/>
  <c r="G12" i="340"/>
  <c r="G13" i="340"/>
  <c r="G14" i="340"/>
  <c r="G15" i="340"/>
  <c r="G16" i="340"/>
  <c r="G17" i="340"/>
  <c r="G18" i="340"/>
  <c r="G19" i="340"/>
  <c r="G20" i="340"/>
  <c r="G21" i="340"/>
  <c r="G22" i="340"/>
  <c r="G23" i="340"/>
  <c r="G24" i="340"/>
  <c r="G25" i="340"/>
  <c r="G26" i="340"/>
  <c r="G27" i="340"/>
  <c r="G28" i="340"/>
  <c r="G29" i="340"/>
  <c r="G30" i="340"/>
  <c r="G31" i="340"/>
  <c r="G32" i="340"/>
  <c r="G33" i="340"/>
  <c r="G34" i="340"/>
  <c r="G35" i="340"/>
  <c r="G36" i="340"/>
  <c r="G37" i="340"/>
  <c r="G38" i="340"/>
  <c r="G39" i="340"/>
  <c r="G40" i="340"/>
  <c r="G41" i="340"/>
  <c r="G42" i="340"/>
  <c r="G43" i="340"/>
  <c r="G44" i="340"/>
  <c r="G45" i="340"/>
  <c r="G46" i="340"/>
  <c r="G47" i="340"/>
  <c r="G48" i="340"/>
  <c r="G49" i="340"/>
  <c r="G50" i="340"/>
  <c r="G51" i="340"/>
  <c r="G52" i="340"/>
  <c r="G53" i="340"/>
  <c r="G54" i="340"/>
  <c r="G55" i="340"/>
  <c r="G56" i="340"/>
  <c r="G57" i="340"/>
  <c r="G58" i="340"/>
  <c r="G59" i="340"/>
  <c r="G60" i="340"/>
  <c r="G61" i="340"/>
  <c r="G62" i="340"/>
  <c r="G63" i="340"/>
  <c r="G64" i="340"/>
  <c r="G65" i="340"/>
  <c r="G66" i="340"/>
  <c r="G67" i="340"/>
  <c r="G68" i="340"/>
  <c r="G69" i="340"/>
  <c r="G70" i="340"/>
  <c r="D1" i="340"/>
  <c r="D2" i="340"/>
  <c r="D3" i="340"/>
  <c r="D4" i="340"/>
  <c r="D5" i="340"/>
  <c r="D6" i="340"/>
  <c r="D7" i="340"/>
  <c r="D8" i="340"/>
  <c r="D9" i="340"/>
  <c r="D10" i="340"/>
  <c r="D11" i="340"/>
  <c r="D12" i="340"/>
  <c r="D13" i="340"/>
  <c r="D14" i="340"/>
  <c r="D15" i="340"/>
  <c r="D16" i="340"/>
  <c r="D17" i="340"/>
  <c r="D18" i="340"/>
  <c r="D19" i="340"/>
  <c r="D20" i="340"/>
  <c r="D21" i="340"/>
  <c r="D22" i="340"/>
  <c r="D23" i="340"/>
  <c r="D24" i="340"/>
  <c r="D25" i="340"/>
  <c r="D26" i="340"/>
  <c r="D27" i="340"/>
  <c r="D28" i="340"/>
  <c r="D29" i="340"/>
  <c r="D30" i="340"/>
  <c r="D31" i="340"/>
  <c r="D32" i="340"/>
  <c r="D33" i="340"/>
  <c r="D34" i="340"/>
  <c r="D35" i="340"/>
  <c r="D36" i="340"/>
  <c r="D37" i="340"/>
  <c r="D38" i="340"/>
  <c r="D39" i="340"/>
  <c r="D40" i="340"/>
  <c r="D41" i="340"/>
  <c r="D42" i="340"/>
  <c r="D43" i="340"/>
  <c r="D44" i="340"/>
  <c r="D45" i="340"/>
  <c r="D46" i="340"/>
  <c r="D47" i="340"/>
  <c r="D48" i="340"/>
  <c r="D49" i="340"/>
  <c r="D50" i="340"/>
  <c r="D51" i="340"/>
  <c r="D52" i="340"/>
  <c r="D53" i="340"/>
  <c r="D54" i="340"/>
  <c r="D55" i="340"/>
  <c r="D56" i="340"/>
  <c r="D57" i="340"/>
  <c r="D58" i="340"/>
  <c r="D59" i="340"/>
  <c r="D60" i="340"/>
  <c r="D61" i="340"/>
  <c r="D62" i="340"/>
  <c r="D63" i="340"/>
  <c r="D64" i="340"/>
  <c r="D65" i="340"/>
  <c r="D66" i="340"/>
  <c r="D67" i="340"/>
  <c r="D68" i="340"/>
  <c r="D69" i="340"/>
  <c r="D70" i="340"/>
  <c r="C1" i="340"/>
  <c r="C2" i="340"/>
  <c r="C3" i="340"/>
  <c r="C4" i="340"/>
  <c r="C5" i="340"/>
  <c r="C6" i="340"/>
  <c r="C7" i="340"/>
  <c r="C8" i="340"/>
  <c r="C9" i="340"/>
  <c r="C10" i="340"/>
  <c r="C11" i="340"/>
  <c r="C12" i="340"/>
  <c r="C13" i="340"/>
  <c r="C14" i="340"/>
  <c r="C15" i="340"/>
  <c r="C16" i="340"/>
  <c r="C17" i="340"/>
  <c r="C18" i="340"/>
  <c r="C19" i="340"/>
  <c r="C20" i="340"/>
  <c r="C21" i="340"/>
  <c r="C22" i="340"/>
  <c r="C23" i="340"/>
  <c r="C24" i="340"/>
  <c r="C25" i="340"/>
  <c r="C26" i="340"/>
  <c r="C27" i="340"/>
  <c r="C28" i="340"/>
  <c r="C29" i="340"/>
  <c r="C30" i="340"/>
  <c r="C31" i="340"/>
  <c r="C32" i="340"/>
  <c r="C33" i="340"/>
  <c r="C34" i="340"/>
  <c r="C35" i="340"/>
  <c r="C36" i="340"/>
  <c r="C37" i="340"/>
  <c r="C38" i="340"/>
  <c r="C39" i="340"/>
  <c r="C40" i="340"/>
  <c r="C41" i="340"/>
  <c r="C42" i="340"/>
  <c r="C43" i="340"/>
  <c r="C44" i="340"/>
  <c r="C45" i="340"/>
  <c r="C46" i="340"/>
  <c r="C47" i="340"/>
  <c r="C48" i="340"/>
  <c r="C49" i="340"/>
  <c r="C50" i="340"/>
  <c r="C51" i="340"/>
  <c r="C52" i="340"/>
  <c r="C53" i="340"/>
  <c r="C54" i="340"/>
  <c r="C55" i="340"/>
  <c r="C56" i="340"/>
  <c r="C57" i="340"/>
  <c r="C58" i="340"/>
  <c r="C59" i="340"/>
  <c r="C60" i="340"/>
  <c r="C61" i="340"/>
  <c r="C62" i="340"/>
  <c r="C63" i="340"/>
  <c r="C64" i="340"/>
  <c r="C65" i="340"/>
  <c r="C66" i="340"/>
  <c r="C67" i="340"/>
  <c r="C68" i="340"/>
  <c r="C69" i="340"/>
  <c r="C70" i="340"/>
  <c r="H1" i="338"/>
  <c r="H2" i="338"/>
  <c r="H3" i="338"/>
  <c r="H4" i="338"/>
  <c r="H5" i="338"/>
  <c r="H6" i="338"/>
  <c r="H7" i="338"/>
  <c r="H8" i="338"/>
  <c r="H9" i="338"/>
  <c r="H10" i="338"/>
  <c r="H11" i="338"/>
  <c r="H12" i="338"/>
  <c r="H13" i="338"/>
  <c r="H14" i="338"/>
  <c r="H15" i="338"/>
  <c r="H16" i="338"/>
  <c r="H17" i="338"/>
  <c r="H18" i="338"/>
  <c r="H19" i="338"/>
  <c r="H20" i="338"/>
  <c r="H21" i="338"/>
  <c r="H22" i="338"/>
  <c r="H23" i="338"/>
  <c r="H24" i="338"/>
  <c r="H25" i="338"/>
  <c r="H26" i="338"/>
  <c r="H27" i="338"/>
  <c r="H28" i="338"/>
  <c r="H29" i="338"/>
  <c r="H30" i="338"/>
  <c r="H31" i="338"/>
  <c r="H32" i="338"/>
  <c r="H33" i="338"/>
  <c r="H34" i="338"/>
  <c r="H35" i="338"/>
  <c r="H36" i="338"/>
  <c r="H37" i="338"/>
  <c r="H38" i="338"/>
  <c r="H39" i="338"/>
  <c r="H40" i="338"/>
  <c r="H41" i="338"/>
  <c r="H42" i="338"/>
  <c r="H43" i="338"/>
  <c r="H44" i="338"/>
  <c r="H45" i="338"/>
  <c r="H46" i="338"/>
  <c r="H47" i="338"/>
  <c r="H48" i="338"/>
  <c r="H49" i="338"/>
  <c r="H50" i="338"/>
  <c r="H51" i="338"/>
  <c r="H52" i="338"/>
  <c r="H53" i="338"/>
  <c r="H54" i="338"/>
  <c r="H55" i="338"/>
  <c r="H56" i="338"/>
  <c r="H57" i="338"/>
  <c r="H58" i="338"/>
  <c r="H59" i="338"/>
  <c r="H60" i="338"/>
  <c r="H61" i="338"/>
  <c r="H62" i="338"/>
  <c r="H63" i="338"/>
  <c r="H64" i="338"/>
  <c r="H65" i="338"/>
  <c r="H66" i="338"/>
  <c r="H67" i="338"/>
  <c r="H68" i="338"/>
  <c r="H69" i="338"/>
  <c r="H70" i="338"/>
  <c r="G1" i="338"/>
  <c r="G2" i="338"/>
  <c r="G3" i="338"/>
  <c r="G4" i="338"/>
  <c r="G5" i="338"/>
  <c r="G6" i="338"/>
  <c r="G7" i="338"/>
  <c r="G8" i="338"/>
  <c r="G9" i="338"/>
  <c r="G10" i="338"/>
  <c r="G11" i="338"/>
  <c r="G12" i="338"/>
  <c r="G13" i="338"/>
  <c r="G14" i="338"/>
  <c r="G15" i="338"/>
  <c r="G16" i="338"/>
  <c r="G17" i="338"/>
  <c r="G18" i="338"/>
  <c r="G19" i="338"/>
  <c r="G20" i="338"/>
  <c r="G21" i="338"/>
  <c r="G22" i="338"/>
  <c r="G23" i="338"/>
  <c r="G24" i="338"/>
  <c r="G25" i="338"/>
  <c r="G26" i="338"/>
  <c r="G27" i="338"/>
  <c r="G28" i="338"/>
  <c r="G29" i="338"/>
  <c r="G30" i="338"/>
  <c r="G31" i="338"/>
  <c r="G32" i="338"/>
  <c r="G33" i="338"/>
  <c r="G34" i="338"/>
  <c r="G35" i="338"/>
  <c r="G36" i="338"/>
  <c r="G37" i="338"/>
  <c r="G38" i="338"/>
  <c r="G39" i="338"/>
  <c r="G40" i="338"/>
  <c r="G41" i="338"/>
  <c r="G42" i="338"/>
  <c r="G43" i="338"/>
  <c r="G44" i="338"/>
  <c r="G45" i="338"/>
  <c r="G46" i="338"/>
  <c r="G47" i="338"/>
  <c r="G48" i="338"/>
  <c r="G49" i="338"/>
  <c r="G50" i="338"/>
  <c r="G51" i="338"/>
  <c r="G52" i="338"/>
  <c r="G53" i="338"/>
  <c r="G54" i="338"/>
  <c r="G55" i="338"/>
  <c r="G56" i="338"/>
  <c r="G57" i="338"/>
  <c r="G58" i="338"/>
  <c r="G59" i="338"/>
  <c r="G60" i="338"/>
  <c r="G61" i="338"/>
  <c r="G62" i="338"/>
  <c r="G63" i="338"/>
  <c r="G64" i="338"/>
  <c r="G65" i="338"/>
  <c r="G66" i="338"/>
  <c r="G67" i="338"/>
  <c r="G68" i="338"/>
  <c r="G69" i="338"/>
  <c r="G70" i="338"/>
  <c r="D1" i="338"/>
  <c r="D2" i="338"/>
  <c r="D3" i="338"/>
  <c r="D4" i="338"/>
  <c r="D5" i="338"/>
  <c r="D6" i="338"/>
  <c r="D7" i="338"/>
  <c r="D8" i="338"/>
  <c r="D9" i="338"/>
  <c r="D10" i="338"/>
  <c r="D11" i="338"/>
  <c r="D12" i="338"/>
  <c r="D13" i="338"/>
  <c r="D14" i="338"/>
  <c r="D15" i="338"/>
  <c r="D16" i="338"/>
  <c r="D17" i="338"/>
  <c r="D18" i="338"/>
  <c r="D19" i="338"/>
  <c r="D20" i="338"/>
  <c r="D21" i="338"/>
  <c r="D22" i="338"/>
  <c r="D23" i="338"/>
  <c r="D24" i="338"/>
  <c r="D25" i="338"/>
  <c r="D26" i="338"/>
  <c r="D27" i="338"/>
  <c r="D28" i="338"/>
  <c r="D29" i="338"/>
  <c r="D30" i="338"/>
  <c r="D31" i="338"/>
  <c r="D32" i="338"/>
  <c r="D33" i="338"/>
  <c r="D34" i="338"/>
  <c r="D35" i="338"/>
  <c r="D36" i="338"/>
  <c r="D37" i="338"/>
  <c r="D38" i="338"/>
  <c r="D39" i="338"/>
  <c r="D40" i="338"/>
  <c r="D41" i="338"/>
  <c r="D42" i="338"/>
  <c r="D43" i="338"/>
  <c r="D44" i="338"/>
  <c r="D45" i="338"/>
  <c r="D46" i="338"/>
  <c r="D47" i="338"/>
  <c r="D48" i="338"/>
  <c r="D49" i="338"/>
  <c r="D50" i="338"/>
  <c r="D51" i="338"/>
  <c r="D52" i="338"/>
  <c r="D53" i="338"/>
  <c r="D54" i="338"/>
  <c r="D55" i="338"/>
  <c r="D56" i="338"/>
  <c r="D57" i="338"/>
  <c r="D58" i="338"/>
  <c r="D59" i="338"/>
  <c r="D60" i="338"/>
  <c r="D61" i="338"/>
  <c r="D62" i="338"/>
  <c r="D63" i="338"/>
  <c r="D64" i="338"/>
  <c r="D65" i="338"/>
  <c r="D66" i="338"/>
  <c r="D67" i="338"/>
  <c r="D68" i="338"/>
  <c r="D69" i="338"/>
  <c r="D70" i="338"/>
  <c r="C1" i="338"/>
  <c r="C2" i="338"/>
  <c r="C3" i="338"/>
  <c r="C4" i="338"/>
  <c r="C5" i="338"/>
  <c r="C6" i="338"/>
  <c r="C7" i="338"/>
  <c r="C8" i="338"/>
  <c r="C9" i="338"/>
  <c r="C10" i="338"/>
  <c r="C11" i="338"/>
  <c r="C12" i="338"/>
  <c r="C13" i="338"/>
  <c r="C14" i="338"/>
  <c r="C15" i="338"/>
  <c r="C16" i="338"/>
  <c r="C17" i="338"/>
  <c r="C18" i="338"/>
  <c r="C19" i="338"/>
  <c r="C20" i="338"/>
  <c r="C21" i="338"/>
  <c r="C22" i="338"/>
  <c r="C23" i="338"/>
  <c r="C24" i="338"/>
  <c r="C25" i="338"/>
  <c r="C26" i="338"/>
  <c r="C27" i="338"/>
  <c r="C28" i="338"/>
  <c r="C29" i="338"/>
  <c r="C30" i="338"/>
  <c r="C31" i="338"/>
  <c r="C32" i="338"/>
  <c r="C33" i="338"/>
  <c r="C34" i="338"/>
  <c r="C35" i="338"/>
  <c r="C36" i="338"/>
  <c r="C37" i="338"/>
  <c r="C38" i="338"/>
  <c r="C39" i="338"/>
  <c r="C40" i="338"/>
  <c r="C41" i="338"/>
  <c r="C42" i="338"/>
  <c r="C43" i="338"/>
  <c r="C44" i="338"/>
  <c r="C45" i="338"/>
  <c r="C46" i="338"/>
  <c r="C47" i="338"/>
  <c r="C48" i="338"/>
  <c r="C49" i="338"/>
  <c r="C50" i="338"/>
  <c r="C51" i="338"/>
  <c r="C52" i="338"/>
  <c r="C53" i="338"/>
  <c r="C54" i="338"/>
  <c r="C55" i="338"/>
  <c r="C56" i="338"/>
  <c r="C57" i="338"/>
  <c r="C58" i="338"/>
  <c r="C59" i="338"/>
  <c r="C60" i="338"/>
  <c r="C61" i="338"/>
  <c r="C62" i="338"/>
  <c r="C63" i="338"/>
  <c r="C64" i="338"/>
  <c r="C65" i="338"/>
  <c r="C66" i="338"/>
  <c r="C67" i="338"/>
  <c r="C68" i="338"/>
  <c r="C69" i="338"/>
  <c r="C70" i="338"/>
  <c r="H1" i="336"/>
  <c r="H2" i="336"/>
  <c r="H3" i="336"/>
  <c r="H4" i="336"/>
  <c r="H5" i="336"/>
  <c r="H6" i="336"/>
  <c r="H7" i="336"/>
  <c r="H8" i="336"/>
  <c r="H9" i="336"/>
  <c r="H10" i="336"/>
  <c r="H11" i="336"/>
  <c r="H12" i="336"/>
  <c r="H13" i="336"/>
  <c r="H14" i="336"/>
  <c r="H15" i="336"/>
  <c r="H16" i="336"/>
  <c r="H17" i="336"/>
  <c r="H18" i="336"/>
  <c r="H19" i="336"/>
  <c r="H20" i="336"/>
  <c r="H21" i="336"/>
  <c r="H22" i="336"/>
  <c r="H23" i="336"/>
  <c r="H24" i="336"/>
  <c r="H25" i="336"/>
  <c r="H26" i="336"/>
  <c r="H27" i="336"/>
  <c r="H28" i="336"/>
  <c r="H29" i="336"/>
  <c r="H30" i="336"/>
  <c r="H31" i="336"/>
  <c r="H32" i="336"/>
  <c r="H33" i="336"/>
  <c r="H34" i="336"/>
  <c r="H35" i="336"/>
  <c r="H36" i="336"/>
  <c r="H37" i="336"/>
  <c r="H38" i="336"/>
  <c r="H39" i="336"/>
  <c r="H40" i="336"/>
  <c r="H41" i="336"/>
  <c r="H42" i="336"/>
  <c r="H43" i="336"/>
  <c r="H44" i="336"/>
  <c r="H45" i="336"/>
  <c r="H46" i="336"/>
  <c r="H47" i="336"/>
  <c r="H48" i="336"/>
  <c r="H49" i="336"/>
  <c r="H50" i="336"/>
  <c r="H51" i="336"/>
  <c r="H52" i="336"/>
  <c r="H53" i="336"/>
  <c r="H54" i="336"/>
  <c r="H55" i="336"/>
  <c r="H56" i="336"/>
  <c r="H57" i="336"/>
  <c r="H58" i="336"/>
  <c r="H59" i="336"/>
  <c r="H60" i="336"/>
  <c r="H61" i="336"/>
  <c r="H62" i="336"/>
  <c r="H63" i="336"/>
  <c r="H64" i="336"/>
  <c r="H65" i="336"/>
  <c r="H66" i="336"/>
  <c r="H67" i="336"/>
  <c r="H68" i="336"/>
  <c r="H69" i="336"/>
  <c r="H70" i="336"/>
  <c r="G1" i="336"/>
  <c r="G2" i="336"/>
  <c r="G3" i="336"/>
  <c r="G4" i="336"/>
  <c r="G5" i="336"/>
  <c r="G6" i="336"/>
  <c r="G7" i="336"/>
  <c r="G8" i="336"/>
  <c r="G9" i="336"/>
  <c r="G10" i="336"/>
  <c r="G11" i="336"/>
  <c r="G12" i="336"/>
  <c r="G13" i="336"/>
  <c r="G14" i="336"/>
  <c r="G15" i="336"/>
  <c r="G16" i="336"/>
  <c r="G17" i="336"/>
  <c r="G18" i="336"/>
  <c r="G19" i="336"/>
  <c r="G20" i="336"/>
  <c r="G21" i="336"/>
  <c r="G22" i="336"/>
  <c r="G23" i="336"/>
  <c r="G24" i="336"/>
  <c r="G25" i="336"/>
  <c r="G26" i="336"/>
  <c r="G27" i="336"/>
  <c r="G28" i="336"/>
  <c r="G29" i="336"/>
  <c r="G30" i="336"/>
  <c r="G31" i="336"/>
  <c r="G32" i="336"/>
  <c r="G33" i="336"/>
  <c r="G34" i="336"/>
  <c r="G35" i="336"/>
  <c r="G36" i="336"/>
  <c r="G37" i="336"/>
  <c r="G38" i="336"/>
  <c r="G39" i="336"/>
  <c r="G40" i="336"/>
  <c r="G41" i="336"/>
  <c r="G42" i="336"/>
  <c r="G43" i="336"/>
  <c r="G44" i="336"/>
  <c r="G45" i="336"/>
  <c r="G46" i="336"/>
  <c r="G47" i="336"/>
  <c r="G48" i="336"/>
  <c r="G49" i="336"/>
  <c r="G50" i="336"/>
  <c r="G51" i="336"/>
  <c r="G52" i="336"/>
  <c r="G53" i="336"/>
  <c r="G54" i="336"/>
  <c r="G55" i="336"/>
  <c r="G56" i="336"/>
  <c r="G57" i="336"/>
  <c r="G58" i="336"/>
  <c r="G59" i="336"/>
  <c r="G60" i="336"/>
  <c r="G61" i="336"/>
  <c r="G62" i="336"/>
  <c r="G63" i="336"/>
  <c r="G64" i="336"/>
  <c r="G65" i="336"/>
  <c r="G66" i="336"/>
  <c r="G67" i="336"/>
  <c r="G68" i="336"/>
  <c r="G69" i="336"/>
  <c r="G70" i="336"/>
  <c r="D1" i="336"/>
  <c r="D2" i="336"/>
  <c r="D3" i="336"/>
  <c r="D4" i="336"/>
  <c r="D5" i="336"/>
  <c r="D6" i="336"/>
  <c r="D7" i="336"/>
  <c r="D8" i="336"/>
  <c r="D9" i="336"/>
  <c r="D10" i="336"/>
  <c r="D11" i="336"/>
  <c r="D12" i="336"/>
  <c r="D13" i="336"/>
  <c r="D14" i="336"/>
  <c r="D15" i="336"/>
  <c r="D16" i="336"/>
  <c r="D17" i="336"/>
  <c r="D18" i="336"/>
  <c r="D19" i="336"/>
  <c r="D20" i="336"/>
  <c r="D21" i="336"/>
  <c r="D22" i="336"/>
  <c r="D23" i="336"/>
  <c r="D24" i="336"/>
  <c r="D25" i="336"/>
  <c r="D26" i="336"/>
  <c r="D27" i="336"/>
  <c r="D28" i="336"/>
  <c r="D29" i="336"/>
  <c r="D30" i="336"/>
  <c r="D31" i="336"/>
  <c r="D32" i="336"/>
  <c r="D33" i="336"/>
  <c r="D34" i="336"/>
  <c r="D35" i="336"/>
  <c r="D36" i="336"/>
  <c r="D37" i="336"/>
  <c r="D38" i="336"/>
  <c r="D39" i="336"/>
  <c r="D40" i="336"/>
  <c r="D41" i="336"/>
  <c r="D42" i="336"/>
  <c r="D43" i="336"/>
  <c r="D44" i="336"/>
  <c r="D45" i="336"/>
  <c r="D46" i="336"/>
  <c r="D47" i="336"/>
  <c r="D48" i="336"/>
  <c r="D49" i="336"/>
  <c r="D50" i="336"/>
  <c r="D51" i="336"/>
  <c r="D52" i="336"/>
  <c r="D53" i="336"/>
  <c r="D54" i="336"/>
  <c r="D55" i="336"/>
  <c r="D56" i="336"/>
  <c r="D57" i="336"/>
  <c r="D58" i="336"/>
  <c r="D59" i="336"/>
  <c r="D60" i="336"/>
  <c r="D61" i="336"/>
  <c r="D62" i="336"/>
  <c r="D63" i="336"/>
  <c r="D64" i="336"/>
  <c r="D65" i="336"/>
  <c r="D66" i="336"/>
  <c r="D67" i="336"/>
  <c r="D68" i="336"/>
  <c r="D69" i="336"/>
  <c r="D70" i="336"/>
  <c r="C1" i="336"/>
  <c r="C2" i="336"/>
  <c r="C3" i="336"/>
  <c r="C4" i="336"/>
  <c r="C5" i="336"/>
  <c r="C6" i="336"/>
  <c r="C7" i="336"/>
  <c r="C8" i="336"/>
  <c r="C9" i="336"/>
  <c r="C10" i="336"/>
  <c r="C11" i="336"/>
  <c r="C12" i="336"/>
  <c r="C13" i="336"/>
  <c r="C14" i="336"/>
  <c r="C15" i="336"/>
  <c r="C16" i="336"/>
  <c r="C17" i="336"/>
  <c r="C18" i="336"/>
  <c r="C19" i="336"/>
  <c r="C20" i="336"/>
  <c r="C21" i="336"/>
  <c r="C22" i="336"/>
  <c r="C23" i="336"/>
  <c r="C24" i="336"/>
  <c r="C25" i="336"/>
  <c r="C26" i="336"/>
  <c r="C27" i="336"/>
  <c r="C28" i="336"/>
  <c r="C29" i="336"/>
  <c r="C30" i="336"/>
  <c r="C31" i="336"/>
  <c r="C32" i="336"/>
  <c r="C33" i="336"/>
  <c r="C34" i="336"/>
  <c r="C35" i="336"/>
  <c r="C36" i="336"/>
  <c r="C37" i="336"/>
  <c r="C38" i="336"/>
  <c r="C39" i="336"/>
  <c r="C40" i="336"/>
  <c r="C41" i="336"/>
  <c r="C42" i="336"/>
  <c r="C43" i="336"/>
  <c r="C44" i="336"/>
  <c r="C45" i="336"/>
  <c r="C46" i="336"/>
  <c r="C47" i="336"/>
  <c r="C48" i="336"/>
  <c r="C49" i="336"/>
  <c r="C50" i="336"/>
  <c r="C51" i="336"/>
  <c r="C52" i="336"/>
  <c r="C53" i="336"/>
  <c r="C54" i="336"/>
  <c r="C55" i="336"/>
  <c r="C56" i="336"/>
  <c r="C57" i="336"/>
  <c r="C58" i="336"/>
  <c r="C59" i="336"/>
  <c r="C60" i="336"/>
  <c r="C61" i="336"/>
  <c r="C62" i="336"/>
  <c r="C63" i="336"/>
  <c r="C64" i="336"/>
  <c r="C65" i="336"/>
  <c r="C66" i="336"/>
  <c r="C67" i="336"/>
  <c r="C68" i="336"/>
  <c r="C69" i="336"/>
  <c r="C70" i="336"/>
  <c r="H1" i="333"/>
  <c r="H2" i="333"/>
  <c r="H3" i="333"/>
  <c r="H4" i="333"/>
  <c r="H5" i="333"/>
  <c r="H6" i="333"/>
  <c r="H7" i="333"/>
  <c r="H8" i="333"/>
  <c r="H9" i="333"/>
  <c r="H10" i="333"/>
  <c r="H11" i="333"/>
  <c r="H12" i="333"/>
  <c r="H13" i="333"/>
  <c r="H14" i="333"/>
  <c r="H15" i="333"/>
  <c r="H16" i="333"/>
  <c r="H17" i="333"/>
  <c r="H18" i="333"/>
  <c r="H19" i="333"/>
  <c r="H20" i="333"/>
  <c r="H21" i="333"/>
  <c r="H22" i="333"/>
  <c r="H23" i="333"/>
  <c r="H24" i="333"/>
  <c r="H25" i="333"/>
  <c r="H26" i="333"/>
  <c r="H27" i="333"/>
  <c r="H28" i="333"/>
  <c r="H29" i="333"/>
  <c r="H30" i="333"/>
  <c r="H31" i="333"/>
  <c r="H32" i="333"/>
  <c r="H33" i="333"/>
  <c r="H34" i="333"/>
  <c r="H35" i="333"/>
  <c r="H36" i="333"/>
  <c r="H37" i="333"/>
  <c r="H38" i="333"/>
  <c r="H39" i="333"/>
  <c r="H40" i="333"/>
  <c r="H41" i="333"/>
  <c r="H42" i="333"/>
  <c r="H43" i="333"/>
  <c r="H44" i="333"/>
  <c r="H45" i="333"/>
  <c r="H46" i="333"/>
  <c r="H47" i="333"/>
  <c r="H48" i="333"/>
  <c r="H49" i="333"/>
  <c r="H50" i="333"/>
  <c r="H51" i="333"/>
  <c r="H52" i="333"/>
  <c r="H53" i="333"/>
  <c r="H54" i="333"/>
  <c r="H55" i="333"/>
  <c r="H56" i="333"/>
  <c r="H57" i="333"/>
  <c r="H58" i="333"/>
  <c r="H59" i="333"/>
  <c r="H60" i="333"/>
  <c r="H61" i="333"/>
  <c r="H62" i="333"/>
  <c r="H63" i="333"/>
  <c r="H64" i="333"/>
  <c r="H65" i="333"/>
  <c r="H66" i="333"/>
  <c r="H67" i="333"/>
  <c r="H68" i="333"/>
  <c r="H69" i="333"/>
  <c r="H70" i="333"/>
  <c r="G1" i="333"/>
  <c r="G2" i="333"/>
  <c r="G3" i="333"/>
  <c r="G4" i="333"/>
  <c r="G5" i="333"/>
  <c r="G6" i="333"/>
  <c r="G7" i="333"/>
  <c r="G8" i="333"/>
  <c r="G9" i="333"/>
  <c r="G10" i="333"/>
  <c r="G11" i="333"/>
  <c r="G12" i="333"/>
  <c r="G13" i="333"/>
  <c r="G14" i="333"/>
  <c r="G15" i="333"/>
  <c r="G16" i="333"/>
  <c r="G17" i="333"/>
  <c r="G18" i="333"/>
  <c r="G19" i="333"/>
  <c r="G20" i="333"/>
  <c r="G21" i="333"/>
  <c r="G22" i="333"/>
  <c r="G23" i="333"/>
  <c r="G24" i="333"/>
  <c r="G25" i="333"/>
  <c r="G26" i="333"/>
  <c r="G27" i="333"/>
  <c r="G28" i="333"/>
  <c r="G29" i="333"/>
  <c r="G30" i="333"/>
  <c r="G31" i="333"/>
  <c r="G32" i="333"/>
  <c r="G33" i="333"/>
  <c r="G34" i="333"/>
  <c r="G35" i="333"/>
  <c r="G36" i="333"/>
  <c r="G37" i="333"/>
  <c r="G38" i="333"/>
  <c r="G39" i="333"/>
  <c r="G40" i="333"/>
  <c r="G41" i="333"/>
  <c r="G42" i="333"/>
  <c r="G43" i="333"/>
  <c r="G44" i="333"/>
  <c r="G45" i="333"/>
  <c r="G46" i="333"/>
  <c r="G47" i="333"/>
  <c r="G48" i="333"/>
  <c r="G49" i="333"/>
  <c r="G50" i="333"/>
  <c r="G51" i="333"/>
  <c r="G52" i="333"/>
  <c r="G53" i="333"/>
  <c r="G54" i="333"/>
  <c r="G55" i="333"/>
  <c r="G56" i="333"/>
  <c r="G57" i="333"/>
  <c r="G58" i="333"/>
  <c r="G59" i="333"/>
  <c r="G60" i="333"/>
  <c r="G61" i="333"/>
  <c r="G62" i="333"/>
  <c r="G63" i="333"/>
  <c r="G64" i="333"/>
  <c r="G65" i="333"/>
  <c r="G66" i="333"/>
  <c r="G67" i="333"/>
  <c r="G68" i="333"/>
  <c r="G69" i="333"/>
  <c r="G70" i="333"/>
  <c r="D1" i="333"/>
  <c r="D2" i="333"/>
  <c r="D3" i="333"/>
  <c r="D4" i="333"/>
  <c r="D5" i="333"/>
  <c r="D6" i="333"/>
  <c r="D7" i="333"/>
  <c r="D8" i="333"/>
  <c r="D9" i="333"/>
  <c r="D10" i="333"/>
  <c r="D11" i="333"/>
  <c r="D12" i="333"/>
  <c r="D13" i="333"/>
  <c r="D14" i="333"/>
  <c r="D15" i="333"/>
  <c r="D16" i="333"/>
  <c r="D17" i="333"/>
  <c r="D18" i="333"/>
  <c r="D19" i="333"/>
  <c r="D20" i="333"/>
  <c r="D21" i="333"/>
  <c r="D22" i="333"/>
  <c r="D23" i="333"/>
  <c r="D24" i="333"/>
  <c r="D25" i="333"/>
  <c r="D26" i="333"/>
  <c r="D27" i="333"/>
  <c r="D28" i="333"/>
  <c r="D29" i="333"/>
  <c r="D30" i="333"/>
  <c r="D31" i="333"/>
  <c r="D32" i="333"/>
  <c r="D33" i="333"/>
  <c r="D34" i="333"/>
  <c r="D35" i="333"/>
  <c r="D36" i="333"/>
  <c r="D37" i="333"/>
  <c r="D38" i="333"/>
  <c r="D39" i="333"/>
  <c r="D40" i="333"/>
  <c r="D41" i="333"/>
  <c r="D42" i="333"/>
  <c r="D43" i="333"/>
  <c r="D44" i="333"/>
  <c r="D45" i="333"/>
  <c r="D46" i="333"/>
  <c r="D47" i="333"/>
  <c r="D48" i="333"/>
  <c r="D49" i="333"/>
  <c r="D50" i="333"/>
  <c r="D51" i="333"/>
  <c r="D52" i="333"/>
  <c r="D53" i="333"/>
  <c r="D54" i="333"/>
  <c r="D55" i="333"/>
  <c r="D56" i="333"/>
  <c r="D57" i="333"/>
  <c r="D58" i="333"/>
  <c r="D59" i="333"/>
  <c r="D60" i="333"/>
  <c r="D61" i="333"/>
  <c r="D62" i="333"/>
  <c r="D63" i="333"/>
  <c r="D64" i="333"/>
  <c r="D65" i="333"/>
  <c r="D66" i="333"/>
  <c r="D67" i="333"/>
  <c r="D68" i="333"/>
  <c r="D69" i="333"/>
  <c r="D70" i="333"/>
  <c r="C1" i="333"/>
  <c r="C2" i="333"/>
  <c r="C3" i="333"/>
  <c r="C4" i="333"/>
  <c r="C5" i="333"/>
  <c r="C6" i="333"/>
  <c r="C7" i="333"/>
  <c r="C8" i="333"/>
  <c r="C9" i="333"/>
  <c r="C10" i="333"/>
  <c r="C11" i="333"/>
  <c r="C12" i="333"/>
  <c r="C13" i="333"/>
  <c r="C14" i="333"/>
  <c r="C15" i="333"/>
  <c r="C16" i="333"/>
  <c r="C17" i="333"/>
  <c r="C18" i="333"/>
  <c r="C19" i="333"/>
  <c r="C20" i="333"/>
  <c r="C21" i="333"/>
  <c r="C22" i="333"/>
  <c r="C23" i="333"/>
  <c r="C24" i="333"/>
  <c r="C25" i="333"/>
  <c r="C26" i="333"/>
  <c r="C27" i="333"/>
  <c r="C28" i="333"/>
  <c r="C29" i="333"/>
  <c r="C30" i="333"/>
  <c r="C31" i="333"/>
  <c r="C32" i="333"/>
  <c r="C33" i="333"/>
  <c r="C34" i="333"/>
  <c r="C35" i="333"/>
  <c r="C36" i="333"/>
  <c r="C37" i="333"/>
  <c r="C38" i="333"/>
  <c r="C39" i="333"/>
  <c r="C40" i="333"/>
  <c r="C41" i="333"/>
  <c r="C42" i="333"/>
  <c r="C43" i="333"/>
  <c r="C44" i="333"/>
  <c r="C45" i="333"/>
  <c r="C46" i="333"/>
  <c r="C47" i="333"/>
  <c r="C48" i="333"/>
  <c r="C49" i="333"/>
  <c r="C50" i="333"/>
  <c r="C51" i="333"/>
  <c r="C52" i="333"/>
  <c r="C53" i="333"/>
  <c r="C54" i="333"/>
  <c r="C55" i="333"/>
  <c r="C56" i="333"/>
  <c r="C57" i="333"/>
  <c r="C58" i="333"/>
  <c r="C59" i="333"/>
  <c r="C60" i="333"/>
  <c r="C61" i="333"/>
  <c r="C62" i="333"/>
  <c r="C63" i="333"/>
  <c r="C64" i="333"/>
  <c r="C65" i="333"/>
  <c r="C66" i="333"/>
  <c r="C67" i="333"/>
  <c r="C68" i="333"/>
  <c r="C69" i="333"/>
  <c r="C70" i="333"/>
  <c r="H1" i="331"/>
  <c r="H2" i="331"/>
  <c r="H3" i="331"/>
  <c r="H4" i="331"/>
  <c r="H5" i="331"/>
  <c r="H6" i="331"/>
  <c r="H7" i="331"/>
  <c r="H8" i="331"/>
  <c r="H9" i="331"/>
  <c r="H10" i="331"/>
  <c r="H11" i="331"/>
  <c r="H12" i="331"/>
  <c r="H13" i="331"/>
  <c r="H14" i="331"/>
  <c r="H15" i="331"/>
  <c r="H16" i="331"/>
  <c r="H17" i="331"/>
  <c r="H18" i="331"/>
  <c r="H19" i="331"/>
  <c r="H20" i="331"/>
  <c r="H21" i="331"/>
  <c r="H22" i="331"/>
  <c r="H23" i="331"/>
  <c r="H24" i="331"/>
  <c r="H25" i="331"/>
  <c r="H26" i="331"/>
  <c r="H27" i="331"/>
  <c r="H28" i="331"/>
  <c r="H29" i="331"/>
  <c r="H30" i="331"/>
  <c r="H31" i="331"/>
  <c r="H32" i="331"/>
  <c r="H33" i="331"/>
  <c r="H34" i="331"/>
  <c r="H35" i="331"/>
  <c r="H36" i="331"/>
  <c r="H37" i="331"/>
  <c r="H38" i="331"/>
  <c r="H39" i="331"/>
  <c r="H40" i="331"/>
  <c r="H41" i="331"/>
  <c r="H42" i="331"/>
  <c r="H43" i="331"/>
  <c r="H44" i="331"/>
  <c r="H45" i="331"/>
  <c r="H46" i="331"/>
  <c r="H47" i="331"/>
  <c r="H48" i="331"/>
  <c r="H49" i="331"/>
  <c r="H50" i="331"/>
  <c r="H51" i="331"/>
  <c r="H52" i="331"/>
  <c r="H53" i="331"/>
  <c r="H54" i="331"/>
  <c r="H55" i="331"/>
  <c r="H56" i="331"/>
  <c r="H57" i="331"/>
  <c r="H58" i="331"/>
  <c r="H59" i="331"/>
  <c r="H60" i="331"/>
  <c r="H61" i="331"/>
  <c r="H62" i="331"/>
  <c r="H63" i="331"/>
  <c r="H64" i="331"/>
  <c r="H65" i="331"/>
  <c r="H66" i="331"/>
  <c r="H67" i="331"/>
  <c r="H68" i="331"/>
  <c r="H69" i="331"/>
  <c r="H70" i="331"/>
  <c r="G1" i="331"/>
  <c r="G2" i="331"/>
  <c r="G3" i="331"/>
  <c r="G4" i="331"/>
  <c r="G5" i="331"/>
  <c r="G6" i="331"/>
  <c r="G7" i="331"/>
  <c r="G8" i="331"/>
  <c r="G9" i="331"/>
  <c r="G10" i="331"/>
  <c r="G11" i="331"/>
  <c r="G12" i="331"/>
  <c r="G13" i="331"/>
  <c r="G14" i="331"/>
  <c r="G15" i="331"/>
  <c r="G16" i="331"/>
  <c r="G17" i="331"/>
  <c r="G18" i="331"/>
  <c r="G19" i="331"/>
  <c r="G20" i="331"/>
  <c r="G21" i="331"/>
  <c r="G22" i="331"/>
  <c r="G23" i="331"/>
  <c r="G24" i="331"/>
  <c r="G25" i="331"/>
  <c r="G26" i="331"/>
  <c r="G27" i="331"/>
  <c r="G28" i="331"/>
  <c r="G29" i="331"/>
  <c r="G30" i="331"/>
  <c r="G31" i="331"/>
  <c r="G32" i="331"/>
  <c r="G33" i="331"/>
  <c r="G34" i="331"/>
  <c r="G35" i="331"/>
  <c r="G36" i="331"/>
  <c r="G37" i="331"/>
  <c r="G38" i="331"/>
  <c r="G39" i="331"/>
  <c r="G40" i="331"/>
  <c r="G41" i="331"/>
  <c r="G42" i="331"/>
  <c r="G43" i="331"/>
  <c r="G44" i="331"/>
  <c r="G45" i="331"/>
  <c r="G46" i="331"/>
  <c r="G47" i="331"/>
  <c r="G48" i="331"/>
  <c r="G49" i="331"/>
  <c r="G50" i="331"/>
  <c r="G51" i="331"/>
  <c r="G52" i="331"/>
  <c r="G53" i="331"/>
  <c r="G54" i="331"/>
  <c r="G55" i="331"/>
  <c r="G56" i="331"/>
  <c r="G57" i="331"/>
  <c r="G58" i="331"/>
  <c r="G59" i="331"/>
  <c r="G60" i="331"/>
  <c r="G61" i="331"/>
  <c r="G62" i="331"/>
  <c r="G63" i="331"/>
  <c r="G64" i="331"/>
  <c r="G65" i="331"/>
  <c r="G66" i="331"/>
  <c r="G67" i="331"/>
  <c r="G68" i="331"/>
  <c r="G69" i="331"/>
  <c r="G70" i="331"/>
  <c r="D1" i="331"/>
  <c r="D2" i="331"/>
  <c r="D3" i="331"/>
  <c r="D4" i="331"/>
  <c r="D5" i="331"/>
  <c r="D6" i="331"/>
  <c r="D7" i="331"/>
  <c r="D8" i="331"/>
  <c r="D9" i="331"/>
  <c r="D10" i="331"/>
  <c r="D11" i="331"/>
  <c r="D12" i="331"/>
  <c r="D13" i="331"/>
  <c r="D14" i="331"/>
  <c r="D15" i="331"/>
  <c r="D16" i="331"/>
  <c r="D17" i="331"/>
  <c r="D18" i="331"/>
  <c r="D19" i="331"/>
  <c r="D20" i="331"/>
  <c r="D21" i="331"/>
  <c r="D22" i="331"/>
  <c r="D23" i="331"/>
  <c r="D24" i="331"/>
  <c r="D25" i="331"/>
  <c r="D26" i="331"/>
  <c r="D27" i="331"/>
  <c r="D28" i="331"/>
  <c r="D29" i="331"/>
  <c r="D30" i="331"/>
  <c r="D31" i="331"/>
  <c r="D32" i="331"/>
  <c r="D33" i="331"/>
  <c r="D34" i="331"/>
  <c r="D35" i="331"/>
  <c r="D36" i="331"/>
  <c r="D37" i="331"/>
  <c r="D38" i="331"/>
  <c r="D39" i="331"/>
  <c r="D40" i="331"/>
  <c r="D41" i="331"/>
  <c r="D42" i="331"/>
  <c r="D43" i="331"/>
  <c r="D44" i="331"/>
  <c r="D45" i="331"/>
  <c r="D46" i="331"/>
  <c r="D47" i="331"/>
  <c r="D48" i="331"/>
  <c r="D49" i="331"/>
  <c r="D50" i="331"/>
  <c r="D51" i="331"/>
  <c r="D52" i="331"/>
  <c r="D53" i="331"/>
  <c r="D54" i="331"/>
  <c r="D55" i="331"/>
  <c r="D56" i="331"/>
  <c r="D57" i="331"/>
  <c r="D58" i="331"/>
  <c r="D59" i="331"/>
  <c r="D60" i="331"/>
  <c r="D61" i="331"/>
  <c r="D62" i="331"/>
  <c r="D63" i="331"/>
  <c r="D64" i="331"/>
  <c r="D65" i="331"/>
  <c r="D66" i="331"/>
  <c r="D67" i="331"/>
  <c r="D68" i="331"/>
  <c r="D69" i="331"/>
  <c r="D70" i="331"/>
  <c r="C1" i="331"/>
  <c r="C2" i="331"/>
  <c r="C3" i="331"/>
  <c r="C4" i="331"/>
  <c r="C5" i="331"/>
  <c r="C6" i="331"/>
  <c r="C7" i="331"/>
  <c r="C8" i="331"/>
  <c r="C9" i="331"/>
  <c r="C10" i="331"/>
  <c r="C11" i="331"/>
  <c r="C12" i="331"/>
  <c r="C13" i="331"/>
  <c r="C14" i="331"/>
  <c r="C15" i="331"/>
  <c r="C16" i="331"/>
  <c r="C17" i="331"/>
  <c r="C18" i="331"/>
  <c r="C19" i="331"/>
  <c r="C20" i="331"/>
  <c r="C21" i="331"/>
  <c r="C22" i="331"/>
  <c r="C23" i="331"/>
  <c r="C24" i="331"/>
  <c r="C25" i="331"/>
  <c r="C26" i="331"/>
  <c r="C27" i="331"/>
  <c r="C28" i="331"/>
  <c r="C29" i="331"/>
  <c r="C30" i="331"/>
  <c r="C31" i="331"/>
  <c r="C32" i="331"/>
  <c r="C33" i="331"/>
  <c r="C34" i="331"/>
  <c r="C35" i="331"/>
  <c r="C36" i="331"/>
  <c r="C37" i="331"/>
  <c r="C38" i="331"/>
  <c r="C39" i="331"/>
  <c r="C40" i="331"/>
  <c r="C41" i="331"/>
  <c r="C42" i="331"/>
  <c r="C43" i="331"/>
  <c r="C44" i="331"/>
  <c r="C45" i="331"/>
  <c r="C46" i="331"/>
  <c r="C47" i="331"/>
  <c r="C48" i="331"/>
  <c r="C49" i="331"/>
  <c r="C50" i="331"/>
  <c r="C51" i="331"/>
  <c r="C52" i="331"/>
  <c r="C53" i="331"/>
  <c r="C54" i="331"/>
  <c r="C55" i="331"/>
  <c r="C56" i="331"/>
  <c r="C57" i="331"/>
  <c r="C58" i="331"/>
  <c r="C59" i="331"/>
  <c r="C60" i="331"/>
  <c r="C61" i="331"/>
  <c r="C62" i="331"/>
  <c r="C63" i="331"/>
  <c r="C64" i="331"/>
  <c r="C65" i="331"/>
  <c r="C66" i="331"/>
  <c r="C67" i="331"/>
  <c r="C68" i="331"/>
  <c r="C69" i="331"/>
  <c r="C70" i="331"/>
  <c r="H1" i="329"/>
  <c r="H2" i="329"/>
  <c r="H3" i="329"/>
  <c r="H4" i="329"/>
  <c r="H5" i="329"/>
  <c r="H6" i="329"/>
  <c r="H7" i="329"/>
  <c r="H8" i="329"/>
  <c r="H9" i="329"/>
  <c r="H10" i="329"/>
  <c r="H11" i="329"/>
  <c r="H12" i="329"/>
  <c r="H13" i="329"/>
  <c r="H14" i="329"/>
  <c r="H15" i="329"/>
  <c r="H16" i="329"/>
  <c r="H17" i="329"/>
  <c r="H18" i="329"/>
  <c r="H19" i="329"/>
  <c r="H20" i="329"/>
  <c r="H21" i="329"/>
  <c r="H22" i="329"/>
  <c r="H23" i="329"/>
  <c r="H24" i="329"/>
  <c r="H25" i="329"/>
  <c r="H26" i="329"/>
  <c r="H27" i="329"/>
  <c r="H28" i="329"/>
  <c r="H29" i="329"/>
  <c r="H30" i="329"/>
  <c r="H31" i="329"/>
  <c r="H32" i="329"/>
  <c r="H33" i="329"/>
  <c r="H34" i="329"/>
  <c r="H35" i="329"/>
  <c r="H36" i="329"/>
  <c r="H37" i="329"/>
  <c r="H38" i="329"/>
  <c r="H39" i="329"/>
  <c r="H40" i="329"/>
  <c r="H41" i="329"/>
  <c r="H42" i="329"/>
  <c r="H43" i="329"/>
  <c r="H44" i="329"/>
  <c r="H45" i="329"/>
  <c r="H46" i="329"/>
  <c r="H47" i="329"/>
  <c r="H48" i="329"/>
  <c r="H49" i="329"/>
  <c r="H50" i="329"/>
  <c r="H51" i="329"/>
  <c r="H52" i="329"/>
  <c r="H53" i="329"/>
  <c r="H54" i="329"/>
  <c r="H55" i="329"/>
  <c r="H56" i="329"/>
  <c r="H57" i="329"/>
  <c r="H58" i="329"/>
  <c r="H59" i="329"/>
  <c r="H60" i="329"/>
  <c r="H61" i="329"/>
  <c r="H62" i="329"/>
  <c r="H63" i="329"/>
  <c r="H64" i="329"/>
  <c r="H65" i="329"/>
  <c r="H66" i="329"/>
  <c r="H67" i="329"/>
  <c r="H68" i="329"/>
  <c r="H69" i="329"/>
  <c r="H70" i="329"/>
  <c r="G1" i="329"/>
  <c r="G2" i="329"/>
  <c r="G3" i="329"/>
  <c r="G4" i="329"/>
  <c r="G5" i="329"/>
  <c r="G6" i="329"/>
  <c r="G7" i="329"/>
  <c r="G8" i="329"/>
  <c r="G9" i="329"/>
  <c r="G10" i="329"/>
  <c r="G11" i="329"/>
  <c r="G12" i="329"/>
  <c r="G13" i="329"/>
  <c r="G14" i="329"/>
  <c r="G15" i="329"/>
  <c r="G16" i="329"/>
  <c r="G17" i="329"/>
  <c r="G18" i="329"/>
  <c r="G19" i="329"/>
  <c r="G20" i="329"/>
  <c r="G21" i="329"/>
  <c r="G22" i="329"/>
  <c r="G23" i="329"/>
  <c r="G24" i="329"/>
  <c r="G25" i="329"/>
  <c r="G26" i="329"/>
  <c r="G27" i="329"/>
  <c r="G28" i="329"/>
  <c r="G29" i="329"/>
  <c r="G30" i="329"/>
  <c r="G31" i="329"/>
  <c r="G32" i="329"/>
  <c r="G33" i="329"/>
  <c r="G34" i="329"/>
  <c r="G35" i="329"/>
  <c r="G36" i="329"/>
  <c r="G37" i="329"/>
  <c r="G38" i="329"/>
  <c r="G39" i="329"/>
  <c r="G40" i="329"/>
  <c r="G41" i="329"/>
  <c r="G42" i="329"/>
  <c r="G43" i="329"/>
  <c r="G44" i="329"/>
  <c r="G45" i="329"/>
  <c r="G46" i="329"/>
  <c r="G47" i="329"/>
  <c r="G48" i="329"/>
  <c r="G49" i="329"/>
  <c r="G50" i="329"/>
  <c r="G51" i="329"/>
  <c r="G52" i="329"/>
  <c r="G53" i="329"/>
  <c r="G54" i="329"/>
  <c r="G55" i="329"/>
  <c r="G56" i="329"/>
  <c r="G57" i="329"/>
  <c r="G58" i="329"/>
  <c r="G59" i="329"/>
  <c r="G60" i="329"/>
  <c r="G61" i="329"/>
  <c r="G62" i="329"/>
  <c r="G63" i="329"/>
  <c r="G64" i="329"/>
  <c r="G65" i="329"/>
  <c r="G66" i="329"/>
  <c r="G67" i="329"/>
  <c r="G68" i="329"/>
  <c r="G69" i="329"/>
  <c r="G70" i="329"/>
  <c r="D1" i="329"/>
  <c r="D2" i="329"/>
  <c r="D3" i="329"/>
  <c r="D4" i="329"/>
  <c r="D5" i="329"/>
  <c r="D6" i="329"/>
  <c r="D7" i="329"/>
  <c r="D8" i="329"/>
  <c r="D9" i="329"/>
  <c r="D10" i="329"/>
  <c r="D11" i="329"/>
  <c r="D12" i="329"/>
  <c r="D13" i="329"/>
  <c r="D14" i="329"/>
  <c r="D15" i="329"/>
  <c r="D16" i="329"/>
  <c r="D17" i="329"/>
  <c r="D18" i="329"/>
  <c r="D19" i="329"/>
  <c r="D20" i="329"/>
  <c r="D21" i="329"/>
  <c r="D22" i="329"/>
  <c r="D23" i="329"/>
  <c r="D24" i="329"/>
  <c r="D25" i="329"/>
  <c r="D26" i="329"/>
  <c r="D27" i="329"/>
  <c r="D28" i="329"/>
  <c r="D29" i="329"/>
  <c r="D30" i="329"/>
  <c r="D31" i="329"/>
  <c r="D32" i="329"/>
  <c r="D33" i="329"/>
  <c r="D34" i="329"/>
  <c r="D35" i="329"/>
  <c r="D36" i="329"/>
  <c r="D37" i="329"/>
  <c r="D38" i="329"/>
  <c r="D39" i="329"/>
  <c r="D40" i="329"/>
  <c r="D41" i="329"/>
  <c r="D42" i="329"/>
  <c r="D43" i="329"/>
  <c r="D44" i="329"/>
  <c r="D45" i="329"/>
  <c r="D46" i="329"/>
  <c r="D47" i="329"/>
  <c r="D48" i="329"/>
  <c r="D49" i="329"/>
  <c r="D50" i="329"/>
  <c r="D51" i="329"/>
  <c r="D52" i="329"/>
  <c r="D53" i="329"/>
  <c r="D54" i="329"/>
  <c r="D55" i="329"/>
  <c r="D56" i="329"/>
  <c r="D57" i="329"/>
  <c r="D58" i="329"/>
  <c r="D59" i="329"/>
  <c r="D60" i="329"/>
  <c r="D61" i="329"/>
  <c r="D62" i="329"/>
  <c r="D63" i="329"/>
  <c r="D64" i="329"/>
  <c r="D65" i="329"/>
  <c r="D66" i="329"/>
  <c r="D67" i="329"/>
  <c r="D68" i="329"/>
  <c r="D69" i="329"/>
  <c r="D70" i="329"/>
  <c r="C1" i="329"/>
  <c r="C2" i="329"/>
  <c r="C3" i="329"/>
  <c r="C4" i="329"/>
  <c r="C5" i="329"/>
  <c r="C6" i="329"/>
  <c r="C7" i="329"/>
  <c r="C8" i="329"/>
  <c r="C9" i="329"/>
  <c r="C10" i="329"/>
  <c r="C11" i="329"/>
  <c r="C12" i="329"/>
  <c r="C13" i="329"/>
  <c r="C14" i="329"/>
  <c r="C15" i="329"/>
  <c r="C16" i="329"/>
  <c r="C17" i="329"/>
  <c r="C18" i="329"/>
  <c r="C19" i="329"/>
  <c r="C20" i="329"/>
  <c r="C21" i="329"/>
  <c r="C22" i="329"/>
  <c r="C23" i="329"/>
  <c r="C24" i="329"/>
  <c r="C25" i="329"/>
  <c r="C26" i="329"/>
  <c r="C27" i="329"/>
  <c r="C28" i="329"/>
  <c r="C29" i="329"/>
  <c r="C30" i="329"/>
  <c r="C31" i="329"/>
  <c r="C32" i="329"/>
  <c r="C33" i="329"/>
  <c r="C34" i="329"/>
  <c r="C35" i="329"/>
  <c r="C36" i="329"/>
  <c r="C37" i="329"/>
  <c r="C38" i="329"/>
  <c r="C39" i="329"/>
  <c r="C40" i="329"/>
  <c r="C41" i="329"/>
  <c r="C42" i="329"/>
  <c r="C43" i="329"/>
  <c r="C44" i="329"/>
  <c r="C45" i="329"/>
  <c r="C46" i="329"/>
  <c r="C47" i="329"/>
  <c r="C48" i="329"/>
  <c r="C49" i="329"/>
  <c r="C50" i="329"/>
  <c r="C51" i="329"/>
  <c r="C52" i="329"/>
  <c r="C53" i="329"/>
  <c r="C54" i="329"/>
  <c r="C55" i="329"/>
  <c r="C56" i="329"/>
  <c r="C57" i="329"/>
  <c r="C58" i="329"/>
  <c r="C59" i="329"/>
  <c r="C60" i="329"/>
  <c r="C61" i="329"/>
  <c r="C62" i="329"/>
  <c r="C63" i="329"/>
  <c r="C64" i="329"/>
  <c r="C65" i="329"/>
  <c r="C66" i="329"/>
  <c r="C67" i="329"/>
  <c r="C68" i="329"/>
  <c r="C69" i="329"/>
  <c r="C70" i="329"/>
  <c r="X1" i="327"/>
  <c r="X2" i="327"/>
  <c r="X3" i="327"/>
  <c r="X4" i="327"/>
  <c r="X5" i="327"/>
  <c r="X6" i="327"/>
  <c r="X7" i="327"/>
  <c r="X8" i="327"/>
  <c r="X9" i="327"/>
  <c r="X10" i="327"/>
  <c r="X11" i="327"/>
  <c r="X12" i="327"/>
  <c r="X13" i="327"/>
  <c r="X14" i="327"/>
  <c r="X15" i="327"/>
  <c r="X16" i="327"/>
  <c r="X17" i="327"/>
  <c r="X18" i="327"/>
  <c r="X19" i="327"/>
  <c r="X20" i="327"/>
  <c r="X21" i="327"/>
  <c r="X22" i="327"/>
  <c r="X23" i="327"/>
  <c r="X24" i="327"/>
  <c r="X25" i="327"/>
  <c r="X26" i="327"/>
  <c r="X27" i="327"/>
  <c r="X28" i="327"/>
  <c r="X29" i="327"/>
  <c r="X30" i="327"/>
  <c r="X31" i="327"/>
  <c r="X32" i="327"/>
  <c r="X33" i="327"/>
  <c r="X34" i="327"/>
  <c r="X35" i="327"/>
  <c r="X36" i="327"/>
  <c r="X37" i="327"/>
  <c r="X38" i="327"/>
  <c r="X39" i="327"/>
  <c r="X40" i="327"/>
  <c r="X41" i="327"/>
  <c r="X42" i="327"/>
  <c r="X43" i="327"/>
  <c r="X44" i="327"/>
  <c r="X45" i="327"/>
  <c r="X46" i="327"/>
  <c r="X47" i="327"/>
  <c r="X48" i="327"/>
  <c r="X49" i="327"/>
  <c r="X50" i="327"/>
  <c r="X51" i="327"/>
  <c r="X52" i="327"/>
  <c r="X53" i="327"/>
  <c r="X54" i="327"/>
  <c r="X55" i="327"/>
  <c r="X56" i="327"/>
  <c r="X57" i="327"/>
  <c r="X58" i="327"/>
  <c r="X59" i="327"/>
  <c r="X60" i="327"/>
  <c r="X61" i="327"/>
  <c r="X62" i="327"/>
  <c r="X63" i="327"/>
  <c r="X64" i="327"/>
  <c r="X65" i="327"/>
  <c r="X66" i="327"/>
  <c r="X67" i="327"/>
  <c r="X68" i="327"/>
  <c r="X69" i="327"/>
  <c r="X70" i="327"/>
  <c r="W1" i="327"/>
  <c r="W2" i="327"/>
  <c r="W3" i="327"/>
  <c r="W4" i="327"/>
  <c r="W5" i="327"/>
  <c r="W6" i="327"/>
  <c r="W7" i="327"/>
  <c r="W8" i="327"/>
  <c r="W9" i="327"/>
  <c r="W10" i="327"/>
  <c r="W11" i="327"/>
  <c r="W12" i="327"/>
  <c r="W13" i="327"/>
  <c r="W14" i="327"/>
  <c r="W15" i="327"/>
  <c r="W16" i="327"/>
  <c r="W17" i="327"/>
  <c r="W18" i="327"/>
  <c r="W19" i="327"/>
  <c r="W20" i="327"/>
  <c r="W21" i="327"/>
  <c r="W22" i="327"/>
  <c r="W23" i="327"/>
  <c r="W24" i="327"/>
  <c r="W25" i="327"/>
  <c r="W26" i="327"/>
  <c r="W27" i="327"/>
  <c r="W28" i="327"/>
  <c r="W29" i="327"/>
  <c r="W30" i="327"/>
  <c r="W31" i="327"/>
  <c r="W32" i="327"/>
  <c r="W33" i="327"/>
  <c r="W34" i="327"/>
  <c r="W35" i="327"/>
  <c r="W36" i="327"/>
  <c r="W37" i="327"/>
  <c r="W38" i="327"/>
  <c r="W39" i="327"/>
  <c r="W40" i="327"/>
  <c r="W41" i="327"/>
  <c r="W42" i="327"/>
  <c r="W43" i="327"/>
  <c r="W44" i="327"/>
  <c r="W45" i="327"/>
  <c r="W46" i="327"/>
  <c r="W47" i="327"/>
  <c r="W48" i="327"/>
  <c r="W49" i="327"/>
  <c r="W50" i="327"/>
  <c r="W51" i="327"/>
  <c r="W52" i="327"/>
  <c r="W53" i="327"/>
  <c r="W54" i="327"/>
  <c r="W55" i="327"/>
  <c r="W56" i="327"/>
  <c r="W57" i="327"/>
  <c r="W58" i="327"/>
  <c r="W59" i="327"/>
  <c r="W60" i="327"/>
  <c r="W61" i="327"/>
  <c r="W62" i="327"/>
  <c r="W63" i="327"/>
  <c r="W64" i="327"/>
  <c r="W65" i="327"/>
  <c r="W66" i="327"/>
  <c r="W67" i="327"/>
  <c r="W68" i="327"/>
  <c r="W69" i="327"/>
  <c r="W70" i="327"/>
  <c r="T1" i="327"/>
  <c r="T2" i="327"/>
  <c r="T3" i="327"/>
  <c r="T4" i="327"/>
  <c r="T5" i="327"/>
  <c r="T6" i="327"/>
  <c r="T7" i="327"/>
  <c r="T8" i="327"/>
  <c r="T9" i="327"/>
  <c r="T10" i="327"/>
  <c r="T11" i="327"/>
  <c r="T12" i="327"/>
  <c r="T13" i="327"/>
  <c r="T14" i="327"/>
  <c r="T15" i="327"/>
  <c r="T16" i="327"/>
  <c r="T17" i="327"/>
  <c r="T18" i="327"/>
  <c r="T19" i="327"/>
  <c r="T20" i="327"/>
  <c r="T21" i="327"/>
  <c r="T22" i="327"/>
  <c r="T23" i="327"/>
  <c r="T24" i="327"/>
  <c r="T25" i="327"/>
  <c r="T26" i="327"/>
  <c r="T27" i="327"/>
  <c r="T28" i="327"/>
  <c r="T29" i="327"/>
  <c r="T30" i="327"/>
  <c r="T31" i="327"/>
  <c r="T32" i="327"/>
  <c r="T33" i="327"/>
  <c r="T34" i="327"/>
  <c r="T35" i="327"/>
  <c r="T36" i="327"/>
  <c r="T37" i="327"/>
  <c r="T38" i="327"/>
  <c r="T39" i="327"/>
  <c r="T40" i="327"/>
  <c r="T41" i="327"/>
  <c r="T42" i="327"/>
  <c r="T43" i="327"/>
  <c r="T44" i="327"/>
  <c r="T45" i="327"/>
  <c r="T46" i="327"/>
  <c r="T47" i="327"/>
  <c r="T48" i="327"/>
  <c r="T49" i="327"/>
  <c r="T50" i="327"/>
  <c r="T51" i="327"/>
  <c r="T52" i="327"/>
  <c r="T53" i="327"/>
  <c r="T54" i="327"/>
  <c r="T55" i="327"/>
  <c r="T56" i="327"/>
  <c r="T57" i="327"/>
  <c r="T58" i="327"/>
  <c r="T59" i="327"/>
  <c r="T60" i="327"/>
  <c r="T61" i="327"/>
  <c r="T62" i="327"/>
  <c r="T63" i="327"/>
  <c r="T64" i="327"/>
  <c r="T65" i="327"/>
  <c r="T66" i="327"/>
  <c r="T67" i="327"/>
  <c r="T68" i="327"/>
  <c r="T69" i="327"/>
  <c r="T70" i="327"/>
  <c r="S1" i="327"/>
  <c r="S2" i="327"/>
  <c r="S3" i="327"/>
  <c r="S4" i="327"/>
  <c r="S5" i="327"/>
  <c r="S6" i="327"/>
  <c r="S7" i="327"/>
  <c r="S8" i="327"/>
  <c r="S9" i="327"/>
  <c r="S10" i="327"/>
  <c r="S11" i="327"/>
  <c r="S12" i="327"/>
  <c r="S13" i="327"/>
  <c r="S14" i="327"/>
  <c r="S15" i="327"/>
  <c r="S16" i="327"/>
  <c r="S17" i="327"/>
  <c r="S18" i="327"/>
  <c r="S19" i="327"/>
  <c r="S20" i="327"/>
  <c r="S21" i="327"/>
  <c r="S22" i="327"/>
  <c r="S23" i="327"/>
  <c r="S24" i="327"/>
  <c r="S25" i="327"/>
  <c r="S26" i="327"/>
  <c r="S27" i="327"/>
  <c r="S28" i="327"/>
  <c r="S29" i="327"/>
  <c r="S30" i="327"/>
  <c r="S31" i="327"/>
  <c r="S32" i="327"/>
  <c r="S33" i="327"/>
  <c r="S34" i="327"/>
  <c r="S35" i="327"/>
  <c r="S36" i="327"/>
  <c r="S37" i="327"/>
  <c r="S38" i="327"/>
  <c r="S39" i="327"/>
  <c r="S40" i="327"/>
  <c r="S41" i="327"/>
  <c r="S42" i="327"/>
  <c r="S43" i="327"/>
  <c r="S44" i="327"/>
  <c r="S45" i="327"/>
  <c r="S46" i="327"/>
  <c r="S47" i="327"/>
  <c r="S48" i="327"/>
  <c r="S49" i="327"/>
  <c r="S50" i="327"/>
  <c r="S51" i="327"/>
  <c r="S52" i="327"/>
  <c r="S53" i="327"/>
  <c r="S54" i="327"/>
  <c r="S55" i="327"/>
  <c r="S56" i="327"/>
  <c r="S57" i="327"/>
  <c r="S58" i="327"/>
  <c r="S59" i="327"/>
  <c r="S60" i="327"/>
  <c r="S61" i="327"/>
  <c r="S62" i="327"/>
  <c r="S63" i="327"/>
  <c r="S64" i="327"/>
  <c r="S65" i="327"/>
  <c r="S66" i="327"/>
  <c r="S67" i="327"/>
  <c r="S68" i="327"/>
  <c r="S69" i="327"/>
  <c r="S70" i="327"/>
  <c r="P1" i="327"/>
  <c r="P2" i="327"/>
  <c r="P3" i="327"/>
  <c r="P4" i="327"/>
  <c r="P5" i="327"/>
  <c r="P6" i="327"/>
  <c r="P7" i="327"/>
  <c r="P8" i="327"/>
  <c r="P9" i="327"/>
  <c r="P10" i="327"/>
  <c r="P11" i="327"/>
  <c r="P12" i="327"/>
  <c r="P13" i="327"/>
  <c r="P14" i="327"/>
  <c r="P15" i="327"/>
  <c r="P16" i="327"/>
  <c r="P17" i="327"/>
  <c r="P18" i="327"/>
  <c r="P19" i="327"/>
  <c r="P20" i="327"/>
  <c r="P21" i="327"/>
  <c r="P22" i="327"/>
  <c r="P23" i="327"/>
  <c r="P24" i="327"/>
  <c r="P25" i="327"/>
  <c r="P26" i="327"/>
  <c r="P27" i="327"/>
  <c r="P28" i="327"/>
  <c r="P29" i="327"/>
  <c r="P30" i="327"/>
  <c r="P31" i="327"/>
  <c r="P32" i="327"/>
  <c r="P33" i="327"/>
  <c r="P34" i="327"/>
  <c r="P35" i="327"/>
  <c r="P36" i="327"/>
  <c r="P37" i="327"/>
  <c r="P38" i="327"/>
  <c r="P39" i="327"/>
  <c r="P40" i="327"/>
  <c r="P41" i="327"/>
  <c r="P42" i="327"/>
  <c r="P43" i="327"/>
  <c r="P44" i="327"/>
  <c r="P45" i="327"/>
  <c r="P46" i="327"/>
  <c r="P47" i="327"/>
  <c r="P48" i="327"/>
  <c r="P49" i="327"/>
  <c r="P50" i="327"/>
  <c r="P51" i="327"/>
  <c r="P52" i="327"/>
  <c r="P53" i="327"/>
  <c r="P54" i="327"/>
  <c r="P55" i="327"/>
  <c r="P56" i="327"/>
  <c r="P57" i="327"/>
  <c r="P58" i="327"/>
  <c r="P59" i="327"/>
  <c r="P60" i="327"/>
  <c r="P61" i="327"/>
  <c r="P62" i="327"/>
  <c r="P63" i="327"/>
  <c r="P64" i="327"/>
  <c r="P65" i="327"/>
  <c r="P66" i="327"/>
  <c r="P67" i="327"/>
  <c r="P68" i="327"/>
  <c r="P69" i="327"/>
  <c r="P70" i="327"/>
  <c r="P71" i="327"/>
  <c r="P72" i="327"/>
  <c r="P73" i="327"/>
  <c r="P74" i="327"/>
  <c r="P75" i="327"/>
  <c r="P76" i="327"/>
  <c r="P77" i="327"/>
  <c r="P78" i="327"/>
  <c r="P79" i="327"/>
  <c r="P80" i="327"/>
  <c r="P81" i="327"/>
  <c r="P82" i="327"/>
  <c r="P83" i="327"/>
  <c r="P84" i="327"/>
  <c r="P85" i="327"/>
  <c r="P86" i="327"/>
  <c r="P87" i="327"/>
  <c r="P88" i="327"/>
  <c r="P89" i="327"/>
  <c r="P90" i="327"/>
  <c r="P91" i="327"/>
  <c r="P92" i="327"/>
  <c r="P93" i="327"/>
  <c r="P94" i="327"/>
  <c r="P95" i="327"/>
  <c r="P96" i="327"/>
  <c r="P97" i="327"/>
  <c r="P98" i="327"/>
  <c r="P99" i="327"/>
  <c r="P100" i="327"/>
  <c r="O1" i="327"/>
  <c r="O2" i="327"/>
  <c r="O3" i="327"/>
  <c r="O4" i="327"/>
  <c r="O5" i="327"/>
  <c r="O6" i="327"/>
  <c r="O7" i="327"/>
  <c r="O8" i="327"/>
  <c r="O9" i="327"/>
  <c r="O10" i="327"/>
  <c r="O11" i="327"/>
  <c r="O12" i="327"/>
  <c r="O13" i="327"/>
  <c r="O14" i="327"/>
  <c r="O15" i="327"/>
  <c r="O16" i="327"/>
  <c r="O17" i="327"/>
  <c r="O18" i="327"/>
  <c r="O19" i="327"/>
  <c r="O20" i="327"/>
  <c r="O21" i="327"/>
  <c r="O22" i="327"/>
  <c r="O23" i="327"/>
  <c r="O24" i="327"/>
  <c r="O25" i="327"/>
  <c r="O26" i="327"/>
  <c r="O27" i="327"/>
  <c r="O28" i="327"/>
  <c r="O29" i="327"/>
  <c r="O30" i="327"/>
  <c r="O31" i="327"/>
  <c r="O32" i="327"/>
  <c r="O33" i="327"/>
  <c r="O34" i="327"/>
  <c r="O35" i="327"/>
  <c r="O36" i="327"/>
  <c r="O37" i="327"/>
  <c r="O38" i="327"/>
  <c r="O39" i="327"/>
  <c r="O40" i="327"/>
  <c r="O41" i="327"/>
  <c r="O42" i="327"/>
  <c r="O43" i="327"/>
  <c r="O44" i="327"/>
  <c r="O45" i="327"/>
  <c r="O46" i="327"/>
  <c r="O47" i="327"/>
  <c r="O48" i="327"/>
  <c r="O49" i="327"/>
  <c r="O50" i="327"/>
  <c r="O51" i="327"/>
  <c r="O52" i="327"/>
  <c r="O53" i="327"/>
  <c r="O54" i="327"/>
  <c r="O55" i="327"/>
  <c r="O56" i="327"/>
  <c r="O57" i="327"/>
  <c r="O58" i="327"/>
  <c r="O59" i="327"/>
  <c r="O60" i="327"/>
  <c r="O61" i="327"/>
  <c r="O62" i="327"/>
  <c r="O63" i="327"/>
  <c r="O64" i="327"/>
  <c r="O65" i="327"/>
  <c r="O66" i="327"/>
  <c r="O67" i="327"/>
  <c r="O68" i="327"/>
  <c r="O69" i="327"/>
  <c r="O70" i="327"/>
  <c r="O71" i="327"/>
  <c r="O72" i="327"/>
  <c r="O73" i="327"/>
  <c r="O74" i="327"/>
  <c r="O75" i="327"/>
  <c r="O76" i="327"/>
  <c r="O77" i="327"/>
  <c r="O78" i="327"/>
  <c r="O79" i="327"/>
  <c r="O80" i="327"/>
  <c r="O81" i="327"/>
  <c r="O82" i="327"/>
  <c r="O83" i="327"/>
  <c r="O84" i="327"/>
  <c r="O85" i="327"/>
  <c r="O86" i="327"/>
  <c r="O87" i="327"/>
  <c r="O88" i="327"/>
  <c r="O89" i="327"/>
  <c r="O90" i="327"/>
  <c r="O91" i="327"/>
  <c r="O92" i="327"/>
  <c r="O93" i="327"/>
  <c r="O94" i="327"/>
  <c r="O95" i="327"/>
  <c r="O96" i="327"/>
  <c r="O97" i="327"/>
  <c r="O98" i="327"/>
  <c r="O99" i="327"/>
  <c r="O100" i="327"/>
  <c r="L1" i="327"/>
  <c r="L2" i="327"/>
  <c r="L3" i="327"/>
  <c r="L4" i="327"/>
  <c r="L5" i="327"/>
  <c r="L6" i="327"/>
  <c r="L7" i="327"/>
  <c r="L8" i="327"/>
  <c r="L9" i="327"/>
  <c r="L10" i="327"/>
  <c r="L11" i="327"/>
  <c r="L12" i="327"/>
  <c r="L13" i="327"/>
  <c r="L14" i="327"/>
  <c r="L15" i="327"/>
  <c r="L16" i="327"/>
  <c r="L17" i="327"/>
  <c r="L18" i="327"/>
  <c r="L19" i="327"/>
  <c r="L20" i="327"/>
  <c r="L21" i="327"/>
  <c r="L22" i="327"/>
  <c r="L23" i="327"/>
  <c r="L24" i="327"/>
  <c r="L25" i="327"/>
  <c r="L26" i="327"/>
  <c r="L27" i="327"/>
  <c r="L28" i="327"/>
  <c r="L29" i="327"/>
  <c r="L30" i="327"/>
  <c r="L31" i="327"/>
  <c r="L32" i="327"/>
  <c r="L33" i="327"/>
  <c r="L34" i="327"/>
  <c r="L35" i="327"/>
  <c r="L36" i="327"/>
  <c r="L37" i="327"/>
  <c r="L38" i="327"/>
  <c r="L39" i="327"/>
  <c r="L40" i="327"/>
  <c r="L41" i="327"/>
  <c r="L42" i="327"/>
  <c r="L43" i="327"/>
  <c r="L44" i="327"/>
  <c r="L45" i="327"/>
  <c r="L46" i="327"/>
  <c r="L47" i="327"/>
  <c r="L48" i="327"/>
  <c r="L49" i="327"/>
  <c r="L50" i="327"/>
  <c r="L51" i="327"/>
  <c r="L52" i="327"/>
  <c r="L53" i="327"/>
  <c r="L54" i="327"/>
  <c r="L55" i="327"/>
  <c r="L56" i="327"/>
  <c r="L57" i="327"/>
  <c r="L58" i="327"/>
  <c r="L59" i="327"/>
  <c r="L60" i="327"/>
  <c r="L61" i="327"/>
  <c r="L62" i="327"/>
  <c r="L63" i="327"/>
  <c r="L64" i="327"/>
  <c r="L65" i="327"/>
  <c r="L66" i="327"/>
  <c r="L67" i="327"/>
  <c r="L68" i="327"/>
  <c r="L69" i="327"/>
  <c r="L70" i="327"/>
  <c r="L71" i="327"/>
  <c r="L72" i="327"/>
  <c r="L73" i="327"/>
  <c r="L74" i="327"/>
  <c r="L75" i="327"/>
  <c r="L76" i="327"/>
  <c r="L77" i="327"/>
  <c r="L78" i="327"/>
  <c r="L79" i="327"/>
  <c r="L80" i="327"/>
  <c r="L81" i="327"/>
  <c r="L82" i="327"/>
  <c r="L83" i="327"/>
  <c r="L84" i="327"/>
  <c r="L85" i="327"/>
  <c r="L86" i="327"/>
  <c r="L87" i="327"/>
  <c r="L88" i="327"/>
  <c r="L89" i="327"/>
  <c r="L90" i="327"/>
  <c r="L91" i="327"/>
  <c r="L92" i="327"/>
  <c r="L93" i="327"/>
  <c r="L94" i="327"/>
  <c r="L95" i="327"/>
  <c r="L96" i="327"/>
  <c r="L97" i="327"/>
  <c r="L98" i="327"/>
  <c r="L99" i="327"/>
  <c r="L100" i="327"/>
  <c r="K1" i="327"/>
  <c r="K2" i="327"/>
  <c r="K3" i="327"/>
  <c r="K4" i="327"/>
  <c r="K5" i="327"/>
  <c r="K6" i="327"/>
  <c r="K7" i="327"/>
  <c r="K8" i="327"/>
  <c r="K9" i="327"/>
  <c r="K10" i="327"/>
  <c r="K11" i="327"/>
  <c r="K12" i="327"/>
  <c r="K13" i="327"/>
  <c r="K14" i="327"/>
  <c r="K15" i="327"/>
  <c r="K16" i="327"/>
  <c r="K17" i="327"/>
  <c r="K18" i="327"/>
  <c r="K19" i="327"/>
  <c r="K20" i="327"/>
  <c r="K21" i="327"/>
  <c r="K22" i="327"/>
  <c r="K23" i="327"/>
  <c r="K24" i="327"/>
  <c r="K25" i="327"/>
  <c r="K26" i="327"/>
  <c r="K27" i="327"/>
  <c r="K28" i="327"/>
  <c r="K29" i="327"/>
  <c r="K30" i="327"/>
  <c r="K31" i="327"/>
  <c r="K32" i="327"/>
  <c r="K33" i="327"/>
  <c r="K34" i="327"/>
  <c r="K35" i="327"/>
  <c r="K36" i="327"/>
  <c r="K37" i="327"/>
  <c r="K38" i="327"/>
  <c r="K39" i="327"/>
  <c r="K40" i="327"/>
  <c r="K41" i="327"/>
  <c r="K42" i="327"/>
  <c r="K43" i="327"/>
  <c r="K44" i="327"/>
  <c r="K45" i="327"/>
  <c r="K46" i="327"/>
  <c r="K47" i="327"/>
  <c r="K48" i="327"/>
  <c r="K49" i="327"/>
  <c r="K50" i="327"/>
  <c r="K51" i="327"/>
  <c r="K52" i="327"/>
  <c r="K53" i="327"/>
  <c r="K54" i="327"/>
  <c r="K55" i="327"/>
  <c r="K56" i="327"/>
  <c r="K57" i="327"/>
  <c r="K58" i="327"/>
  <c r="K59" i="327"/>
  <c r="K60" i="327"/>
  <c r="K61" i="327"/>
  <c r="K62" i="327"/>
  <c r="K63" i="327"/>
  <c r="K64" i="327"/>
  <c r="K65" i="327"/>
  <c r="K66" i="327"/>
  <c r="K67" i="327"/>
  <c r="K68" i="327"/>
  <c r="K69" i="327"/>
  <c r="K70" i="327"/>
  <c r="K71" i="327"/>
  <c r="K72" i="327"/>
  <c r="K73" i="327"/>
  <c r="K74" i="327"/>
  <c r="K75" i="327"/>
  <c r="K76" i="327"/>
  <c r="K77" i="327"/>
  <c r="K78" i="327"/>
  <c r="K79" i="327"/>
  <c r="K80" i="327"/>
  <c r="K81" i="327"/>
  <c r="K82" i="327"/>
  <c r="K83" i="327"/>
  <c r="K84" i="327"/>
  <c r="K85" i="327"/>
  <c r="K86" i="327"/>
  <c r="K87" i="327"/>
  <c r="K88" i="327"/>
  <c r="K89" i="327"/>
  <c r="K90" i="327"/>
  <c r="K91" i="327"/>
  <c r="K92" i="327"/>
  <c r="K93" i="327"/>
  <c r="K94" i="327"/>
  <c r="K95" i="327"/>
  <c r="K96" i="327"/>
  <c r="K97" i="327"/>
  <c r="K98" i="327"/>
  <c r="K99" i="327"/>
  <c r="K100" i="327"/>
  <c r="H1" i="327"/>
  <c r="H2" i="327"/>
  <c r="H3" i="327"/>
  <c r="H4" i="327"/>
  <c r="H5" i="327"/>
  <c r="H6" i="327"/>
  <c r="H7" i="327"/>
  <c r="H8" i="327"/>
  <c r="H9" i="327"/>
  <c r="H10" i="327"/>
  <c r="H11" i="327"/>
  <c r="H12" i="327"/>
  <c r="H13" i="327"/>
  <c r="H14" i="327"/>
  <c r="H15" i="327"/>
  <c r="H16" i="327"/>
  <c r="H17" i="327"/>
  <c r="H18" i="327"/>
  <c r="H19" i="327"/>
  <c r="H20" i="327"/>
  <c r="H21" i="327"/>
  <c r="H22" i="327"/>
  <c r="H23" i="327"/>
  <c r="H24" i="327"/>
  <c r="H25" i="327"/>
  <c r="H26" i="327"/>
  <c r="H27" i="327"/>
  <c r="H28" i="327"/>
  <c r="H29" i="327"/>
  <c r="H30" i="327"/>
  <c r="H31" i="327"/>
  <c r="H32" i="327"/>
  <c r="H33" i="327"/>
  <c r="H34" i="327"/>
  <c r="H35" i="327"/>
  <c r="H36" i="327"/>
  <c r="H37" i="327"/>
  <c r="H38" i="327"/>
  <c r="H39" i="327"/>
  <c r="H40" i="327"/>
  <c r="H41" i="327"/>
  <c r="H42" i="327"/>
  <c r="H43" i="327"/>
  <c r="H44" i="327"/>
  <c r="H45" i="327"/>
  <c r="H46" i="327"/>
  <c r="H47" i="327"/>
  <c r="H48" i="327"/>
  <c r="H49" i="327"/>
  <c r="H50" i="327"/>
  <c r="H51" i="327"/>
  <c r="H52" i="327"/>
  <c r="H53" i="327"/>
  <c r="H54" i="327"/>
  <c r="H55" i="327"/>
  <c r="H56" i="327"/>
  <c r="H57" i="327"/>
  <c r="H58" i="327"/>
  <c r="H59" i="327"/>
  <c r="H60" i="327"/>
  <c r="H61" i="327"/>
  <c r="H62" i="327"/>
  <c r="H63" i="327"/>
  <c r="H64" i="327"/>
  <c r="H65" i="327"/>
  <c r="H66" i="327"/>
  <c r="H67" i="327"/>
  <c r="H68" i="327"/>
  <c r="H69" i="327"/>
  <c r="H70" i="327"/>
  <c r="G1" i="327"/>
  <c r="G2" i="327"/>
  <c r="G3" i="327"/>
  <c r="G4" i="327"/>
  <c r="G5" i="327"/>
  <c r="G6" i="327"/>
  <c r="G7" i="327"/>
  <c r="G8" i="327"/>
  <c r="G9" i="327"/>
  <c r="G10" i="327"/>
  <c r="G11" i="327"/>
  <c r="G12" i="327"/>
  <c r="G13" i="327"/>
  <c r="G14" i="327"/>
  <c r="G15" i="327"/>
  <c r="G16" i="327"/>
  <c r="G17" i="327"/>
  <c r="G18" i="327"/>
  <c r="G19" i="327"/>
  <c r="G20" i="327"/>
  <c r="G21" i="327"/>
  <c r="G22" i="327"/>
  <c r="G23" i="327"/>
  <c r="G24" i="327"/>
  <c r="G25" i="327"/>
  <c r="G26" i="327"/>
  <c r="G27" i="327"/>
  <c r="G28" i="327"/>
  <c r="G29" i="327"/>
  <c r="G30" i="327"/>
  <c r="G31" i="327"/>
  <c r="G32" i="327"/>
  <c r="G33" i="327"/>
  <c r="G34" i="327"/>
  <c r="G35" i="327"/>
  <c r="G36" i="327"/>
  <c r="G37" i="327"/>
  <c r="G38" i="327"/>
  <c r="G39" i="327"/>
  <c r="G40" i="327"/>
  <c r="G41" i="327"/>
  <c r="G42" i="327"/>
  <c r="G43" i="327"/>
  <c r="G44" i="327"/>
  <c r="G45" i="327"/>
  <c r="G46" i="327"/>
  <c r="G47" i="327"/>
  <c r="G48" i="327"/>
  <c r="G49" i="327"/>
  <c r="G50" i="327"/>
  <c r="G51" i="327"/>
  <c r="G52" i="327"/>
  <c r="G53" i="327"/>
  <c r="G54" i="327"/>
  <c r="G55" i="327"/>
  <c r="G56" i="327"/>
  <c r="G57" i="327"/>
  <c r="G58" i="327"/>
  <c r="G59" i="327"/>
  <c r="G60" i="327"/>
  <c r="G61" i="327"/>
  <c r="G62" i="327"/>
  <c r="G63" i="327"/>
  <c r="G64" i="327"/>
  <c r="G65" i="327"/>
  <c r="G66" i="327"/>
  <c r="G67" i="327"/>
  <c r="G68" i="327"/>
  <c r="G69" i="327"/>
  <c r="G70" i="327"/>
  <c r="D1" i="327"/>
  <c r="D2" i="327"/>
  <c r="D3" i="327"/>
  <c r="D4" i="327"/>
  <c r="D5" i="327"/>
  <c r="D6" i="327"/>
  <c r="D7" i="327"/>
  <c r="D8" i="327"/>
  <c r="D9" i="327"/>
  <c r="D10" i="327"/>
  <c r="D11" i="327"/>
  <c r="D12" i="327"/>
  <c r="D13" i="327"/>
  <c r="D14" i="327"/>
  <c r="D15" i="327"/>
  <c r="D16" i="327"/>
  <c r="D17" i="327"/>
  <c r="D18" i="327"/>
  <c r="D19" i="327"/>
  <c r="D20" i="327"/>
  <c r="D21" i="327"/>
  <c r="D22" i="327"/>
  <c r="D23" i="327"/>
  <c r="D24" i="327"/>
  <c r="D25" i="327"/>
  <c r="D26" i="327"/>
  <c r="D27" i="327"/>
  <c r="D28" i="327"/>
  <c r="D29" i="327"/>
  <c r="D30" i="327"/>
  <c r="D31" i="327"/>
  <c r="D32" i="327"/>
  <c r="D33" i="327"/>
  <c r="D34" i="327"/>
  <c r="D35" i="327"/>
  <c r="D36" i="327"/>
  <c r="D37" i="327"/>
  <c r="D38" i="327"/>
  <c r="D39" i="327"/>
  <c r="D40" i="327"/>
  <c r="D41" i="327"/>
  <c r="D42" i="327"/>
  <c r="D43" i="327"/>
  <c r="D44" i="327"/>
  <c r="D45" i="327"/>
  <c r="D46" i="327"/>
  <c r="D47" i="327"/>
  <c r="D48" i="327"/>
  <c r="D49" i="327"/>
  <c r="D50" i="327"/>
  <c r="D51" i="327"/>
  <c r="D52" i="327"/>
  <c r="D53" i="327"/>
  <c r="D54" i="327"/>
  <c r="D55" i="327"/>
  <c r="D56" i="327"/>
  <c r="D57" i="327"/>
  <c r="D58" i="327"/>
  <c r="D59" i="327"/>
  <c r="D60" i="327"/>
  <c r="D61" i="327"/>
  <c r="D62" i="327"/>
  <c r="D63" i="327"/>
  <c r="D64" i="327"/>
  <c r="D65" i="327"/>
  <c r="D66" i="327"/>
  <c r="D67" i="327"/>
  <c r="D68" i="327"/>
  <c r="D69" i="327"/>
  <c r="D70" i="327"/>
  <c r="C1" i="327"/>
  <c r="C2" i="327"/>
  <c r="C3" i="327"/>
  <c r="C4" i="327"/>
  <c r="C5" i="327"/>
  <c r="C6" i="327"/>
  <c r="C7" i="327"/>
  <c r="C8" i="327"/>
  <c r="C9" i="327"/>
  <c r="C10" i="327"/>
  <c r="C11" i="327"/>
  <c r="C12" i="327"/>
  <c r="C13" i="327"/>
  <c r="C14" i="327"/>
  <c r="C15" i="327"/>
  <c r="C16" i="327"/>
  <c r="C17" i="327"/>
  <c r="C18" i="327"/>
  <c r="C19" i="327"/>
  <c r="C20" i="327"/>
  <c r="C21" i="327"/>
  <c r="C22" i="327"/>
  <c r="C23" i="327"/>
  <c r="C24" i="327"/>
  <c r="C25" i="327"/>
  <c r="C26" i="327"/>
  <c r="C27" i="327"/>
  <c r="C28" i="327"/>
  <c r="C29" i="327"/>
  <c r="C30" i="327"/>
  <c r="C31" i="327"/>
  <c r="C32" i="327"/>
  <c r="C33" i="327"/>
  <c r="C34" i="327"/>
  <c r="C35" i="327"/>
  <c r="C36" i="327"/>
  <c r="C37" i="327"/>
  <c r="C38" i="327"/>
  <c r="C39" i="327"/>
  <c r="C40" i="327"/>
  <c r="C41" i="327"/>
  <c r="C42" i="327"/>
  <c r="C43" i="327"/>
  <c r="C44" i="327"/>
  <c r="C45" i="327"/>
  <c r="C46" i="327"/>
  <c r="C47" i="327"/>
  <c r="C48" i="327"/>
  <c r="C49" i="327"/>
  <c r="C50" i="327"/>
  <c r="C51" i="327"/>
  <c r="C52" i="327"/>
  <c r="C53" i="327"/>
  <c r="C54" i="327"/>
  <c r="C55" i="327"/>
  <c r="C56" i="327"/>
  <c r="C57" i="327"/>
  <c r="C58" i="327"/>
  <c r="C59" i="327"/>
  <c r="C60" i="327"/>
  <c r="C61" i="327"/>
  <c r="C62" i="327"/>
  <c r="C63" i="327"/>
  <c r="C64" i="327"/>
  <c r="C65" i="327"/>
  <c r="C66" i="327"/>
  <c r="C67" i="327"/>
  <c r="C68" i="327"/>
  <c r="C69" i="327"/>
  <c r="C70" i="327"/>
  <c r="H1" i="324"/>
  <c r="H2" i="324"/>
  <c r="H3" i="324"/>
  <c r="H4" i="324"/>
  <c r="H5" i="324"/>
  <c r="H6" i="324"/>
  <c r="H7" i="324"/>
  <c r="H8" i="324"/>
  <c r="H9" i="324"/>
  <c r="H10" i="324"/>
  <c r="H11" i="324"/>
  <c r="H12" i="324"/>
  <c r="H13" i="324"/>
  <c r="H14" i="324"/>
  <c r="H15" i="324"/>
  <c r="H16" i="324"/>
  <c r="H17" i="324"/>
  <c r="H18" i="324"/>
  <c r="H19" i="324"/>
  <c r="H20" i="324"/>
  <c r="H21" i="324"/>
  <c r="H22" i="324"/>
  <c r="H23" i="324"/>
  <c r="H24" i="324"/>
  <c r="H25" i="324"/>
  <c r="H26" i="324"/>
  <c r="H27" i="324"/>
  <c r="H28" i="324"/>
  <c r="H29" i="324"/>
  <c r="H30" i="324"/>
  <c r="H31" i="324"/>
  <c r="H32" i="324"/>
  <c r="H33" i="324"/>
  <c r="H34" i="324"/>
  <c r="H35" i="324"/>
  <c r="H36" i="324"/>
  <c r="H37" i="324"/>
  <c r="H38" i="324"/>
  <c r="H39" i="324"/>
  <c r="H40" i="324"/>
  <c r="H41" i="324"/>
  <c r="H42" i="324"/>
  <c r="H43" i="324"/>
  <c r="H44" i="324"/>
  <c r="H45" i="324"/>
  <c r="H46" i="324"/>
  <c r="H47" i="324"/>
  <c r="H48" i="324"/>
  <c r="H49" i="324"/>
  <c r="H50" i="324"/>
  <c r="H51" i="324"/>
  <c r="H52" i="324"/>
  <c r="H53" i="324"/>
  <c r="H54" i="324"/>
  <c r="H55" i="324"/>
  <c r="H56" i="324"/>
  <c r="H57" i="324"/>
  <c r="H58" i="324"/>
  <c r="H59" i="324"/>
  <c r="H60" i="324"/>
  <c r="H61" i="324"/>
  <c r="H62" i="324"/>
  <c r="H63" i="324"/>
  <c r="H64" i="324"/>
  <c r="H65" i="324"/>
  <c r="H66" i="324"/>
  <c r="H67" i="324"/>
  <c r="H68" i="324"/>
  <c r="H69" i="324"/>
  <c r="H70" i="324"/>
  <c r="G1" i="324"/>
  <c r="G2" i="324"/>
  <c r="G3" i="324"/>
  <c r="G4" i="324"/>
  <c r="G5" i="324"/>
  <c r="G6" i="324"/>
  <c r="G7" i="324"/>
  <c r="G8" i="324"/>
  <c r="G9" i="324"/>
  <c r="G10" i="324"/>
  <c r="G11" i="324"/>
  <c r="G12" i="324"/>
  <c r="G13" i="324"/>
  <c r="G14" i="324"/>
  <c r="G15" i="324"/>
  <c r="G16" i="324"/>
  <c r="G17" i="324"/>
  <c r="G18" i="324"/>
  <c r="G19" i="324"/>
  <c r="G20" i="324"/>
  <c r="G21" i="324"/>
  <c r="G22" i="324"/>
  <c r="G23" i="324"/>
  <c r="G24" i="324"/>
  <c r="G25" i="324"/>
  <c r="G26" i="324"/>
  <c r="G27" i="324"/>
  <c r="G28" i="324"/>
  <c r="G29" i="324"/>
  <c r="G30" i="324"/>
  <c r="G31" i="324"/>
  <c r="G32" i="324"/>
  <c r="G33" i="324"/>
  <c r="G34" i="324"/>
  <c r="G35" i="324"/>
  <c r="G36" i="324"/>
  <c r="G37" i="324"/>
  <c r="G38" i="324"/>
  <c r="G39" i="324"/>
  <c r="G40" i="324"/>
  <c r="G41" i="324"/>
  <c r="G42" i="324"/>
  <c r="G43" i="324"/>
  <c r="G44" i="324"/>
  <c r="G45" i="324"/>
  <c r="G46" i="324"/>
  <c r="G47" i="324"/>
  <c r="G48" i="324"/>
  <c r="G49" i="324"/>
  <c r="G50" i="324"/>
  <c r="G51" i="324"/>
  <c r="G52" i="324"/>
  <c r="G53" i="324"/>
  <c r="G54" i="324"/>
  <c r="G55" i="324"/>
  <c r="G56" i="324"/>
  <c r="G57" i="324"/>
  <c r="G58" i="324"/>
  <c r="G59" i="324"/>
  <c r="G60" i="324"/>
  <c r="G61" i="324"/>
  <c r="G62" i="324"/>
  <c r="G63" i="324"/>
  <c r="G64" i="324"/>
  <c r="G65" i="324"/>
  <c r="G66" i="324"/>
  <c r="G67" i="324"/>
  <c r="G68" i="324"/>
  <c r="G69" i="324"/>
  <c r="G70" i="324"/>
  <c r="D1" i="324"/>
  <c r="D2" i="324"/>
  <c r="D3" i="324"/>
  <c r="D4" i="324"/>
  <c r="D5" i="324"/>
  <c r="D6" i="324"/>
  <c r="D7" i="324"/>
  <c r="D8" i="324"/>
  <c r="D9" i="324"/>
  <c r="D10" i="324"/>
  <c r="D11" i="324"/>
  <c r="D12" i="324"/>
  <c r="D13" i="324"/>
  <c r="D14" i="324"/>
  <c r="D15" i="324"/>
  <c r="D16" i="324"/>
  <c r="D17" i="324"/>
  <c r="D18" i="324"/>
  <c r="D19" i="324"/>
  <c r="D20" i="324"/>
  <c r="D21" i="324"/>
  <c r="D22" i="324"/>
  <c r="D23" i="324"/>
  <c r="D24" i="324"/>
  <c r="D25" i="324"/>
  <c r="D26" i="324"/>
  <c r="D27" i="324"/>
  <c r="D28" i="324"/>
  <c r="D29" i="324"/>
  <c r="D30" i="324"/>
  <c r="D31" i="324"/>
  <c r="D32" i="324"/>
  <c r="D33" i="324"/>
  <c r="D34" i="324"/>
  <c r="D35" i="324"/>
  <c r="D36" i="324"/>
  <c r="D37" i="324"/>
  <c r="D38" i="324"/>
  <c r="D39" i="324"/>
  <c r="D40" i="324"/>
  <c r="D41" i="324"/>
  <c r="D42" i="324"/>
  <c r="D43" i="324"/>
  <c r="D44" i="324"/>
  <c r="D45" i="324"/>
  <c r="D46" i="324"/>
  <c r="D47" i="324"/>
  <c r="D48" i="324"/>
  <c r="D49" i="324"/>
  <c r="D50" i="324"/>
  <c r="D51" i="324"/>
  <c r="D52" i="324"/>
  <c r="D53" i="324"/>
  <c r="D54" i="324"/>
  <c r="D55" i="324"/>
  <c r="D56" i="324"/>
  <c r="D57" i="324"/>
  <c r="D58" i="324"/>
  <c r="D59" i="324"/>
  <c r="D60" i="324"/>
  <c r="D61" i="324"/>
  <c r="D62" i="324"/>
  <c r="D63" i="324"/>
  <c r="D64" i="324"/>
  <c r="D65" i="324"/>
  <c r="D66" i="324"/>
  <c r="D67" i="324"/>
  <c r="D68" i="324"/>
  <c r="D69" i="324"/>
  <c r="D70" i="324"/>
  <c r="C1" i="324"/>
  <c r="C2" i="324"/>
  <c r="C3" i="324"/>
  <c r="C4" i="324"/>
  <c r="C5" i="324"/>
  <c r="C6" i="324"/>
  <c r="C7" i="324"/>
  <c r="C8" i="324"/>
  <c r="C9" i="324"/>
  <c r="C10" i="324"/>
  <c r="C11" i="324"/>
  <c r="C12" i="324"/>
  <c r="C13" i="324"/>
  <c r="C14" i="324"/>
  <c r="C15" i="324"/>
  <c r="C16" i="324"/>
  <c r="C17" i="324"/>
  <c r="C18" i="324"/>
  <c r="C19" i="324"/>
  <c r="C20" i="324"/>
  <c r="C21" i="324"/>
  <c r="C22" i="324"/>
  <c r="C23" i="324"/>
  <c r="C24" i="324"/>
  <c r="C25" i="324"/>
  <c r="C26" i="324"/>
  <c r="C27" i="324"/>
  <c r="C28" i="324"/>
  <c r="C29" i="324"/>
  <c r="C30" i="324"/>
  <c r="C31" i="324"/>
  <c r="C32" i="324"/>
  <c r="C33" i="324"/>
  <c r="C34" i="324"/>
  <c r="C35" i="324"/>
  <c r="C36" i="324"/>
  <c r="C37" i="324"/>
  <c r="C38" i="324"/>
  <c r="C39" i="324"/>
  <c r="C40" i="324"/>
  <c r="C41" i="324"/>
  <c r="C42" i="324"/>
  <c r="C43" i="324"/>
  <c r="C44" i="324"/>
  <c r="C45" i="324"/>
  <c r="C46" i="324"/>
  <c r="C47" i="324"/>
  <c r="C48" i="324"/>
  <c r="C49" i="324"/>
  <c r="C50" i="324"/>
  <c r="C51" i="324"/>
  <c r="C52" i="324"/>
  <c r="C53" i="324"/>
  <c r="C54" i="324"/>
  <c r="C55" i="324"/>
  <c r="C56" i="324"/>
  <c r="C57" i="324"/>
  <c r="C58" i="324"/>
  <c r="C59" i="324"/>
  <c r="C60" i="324"/>
  <c r="C61" i="324"/>
  <c r="C62" i="324"/>
  <c r="C63" i="324"/>
  <c r="C64" i="324"/>
  <c r="C65" i="324"/>
  <c r="C66" i="324"/>
  <c r="C67" i="324"/>
  <c r="C68" i="324"/>
  <c r="C69" i="324"/>
  <c r="C70" i="324"/>
  <c r="H1" i="322"/>
  <c r="H2" i="322"/>
  <c r="H3" i="322"/>
  <c r="H4" i="322"/>
  <c r="H5" i="322"/>
  <c r="H6" i="322"/>
  <c r="H7" i="322"/>
  <c r="H8" i="322"/>
  <c r="H9" i="322"/>
  <c r="H10" i="322"/>
  <c r="H11" i="322"/>
  <c r="H12" i="322"/>
  <c r="H13" i="322"/>
  <c r="H14" i="322"/>
  <c r="H15" i="322"/>
  <c r="H16" i="322"/>
  <c r="H17" i="322"/>
  <c r="H18" i="322"/>
  <c r="H19" i="322"/>
  <c r="H20" i="322"/>
  <c r="H21" i="322"/>
  <c r="H22" i="322"/>
  <c r="H23" i="322"/>
  <c r="H24" i="322"/>
  <c r="H25" i="322"/>
  <c r="H26" i="322"/>
  <c r="H27" i="322"/>
  <c r="H28" i="322"/>
  <c r="H29" i="322"/>
  <c r="H30" i="322"/>
  <c r="H31" i="322"/>
  <c r="H32" i="322"/>
  <c r="H33" i="322"/>
  <c r="H34" i="322"/>
  <c r="H35" i="322"/>
  <c r="H36" i="322"/>
  <c r="H37" i="322"/>
  <c r="H38" i="322"/>
  <c r="H39" i="322"/>
  <c r="H40" i="322"/>
  <c r="H41" i="322"/>
  <c r="H42" i="322"/>
  <c r="H43" i="322"/>
  <c r="H44" i="322"/>
  <c r="H45" i="322"/>
  <c r="H46" i="322"/>
  <c r="H47" i="322"/>
  <c r="H48" i="322"/>
  <c r="H49" i="322"/>
  <c r="H50" i="322"/>
  <c r="H51" i="322"/>
  <c r="H52" i="322"/>
  <c r="H53" i="322"/>
  <c r="H54" i="322"/>
  <c r="H55" i="322"/>
  <c r="H56" i="322"/>
  <c r="H57" i="322"/>
  <c r="H58" i="322"/>
  <c r="H59" i="322"/>
  <c r="H60" i="322"/>
  <c r="H61" i="322"/>
  <c r="H62" i="322"/>
  <c r="H63" i="322"/>
  <c r="H64" i="322"/>
  <c r="H65" i="322"/>
  <c r="H66" i="322"/>
  <c r="H67" i="322"/>
  <c r="H68" i="322"/>
  <c r="H69" i="322"/>
  <c r="H70" i="322"/>
  <c r="G1" i="322"/>
  <c r="G2" i="322"/>
  <c r="G3" i="322"/>
  <c r="G4" i="322"/>
  <c r="G5" i="322"/>
  <c r="G6" i="322"/>
  <c r="G7" i="322"/>
  <c r="G8" i="322"/>
  <c r="G9" i="322"/>
  <c r="G10" i="322"/>
  <c r="G11" i="322"/>
  <c r="G12" i="322"/>
  <c r="G13" i="322"/>
  <c r="G14" i="322"/>
  <c r="G15" i="322"/>
  <c r="G16" i="322"/>
  <c r="G17" i="322"/>
  <c r="G18" i="322"/>
  <c r="G19" i="322"/>
  <c r="G20" i="322"/>
  <c r="G21" i="322"/>
  <c r="G22" i="322"/>
  <c r="G23" i="322"/>
  <c r="G24" i="322"/>
  <c r="G25" i="322"/>
  <c r="G26" i="322"/>
  <c r="G27" i="322"/>
  <c r="G28" i="322"/>
  <c r="G29" i="322"/>
  <c r="G30" i="322"/>
  <c r="G31" i="322"/>
  <c r="G32" i="322"/>
  <c r="G33" i="322"/>
  <c r="G34" i="322"/>
  <c r="G35" i="322"/>
  <c r="G36" i="322"/>
  <c r="G37" i="322"/>
  <c r="G38" i="322"/>
  <c r="G39" i="322"/>
  <c r="G40" i="322"/>
  <c r="G41" i="322"/>
  <c r="G42" i="322"/>
  <c r="G43" i="322"/>
  <c r="G44" i="322"/>
  <c r="G45" i="322"/>
  <c r="G46" i="322"/>
  <c r="G47" i="322"/>
  <c r="G48" i="322"/>
  <c r="G49" i="322"/>
  <c r="G50" i="322"/>
  <c r="G51" i="322"/>
  <c r="G52" i="322"/>
  <c r="G53" i="322"/>
  <c r="G54" i="322"/>
  <c r="G55" i="322"/>
  <c r="G56" i="322"/>
  <c r="G57" i="322"/>
  <c r="G58" i="322"/>
  <c r="G59" i="322"/>
  <c r="G60" i="322"/>
  <c r="G61" i="322"/>
  <c r="G62" i="322"/>
  <c r="G63" i="322"/>
  <c r="G64" i="322"/>
  <c r="G65" i="322"/>
  <c r="G66" i="322"/>
  <c r="G67" i="322"/>
  <c r="G68" i="322"/>
  <c r="G69" i="322"/>
  <c r="G70" i="322"/>
  <c r="D1" i="322"/>
  <c r="D2" i="322"/>
  <c r="D3" i="322"/>
  <c r="D4" i="322"/>
  <c r="D5" i="322"/>
  <c r="D6" i="322"/>
  <c r="D7" i="322"/>
  <c r="D8" i="322"/>
  <c r="D9" i="322"/>
  <c r="D10" i="322"/>
  <c r="D11" i="322"/>
  <c r="D12" i="322"/>
  <c r="D13" i="322"/>
  <c r="D14" i="322"/>
  <c r="D15" i="322"/>
  <c r="D16" i="322"/>
  <c r="D17" i="322"/>
  <c r="D18" i="322"/>
  <c r="D19" i="322"/>
  <c r="D20" i="322"/>
  <c r="D21" i="322"/>
  <c r="D22" i="322"/>
  <c r="D23" i="322"/>
  <c r="D24" i="322"/>
  <c r="D25" i="322"/>
  <c r="D26" i="322"/>
  <c r="D27" i="322"/>
  <c r="D28" i="322"/>
  <c r="D29" i="322"/>
  <c r="D30" i="322"/>
  <c r="D31" i="322"/>
  <c r="D32" i="322"/>
  <c r="D33" i="322"/>
  <c r="D34" i="322"/>
  <c r="D35" i="322"/>
  <c r="D36" i="322"/>
  <c r="D37" i="322"/>
  <c r="D38" i="322"/>
  <c r="D39" i="322"/>
  <c r="D40" i="322"/>
  <c r="D41" i="322"/>
  <c r="D42" i="322"/>
  <c r="D43" i="322"/>
  <c r="D44" i="322"/>
  <c r="D45" i="322"/>
  <c r="D46" i="322"/>
  <c r="D47" i="322"/>
  <c r="D48" i="322"/>
  <c r="D49" i="322"/>
  <c r="D50" i="322"/>
  <c r="D51" i="322"/>
  <c r="D52" i="322"/>
  <c r="D53" i="322"/>
  <c r="D54" i="322"/>
  <c r="D55" i="322"/>
  <c r="D56" i="322"/>
  <c r="D57" i="322"/>
  <c r="D58" i="322"/>
  <c r="D59" i="322"/>
  <c r="D60" i="322"/>
  <c r="D61" i="322"/>
  <c r="D62" i="322"/>
  <c r="D63" i="322"/>
  <c r="D64" i="322"/>
  <c r="D65" i="322"/>
  <c r="D66" i="322"/>
  <c r="D67" i="322"/>
  <c r="D68" i="322"/>
  <c r="D69" i="322"/>
  <c r="D70" i="322"/>
  <c r="C1" i="322"/>
  <c r="C2" i="322"/>
  <c r="C3" i="322"/>
  <c r="C4" i="322"/>
  <c r="C5" i="322"/>
  <c r="C6" i="322"/>
  <c r="C7" i="322"/>
  <c r="C8" i="322"/>
  <c r="C9" i="322"/>
  <c r="C10" i="322"/>
  <c r="C11" i="322"/>
  <c r="C12" i="322"/>
  <c r="C13" i="322"/>
  <c r="C14" i="322"/>
  <c r="C15" i="322"/>
  <c r="C16" i="322"/>
  <c r="C17" i="322"/>
  <c r="C18" i="322"/>
  <c r="C19" i="322"/>
  <c r="C20" i="322"/>
  <c r="C21" i="322"/>
  <c r="C22" i="322"/>
  <c r="C23" i="322"/>
  <c r="C24" i="322"/>
  <c r="C25" i="322"/>
  <c r="C26" i="322"/>
  <c r="C27" i="322"/>
  <c r="C28" i="322"/>
  <c r="C29" i="322"/>
  <c r="C30" i="322"/>
  <c r="C31" i="322"/>
  <c r="C32" i="322"/>
  <c r="C33" i="322"/>
  <c r="C34" i="322"/>
  <c r="C35" i="322"/>
  <c r="C36" i="322"/>
  <c r="C37" i="322"/>
  <c r="C38" i="322"/>
  <c r="C39" i="322"/>
  <c r="C40" i="322"/>
  <c r="C41" i="322"/>
  <c r="C42" i="322"/>
  <c r="C43" i="322"/>
  <c r="C44" i="322"/>
  <c r="C45" i="322"/>
  <c r="C46" i="322"/>
  <c r="C47" i="322"/>
  <c r="C48" i="322"/>
  <c r="C49" i="322"/>
  <c r="C50" i="322"/>
  <c r="C51" i="322"/>
  <c r="C52" i="322"/>
  <c r="C53" i="322"/>
  <c r="C54" i="322"/>
  <c r="C55" i="322"/>
  <c r="C56" i="322"/>
  <c r="C57" i="322"/>
  <c r="C58" i="322"/>
  <c r="C59" i="322"/>
  <c r="C60" i="322"/>
  <c r="C61" i="322"/>
  <c r="C62" i="322"/>
  <c r="C63" i="322"/>
  <c r="C64" i="322"/>
  <c r="C65" i="322"/>
  <c r="C66" i="322"/>
  <c r="C67" i="322"/>
  <c r="C68" i="322"/>
  <c r="C69" i="322"/>
  <c r="C70" i="322"/>
  <c r="H1" i="320"/>
  <c r="H2" i="320"/>
  <c r="H3" i="320"/>
  <c r="H4" i="320"/>
  <c r="H5" i="320"/>
  <c r="H6" i="320"/>
  <c r="H7" i="320"/>
  <c r="H8" i="320"/>
  <c r="H9" i="320"/>
  <c r="H10" i="320"/>
  <c r="H11" i="320"/>
  <c r="H12" i="320"/>
  <c r="H13" i="320"/>
  <c r="H14" i="320"/>
  <c r="H15" i="320"/>
  <c r="H16" i="320"/>
  <c r="H17" i="320"/>
  <c r="H18" i="320"/>
  <c r="H19" i="320"/>
  <c r="H20" i="320"/>
  <c r="H21" i="320"/>
  <c r="H22" i="320"/>
  <c r="H23" i="320"/>
  <c r="H24" i="320"/>
  <c r="H25" i="320"/>
  <c r="H26" i="320"/>
  <c r="H27" i="320"/>
  <c r="H28" i="320"/>
  <c r="H29" i="320"/>
  <c r="H30" i="320"/>
  <c r="H31" i="320"/>
  <c r="H32" i="320"/>
  <c r="H33" i="320"/>
  <c r="H34" i="320"/>
  <c r="H35" i="320"/>
  <c r="H36" i="320"/>
  <c r="H37" i="320"/>
  <c r="H38" i="320"/>
  <c r="H39" i="320"/>
  <c r="H40" i="320"/>
  <c r="H41" i="320"/>
  <c r="H42" i="320"/>
  <c r="H43" i="320"/>
  <c r="H44" i="320"/>
  <c r="H45" i="320"/>
  <c r="H46" i="320"/>
  <c r="H47" i="320"/>
  <c r="H48" i="320"/>
  <c r="H49" i="320"/>
  <c r="H50" i="320"/>
  <c r="H51" i="320"/>
  <c r="H52" i="320"/>
  <c r="H53" i="320"/>
  <c r="H54" i="320"/>
  <c r="H55" i="320"/>
  <c r="H56" i="320"/>
  <c r="H57" i="320"/>
  <c r="H58" i="320"/>
  <c r="H59" i="320"/>
  <c r="H60" i="320"/>
  <c r="H61" i="320"/>
  <c r="H62" i="320"/>
  <c r="H63" i="320"/>
  <c r="H64" i="320"/>
  <c r="H65" i="320"/>
  <c r="H66" i="320"/>
  <c r="H67" i="320"/>
  <c r="H68" i="320"/>
  <c r="H69" i="320"/>
  <c r="H70" i="320"/>
  <c r="G1" i="320"/>
  <c r="G2" i="320"/>
  <c r="G3" i="320"/>
  <c r="G4" i="320"/>
  <c r="G5" i="320"/>
  <c r="G6" i="320"/>
  <c r="G7" i="320"/>
  <c r="G8" i="320"/>
  <c r="G9" i="320"/>
  <c r="G10" i="320"/>
  <c r="G11" i="320"/>
  <c r="G12" i="320"/>
  <c r="G13" i="320"/>
  <c r="G14" i="320"/>
  <c r="G15" i="320"/>
  <c r="G16" i="320"/>
  <c r="G17" i="320"/>
  <c r="G18" i="320"/>
  <c r="G19" i="320"/>
  <c r="G20" i="320"/>
  <c r="G21" i="320"/>
  <c r="G22" i="320"/>
  <c r="G23" i="320"/>
  <c r="G24" i="320"/>
  <c r="G25" i="320"/>
  <c r="G26" i="320"/>
  <c r="G27" i="320"/>
  <c r="G28" i="320"/>
  <c r="G29" i="320"/>
  <c r="G30" i="320"/>
  <c r="G31" i="320"/>
  <c r="G32" i="320"/>
  <c r="G33" i="320"/>
  <c r="G34" i="320"/>
  <c r="G35" i="320"/>
  <c r="G36" i="320"/>
  <c r="G37" i="320"/>
  <c r="G38" i="320"/>
  <c r="G39" i="320"/>
  <c r="G40" i="320"/>
  <c r="G41" i="320"/>
  <c r="G42" i="320"/>
  <c r="G43" i="320"/>
  <c r="G44" i="320"/>
  <c r="G45" i="320"/>
  <c r="G46" i="320"/>
  <c r="G47" i="320"/>
  <c r="G48" i="320"/>
  <c r="G49" i="320"/>
  <c r="G50" i="320"/>
  <c r="G51" i="320"/>
  <c r="G52" i="320"/>
  <c r="G53" i="320"/>
  <c r="G54" i="320"/>
  <c r="G55" i="320"/>
  <c r="G56" i="320"/>
  <c r="G57" i="320"/>
  <c r="G58" i="320"/>
  <c r="G59" i="320"/>
  <c r="G60" i="320"/>
  <c r="G61" i="320"/>
  <c r="G62" i="320"/>
  <c r="G63" i="320"/>
  <c r="G64" i="320"/>
  <c r="G65" i="320"/>
  <c r="G66" i="320"/>
  <c r="G67" i="320"/>
  <c r="G68" i="320"/>
  <c r="G69" i="320"/>
  <c r="G70" i="320"/>
  <c r="D1" i="320"/>
  <c r="D2" i="320"/>
  <c r="D3" i="320"/>
  <c r="D4" i="320"/>
  <c r="D5" i="320"/>
  <c r="D6" i="320"/>
  <c r="D7" i="320"/>
  <c r="D8" i="320"/>
  <c r="D9" i="320"/>
  <c r="D10" i="320"/>
  <c r="D11" i="320"/>
  <c r="D12" i="320"/>
  <c r="D13" i="320"/>
  <c r="D14" i="320"/>
  <c r="D15" i="320"/>
  <c r="D16" i="320"/>
  <c r="D17" i="320"/>
  <c r="D18" i="320"/>
  <c r="D19" i="320"/>
  <c r="D20" i="320"/>
  <c r="D21" i="320"/>
  <c r="D22" i="320"/>
  <c r="D23" i="320"/>
  <c r="D24" i="320"/>
  <c r="D25" i="320"/>
  <c r="D26" i="320"/>
  <c r="D27" i="320"/>
  <c r="D28" i="320"/>
  <c r="D29" i="320"/>
  <c r="D30" i="320"/>
  <c r="D31" i="320"/>
  <c r="D32" i="320"/>
  <c r="D33" i="320"/>
  <c r="D34" i="320"/>
  <c r="D35" i="320"/>
  <c r="D36" i="320"/>
  <c r="D37" i="320"/>
  <c r="D38" i="320"/>
  <c r="D39" i="320"/>
  <c r="D40" i="320"/>
  <c r="D41" i="320"/>
  <c r="D42" i="320"/>
  <c r="D43" i="320"/>
  <c r="D44" i="320"/>
  <c r="D45" i="320"/>
  <c r="D46" i="320"/>
  <c r="D47" i="320"/>
  <c r="D48" i="320"/>
  <c r="D49" i="320"/>
  <c r="D50" i="320"/>
  <c r="D51" i="320"/>
  <c r="D52" i="320"/>
  <c r="D53" i="320"/>
  <c r="D54" i="320"/>
  <c r="D55" i="320"/>
  <c r="D56" i="320"/>
  <c r="D57" i="320"/>
  <c r="D58" i="320"/>
  <c r="D59" i="320"/>
  <c r="D60" i="320"/>
  <c r="D61" i="320"/>
  <c r="D62" i="320"/>
  <c r="D63" i="320"/>
  <c r="D64" i="320"/>
  <c r="D65" i="320"/>
  <c r="D66" i="320"/>
  <c r="D67" i="320"/>
  <c r="D68" i="320"/>
  <c r="D69" i="320"/>
  <c r="D70" i="320"/>
  <c r="C1" i="320"/>
  <c r="C2" i="320"/>
  <c r="C3" i="320"/>
  <c r="C4" i="320"/>
  <c r="C5" i="320"/>
  <c r="C6" i="320"/>
  <c r="C7" i="320"/>
  <c r="C8" i="320"/>
  <c r="C9" i="320"/>
  <c r="C10" i="320"/>
  <c r="C11" i="320"/>
  <c r="C12" i="320"/>
  <c r="C13" i="320"/>
  <c r="C14" i="320"/>
  <c r="C15" i="320"/>
  <c r="C16" i="320"/>
  <c r="C17" i="320"/>
  <c r="C18" i="320"/>
  <c r="C19" i="320"/>
  <c r="C20" i="320"/>
  <c r="C21" i="320"/>
  <c r="C22" i="320"/>
  <c r="C23" i="320"/>
  <c r="C24" i="320"/>
  <c r="C25" i="320"/>
  <c r="C26" i="320"/>
  <c r="C27" i="320"/>
  <c r="C28" i="320"/>
  <c r="C29" i="320"/>
  <c r="C30" i="320"/>
  <c r="C31" i="320"/>
  <c r="C32" i="320"/>
  <c r="C33" i="320"/>
  <c r="C34" i="320"/>
  <c r="C35" i="320"/>
  <c r="C36" i="320"/>
  <c r="C37" i="320"/>
  <c r="C38" i="320"/>
  <c r="C39" i="320"/>
  <c r="C40" i="320"/>
  <c r="C41" i="320"/>
  <c r="C42" i="320"/>
  <c r="C43" i="320"/>
  <c r="C44" i="320"/>
  <c r="C45" i="320"/>
  <c r="C46" i="320"/>
  <c r="C47" i="320"/>
  <c r="C48" i="320"/>
  <c r="C49" i="320"/>
  <c r="C50" i="320"/>
  <c r="C51" i="320"/>
  <c r="C52" i="320"/>
  <c r="C53" i="320"/>
  <c r="C54" i="320"/>
  <c r="C55" i="320"/>
  <c r="C56" i="320"/>
  <c r="C57" i="320"/>
  <c r="C58" i="320"/>
  <c r="C59" i="320"/>
  <c r="C60" i="320"/>
  <c r="C61" i="320"/>
  <c r="C62" i="320"/>
  <c r="C63" i="320"/>
  <c r="C64" i="320"/>
  <c r="C65" i="320"/>
  <c r="C66" i="320"/>
  <c r="C67" i="320"/>
  <c r="C68" i="320"/>
  <c r="C69" i="320"/>
  <c r="C70" i="320"/>
  <c r="H1" i="318"/>
  <c r="H2" i="318"/>
  <c r="H3" i="318"/>
  <c r="H4" i="318"/>
  <c r="H5" i="318"/>
  <c r="H6" i="318"/>
  <c r="H7" i="318"/>
  <c r="H8" i="318"/>
  <c r="H9" i="318"/>
  <c r="H10" i="318"/>
  <c r="H11" i="318"/>
  <c r="H12" i="318"/>
  <c r="H13" i="318"/>
  <c r="H14" i="318"/>
  <c r="H15" i="318"/>
  <c r="H16" i="318"/>
  <c r="H17" i="318"/>
  <c r="H18" i="318"/>
  <c r="H19" i="318"/>
  <c r="H20" i="318"/>
  <c r="H21" i="318"/>
  <c r="H22" i="318"/>
  <c r="H23" i="318"/>
  <c r="H24" i="318"/>
  <c r="H25" i="318"/>
  <c r="H26" i="318"/>
  <c r="H27" i="318"/>
  <c r="H28" i="318"/>
  <c r="H29" i="318"/>
  <c r="H30" i="318"/>
  <c r="H31" i="318"/>
  <c r="H32" i="318"/>
  <c r="H33" i="318"/>
  <c r="H34" i="318"/>
  <c r="H35" i="318"/>
  <c r="H36" i="318"/>
  <c r="H37" i="318"/>
  <c r="H38" i="318"/>
  <c r="H39" i="318"/>
  <c r="H40" i="318"/>
  <c r="H41" i="318"/>
  <c r="H42" i="318"/>
  <c r="H43" i="318"/>
  <c r="H44" i="318"/>
  <c r="H45" i="318"/>
  <c r="H46" i="318"/>
  <c r="H47" i="318"/>
  <c r="H48" i="318"/>
  <c r="H49" i="318"/>
  <c r="H50" i="318"/>
  <c r="H51" i="318"/>
  <c r="H52" i="318"/>
  <c r="H53" i="318"/>
  <c r="H54" i="318"/>
  <c r="H55" i="318"/>
  <c r="H56" i="318"/>
  <c r="H57" i="318"/>
  <c r="H58" i="318"/>
  <c r="H59" i="318"/>
  <c r="H60" i="318"/>
  <c r="H61" i="318"/>
  <c r="H62" i="318"/>
  <c r="H63" i="318"/>
  <c r="H64" i="318"/>
  <c r="H65" i="318"/>
  <c r="H66" i="318"/>
  <c r="H67" i="318"/>
  <c r="H68" i="318"/>
  <c r="H69" i="318"/>
  <c r="H70" i="318"/>
  <c r="G1" i="318"/>
  <c r="G2" i="318"/>
  <c r="G3" i="318"/>
  <c r="G4" i="318"/>
  <c r="G5" i="318"/>
  <c r="G6" i="318"/>
  <c r="G7" i="318"/>
  <c r="G8" i="318"/>
  <c r="G9" i="318"/>
  <c r="G10" i="318"/>
  <c r="G11" i="318"/>
  <c r="G12" i="318"/>
  <c r="G13" i="318"/>
  <c r="G14" i="318"/>
  <c r="G15" i="318"/>
  <c r="G16" i="318"/>
  <c r="G17" i="318"/>
  <c r="G18" i="318"/>
  <c r="G19" i="318"/>
  <c r="G20" i="318"/>
  <c r="G21" i="318"/>
  <c r="G22" i="318"/>
  <c r="G23" i="318"/>
  <c r="G24" i="318"/>
  <c r="G25" i="318"/>
  <c r="G26" i="318"/>
  <c r="G27" i="318"/>
  <c r="G28" i="318"/>
  <c r="G29" i="318"/>
  <c r="G30" i="318"/>
  <c r="G31" i="318"/>
  <c r="G32" i="318"/>
  <c r="G33" i="318"/>
  <c r="G34" i="318"/>
  <c r="G35" i="318"/>
  <c r="G36" i="318"/>
  <c r="G37" i="318"/>
  <c r="G38" i="318"/>
  <c r="G39" i="318"/>
  <c r="G40" i="318"/>
  <c r="G41" i="318"/>
  <c r="G42" i="318"/>
  <c r="G43" i="318"/>
  <c r="G44" i="318"/>
  <c r="G45" i="318"/>
  <c r="G46" i="318"/>
  <c r="G47" i="318"/>
  <c r="G48" i="318"/>
  <c r="G49" i="318"/>
  <c r="G50" i="318"/>
  <c r="G51" i="318"/>
  <c r="G52" i="318"/>
  <c r="G53" i="318"/>
  <c r="G54" i="318"/>
  <c r="G55" i="318"/>
  <c r="G56" i="318"/>
  <c r="G57" i="318"/>
  <c r="G58" i="318"/>
  <c r="G59" i="318"/>
  <c r="G60" i="318"/>
  <c r="G61" i="318"/>
  <c r="G62" i="318"/>
  <c r="G63" i="318"/>
  <c r="G64" i="318"/>
  <c r="G65" i="318"/>
  <c r="G66" i="318"/>
  <c r="G67" i="318"/>
  <c r="G68" i="318"/>
  <c r="G69" i="318"/>
  <c r="G70" i="318"/>
  <c r="D1" i="318"/>
  <c r="D2" i="318"/>
  <c r="D3" i="318"/>
  <c r="D4" i="318"/>
  <c r="D5" i="318"/>
  <c r="D6" i="318"/>
  <c r="D7" i="318"/>
  <c r="D8" i="318"/>
  <c r="D9" i="318"/>
  <c r="D10" i="318"/>
  <c r="D11" i="318"/>
  <c r="D12" i="318"/>
  <c r="D13" i="318"/>
  <c r="D14" i="318"/>
  <c r="D15" i="318"/>
  <c r="D16" i="318"/>
  <c r="D17" i="318"/>
  <c r="D18" i="318"/>
  <c r="D19" i="318"/>
  <c r="D20" i="318"/>
  <c r="D21" i="318"/>
  <c r="D22" i="318"/>
  <c r="D23" i="318"/>
  <c r="D24" i="318"/>
  <c r="D25" i="318"/>
  <c r="D26" i="318"/>
  <c r="D27" i="318"/>
  <c r="D28" i="318"/>
  <c r="D29" i="318"/>
  <c r="D30" i="318"/>
  <c r="D31" i="318"/>
  <c r="D32" i="318"/>
  <c r="D33" i="318"/>
  <c r="D34" i="318"/>
  <c r="D35" i="318"/>
  <c r="D36" i="318"/>
  <c r="D37" i="318"/>
  <c r="D38" i="318"/>
  <c r="D39" i="318"/>
  <c r="D40" i="318"/>
  <c r="D41" i="318"/>
  <c r="D42" i="318"/>
  <c r="D43" i="318"/>
  <c r="D44" i="318"/>
  <c r="D45" i="318"/>
  <c r="D46" i="318"/>
  <c r="D47" i="318"/>
  <c r="D48" i="318"/>
  <c r="D49" i="318"/>
  <c r="D50" i="318"/>
  <c r="D51" i="318"/>
  <c r="D52" i="318"/>
  <c r="D53" i="318"/>
  <c r="D54" i="318"/>
  <c r="D55" i="318"/>
  <c r="D56" i="318"/>
  <c r="D57" i="318"/>
  <c r="D58" i="318"/>
  <c r="D59" i="318"/>
  <c r="D60" i="318"/>
  <c r="D61" i="318"/>
  <c r="D62" i="318"/>
  <c r="D63" i="318"/>
  <c r="D64" i="318"/>
  <c r="D65" i="318"/>
  <c r="D66" i="318"/>
  <c r="D67" i="318"/>
  <c r="D68" i="318"/>
  <c r="D69" i="318"/>
  <c r="D70" i="318"/>
  <c r="C1" i="318"/>
  <c r="C2" i="318"/>
  <c r="C3" i="318"/>
  <c r="C4" i="318"/>
  <c r="C5" i="318"/>
  <c r="C6" i="318"/>
  <c r="C7" i="318"/>
  <c r="C8" i="318"/>
  <c r="C9" i="318"/>
  <c r="C10" i="318"/>
  <c r="C11" i="318"/>
  <c r="C12" i="318"/>
  <c r="C13" i="318"/>
  <c r="C14" i="318"/>
  <c r="C15" i="318"/>
  <c r="C16" i="318"/>
  <c r="C17" i="318"/>
  <c r="C18" i="318"/>
  <c r="C19" i="318"/>
  <c r="C20" i="318"/>
  <c r="C21" i="318"/>
  <c r="C22" i="318"/>
  <c r="C23" i="318"/>
  <c r="C24" i="318"/>
  <c r="C25" i="318"/>
  <c r="C26" i="318"/>
  <c r="C27" i="318"/>
  <c r="C28" i="318"/>
  <c r="C29" i="318"/>
  <c r="C30" i="318"/>
  <c r="C31" i="318"/>
  <c r="C32" i="318"/>
  <c r="C33" i="318"/>
  <c r="C34" i="318"/>
  <c r="C35" i="318"/>
  <c r="C36" i="318"/>
  <c r="C37" i="318"/>
  <c r="C38" i="318"/>
  <c r="C39" i="318"/>
  <c r="C40" i="318"/>
  <c r="C41" i="318"/>
  <c r="C42" i="318"/>
  <c r="C43" i="318"/>
  <c r="C44" i="318"/>
  <c r="C45" i="318"/>
  <c r="C46" i="318"/>
  <c r="C47" i="318"/>
  <c r="C48" i="318"/>
  <c r="C49" i="318"/>
  <c r="C50" i="318"/>
  <c r="C51" i="318"/>
  <c r="C52" i="318"/>
  <c r="C53" i="318"/>
  <c r="C54" i="318"/>
  <c r="C55" i="318"/>
  <c r="C56" i="318"/>
  <c r="C57" i="318"/>
  <c r="C58" i="318"/>
  <c r="C59" i="318"/>
  <c r="C60" i="318"/>
  <c r="C61" i="318"/>
  <c r="C62" i="318"/>
  <c r="C63" i="318"/>
  <c r="C64" i="318"/>
  <c r="C65" i="318"/>
  <c r="C66" i="318"/>
  <c r="C67" i="318"/>
  <c r="C68" i="318"/>
  <c r="C69" i="318"/>
  <c r="C70" i="318"/>
  <c r="H1" i="314"/>
  <c r="H2" i="314"/>
  <c r="H3" i="314"/>
  <c r="H4" i="314"/>
  <c r="H5" i="314"/>
  <c r="H6" i="314"/>
  <c r="H7" i="314"/>
  <c r="H8" i="314"/>
  <c r="H9" i="314"/>
  <c r="H10" i="314"/>
  <c r="H11" i="314"/>
  <c r="H12" i="314"/>
  <c r="H13" i="314"/>
  <c r="H14" i="314"/>
  <c r="H15" i="314"/>
  <c r="H16" i="314"/>
  <c r="H17" i="314"/>
  <c r="H18" i="314"/>
  <c r="H19" i="314"/>
  <c r="H20" i="314"/>
  <c r="H21" i="314"/>
  <c r="H22" i="314"/>
  <c r="H23" i="314"/>
  <c r="H24" i="314"/>
  <c r="H25" i="314"/>
  <c r="H26" i="314"/>
  <c r="H27" i="314"/>
  <c r="H28" i="314"/>
  <c r="H29" i="314"/>
  <c r="H30" i="314"/>
  <c r="H31" i="314"/>
  <c r="H32" i="314"/>
  <c r="H33" i="314"/>
  <c r="H34" i="314"/>
  <c r="H35" i="314"/>
  <c r="H36" i="314"/>
  <c r="H37" i="314"/>
  <c r="H38" i="314"/>
  <c r="H39" i="314"/>
  <c r="H40" i="314"/>
  <c r="H41" i="314"/>
  <c r="H42" i="314"/>
  <c r="H43" i="314"/>
  <c r="H44" i="314"/>
  <c r="H45" i="314"/>
  <c r="H46" i="314"/>
  <c r="H47" i="314"/>
  <c r="H48" i="314"/>
  <c r="H49" i="314"/>
  <c r="H50" i="314"/>
  <c r="H51" i="314"/>
  <c r="H52" i="314"/>
  <c r="H53" i="314"/>
  <c r="H54" i="314"/>
  <c r="H55" i="314"/>
  <c r="H56" i="314"/>
  <c r="H57" i="314"/>
  <c r="H58" i="314"/>
  <c r="H59" i="314"/>
  <c r="H60" i="314"/>
  <c r="H61" i="314"/>
  <c r="H62" i="314"/>
  <c r="H63" i="314"/>
  <c r="H64" i="314"/>
  <c r="H65" i="314"/>
  <c r="H66" i="314"/>
  <c r="H67" i="314"/>
  <c r="H68" i="314"/>
  <c r="H69" i="314"/>
  <c r="H70" i="314"/>
  <c r="G1" i="314"/>
  <c r="G2" i="314"/>
  <c r="G3" i="314"/>
  <c r="G4" i="314"/>
  <c r="G5" i="314"/>
  <c r="G6" i="314"/>
  <c r="G7" i="314"/>
  <c r="G8" i="314"/>
  <c r="G9" i="314"/>
  <c r="G10" i="314"/>
  <c r="G11" i="314"/>
  <c r="G12" i="314"/>
  <c r="G13" i="314"/>
  <c r="G14" i="314"/>
  <c r="G15" i="314"/>
  <c r="G16" i="314"/>
  <c r="G17" i="314"/>
  <c r="G18" i="314"/>
  <c r="G19" i="314"/>
  <c r="G20" i="314"/>
  <c r="G21" i="314"/>
  <c r="G22" i="314"/>
  <c r="G23" i="314"/>
  <c r="G24" i="314"/>
  <c r="G25" i="314"/>
  <c r="G26" i="314"/>
  <c r="G27" i="314"/>
  <c r="G28" i="314"/>
  <c r="G29" i="314"/>
  <c r="G30" i="314"/>
  <c r="G31" i="314"/>
  <c r="G32" i="314"/>
  <c r="G33" i="314"/>
  <c r="G34" i="314"/>
  <c r="G35" i="314"/>
  <c r="G36" i="314"/>
  <c r="G37" i="314"/>
  <c r="G38" i="314"/>
  <c r="G39" i="314"/>
  <c r="G40" i="314"/>
  <c r="G41" i="314"/>
  <c r="G42" i="314"/>
  <c r="G43" i="314"/>
  <c r="G44" i="314"/>
  <c r="G45" i="314"/>
  <c r="G46" i="314"/>
  <c r="G47" i="314"/>
  <c r="G48" i="314"/>
  <c r="G49" i="314"/>
  <c r="G50" i="314"/>
  <c r="G51" i="314"/>
  <c r="G52" i="314"/>
  <c r="G53" i="314"/>
  <c r="G54" i="314"/>
  <c r="G55" i="314"/>
  <c r="G56" i="314"/>
  <c r="G57" i="314"/>
  <c r="G58" i="314"/>
  <c r="G59" i="314"/>
  <c r="G60" i="314"/>
  <c r="G61" i="314"/>
  <c r="G62" i="314"/>
  <c r="G63" i="314"/>
  <c r="G64" i="314"/>
  <c r="G65" i="314"/>
  <c r="G66" i="314"/>
  <c r="G67" i="314"/>
  <c r="G68" i="314"/>
  <c r="G69" i="314"/>
  <c r="G70" i="314"/>
  <c r="D1" i="314"/>
  <c r="D2" i="314"/>
  <c r="D3" i="314"/>
  <c r="D4" i="314"/>
  <c r="D5" i="314"/>
  <c r="D6" i="314"/>
  <c r="D7" i="314"/>
  <c r="D8" i="314"/>
  <c r="D9" i="314"/>
  <c r="D10" i="314"/>
  <c r="D11" i="314"/>
  <c r="D12" i="314"/>
  <c r="D13" i="314"/>
  <c r="D14" i="314"/>
  <c r="D15" i="314"/>
  <c r="D16" i="314"/>
  <c r="D17" i="314"/>
  <c r="D18" i="314"/>
  <c r="D19" i="314"/>
  <c r="D20" i="314"/>
  <c r="D21" i="314"/>
  <c r="D22" i="314"/>
  <c r="D23" i="314"/>
  <c r="D24" i="314"/>
  <c r="D25" i="314"/>
  <c r="D26" i="314"/>
  <c r="D27" i="314"/>
  <c r="D28" i="314"/>
  <c r="D29" i="314"/>
  <c r="D30" i="314"/>
  <c r="D31" i="314"/>
  <c r="D32" i="314"/>
  <c r="D33" i="314"/>
  <c r="D34" i="314"/>
  <c r="D35" i="314"/>
  <c r="D36" i="314"/>
  <c r="D37" i="314"/>
  <c r="D38" i="314"/>
  <c r="D39" i="314"/>
  <c r="D40" i="314"/>
  <c r="D41" i="314"/>
  <c r="D42" i="314"/>
  <c r="D43" i="314"/>
  <c r="D44" i="314"/>
  <c r="D45" i="314"/>
  <c r="D46" i="314"/>
  <c r="D47" i="314"/>
  <c r="D48" i="314"/>
  <c r="D49" i="314"/>
  <c r="D50" i="314"/>
  <c r="D51" i="314"/>
  <c r="D52" i="314"/>
  <c r="D53" i="314"/>
  <c r="D54" i="314"/>
  <c r="D55" i="314"/>
  <c r="D56" i="314"/>
  <c r="D57" i="314"/>
  <c r="D58" i="314"/>
  <c r="D59" i="314"/>
  <c r="D60" i="314"/>
  <c r="D61" i="314"/>
  <c r="D62" i="314"/>
  <c r="D63" i="314"/>
  <c r="D64" i="314"/>
  <c r="D65" i="314"/>
  <c r="D66" i="314"/>
  <c r="D67" i="314"/>
  <c r="D68" i="314"/>
  <c r="D69" i="314"/>
  <c r="D70" i="314"/>
  <c r="C1" i="314"/>
  <c r="C2" i="314"/>
  <c r="C3" i="314"/>
  <c r="C4" i="314"/>
  <c r="C5" i="314"/>
  <c r="C6" i="314"/>
  <c r="C7" i="314"/>
  <c r="C8" i="314"/>
  <c r="C9" i="314"/>
  <c r="C10" i="314"/>
  <c r="C11" i="314"/>
  <c r="C12" i="314"/>
  <c r="C13" i="314"/>
  <c r="C14" i="314"/>
  <c r="C15" i="314"/>
  <c r="C16" i="314"/>
  <c r="C17" i="314"/>
  <c r="C18" i="314"/>
  <c r="C19" i="314"/>
  <c r="C20" i="314"/>
  <c r="C21" i="314"/>
  <c r="C22" i="314"/>
  <c r="C23" i="314"/>
  <c r="C24" i="314"/>
  <c r="C25" i="314"/>
  <c r="C26" i="314"/>
  <c r="C27" i="314"/>
  <c r="C28" i="314"/>
  <c r="C29" i="314"/>
  <c r="C30" i="314"/>
  <c r="C31" i="314"/>
  <c r="C32" i="314"/>
  <c r="C33" i="314"/>
  <c r="C34" i="314"/>
  <c r="C35" i="314"/>
  <c r="C36" i="314"/>
  <c r="C37" i="314"/>
  <c r="C38" i="314"/>
  <c r="C39" i="314"/>
  <c r="C40" i="314"/>
  <c r="C41" i="314"/>
  <c r="C42" i="314"/>
  <c r="C43" i="314"/>
  <c r="C44" i="314"/>
  <c r="C45" i="314"/>
  <c r="C46" i="314"/>
  <c r="C47" i="314"/>
  <c r="C48" i="314"/>
  <c r="C49" i="314"/>
  <c r="C50" i="314"/>
  <c r="C51" i="314"/>
  <c r="C52" i="314"/>
  <c r="C53" i="314"/>
  <c r="C54" i="314"/>
  <c r="C55" i="314"/>
  <c r="C56" i="314"/>
  <c r="C57" i="314"/>
  <c r="C58" i="314"/>
  <c r="C59" i="314"/>
  <c r="C60" i="314"/>
  <c r="C61" i="314"/>
  <c r="C62" i="314"/>
  <c r="C63" i="314"/>
  <c r="C64" i="314"/>
  <c r="C65" i="314"/>
  <c r="C66" i="314"/>
  <c r="C67" i="314"/>
  <c r="C68" i="314"/>
  <c r="C69" i="314"/>
  <c r="C70" i="314"/>
  <c r="H1" i="312"/>
  <c r="H2" i="312"/>
  <c r="H3" i="312"/>
  <c r="H4" i="312"/>
  <c r="H5" i="312"/>
  <c r="H6" i="312"/>
  <c r="H7" i="312"/>
  <c r="H8" i="312"/>
  <c r="H9" i="312"/>
  <c r="H10" i="312"/>
  <c r="H11" i="312"/>
  <c r="H12" i="312"/>
  <c r="H13" i="312"/>
  <c r="H14" i="312"/>
  <c r="H15" i="312"/>
  <c r="H16" i="312"/>
  <c r="H17" i="312"/>
  <c r="H18" i="312"/>
  <c r="H19" i="312"/>
  <c r="H20" i="312"/>
  <c r="H21" i="312"/>
  <c r="H22" i="312"/>
  <c r="H23" i="312"/>
  <c r="H24" i="312"/>
  <c r="H25" i="312"/>
  <c r="H26" i="312"/>
  <c r="H27" i="312"/>
  <c r="H28" i="312"/>
  <c r="H29" i="312"/>
  <c r="H30" i="312"/>
  <c r="H31" i="312"/>
  <c r="H32" i="312"/>
  <c r="H33" i="312"/>
  <c r="H34" i="312"/>
  <c r="H35" i="312"/>
  <c r="H36" i="312"/>
  <c r="H37" i="312"/>
  <c r="H38" i="312"/>
  <c r="H39" i="312"/>
  <c r="H40" i="312"/>
  <c r="H41" i="312"/>
  <c r="H42" i="312"/>
  <c r="H43" i="312"/>
  <c r="H44" i="312"/>
  <c r="H45" i="312"/>
  <c r="H46" i="312"/>
  <c r="H47" i="312"/>
  <c r="H48" i="312"/>
  <c r="H49" i="312"/>
  <c r="H50" i="312"/>
  <c r="H51" i="312"/>
  <c r="H52" i="312"/>
  <c r="H53" i="312"/>
  <c r="H54" i="312"/>
  <c r="H55" i="312"/>
  <c r="H56" i="312"/>
  <c r="H57" i="312"/>
  <c r="H58" i="312"/>
  <c r="H59" i="312"/>
  <c r="H60" i="312"/>
  <c r="H61" i="312"/>
  <c r="H62" i="312"/>
  <c r="H63" i="312"/>
  <c r="H64" i="312"/>
  <c r="H65" i="312"/>
  <c r="H66" i="312"/>
  <c r="H67" i="312"/>
  <c r="H68" i="312"/>
  <c r="H69" i="312"/>
  <c r="H70" i="312"/>
  <c r="G1" i="312"/>
  <c r="G2" i="312"/>
  <c r="G3" i="312"/>
  <c r="G4" i="312"/>
  <c r="G5" i="312"/>
  <c r="G6" i="312"/>
  <c r="G7" i="312"/>
  <c r="G8" i="312"/>
  <c r="G9" i="312"/>
  <c r="G10" i="312"/>
  <c r="G11" i="312"/>
  <c r="G12" i="312"/>
  <c r="G13" i="312"/>
  <c r="G14" i="312"/>
  <c r="G15" i="312"/>
  <c r="G16" i="312"/>
  <c r="G17" i="312"/>
  <c r="G18" i="312"/>
  <c r="G19" i="312"/>
  <c r="G20" i="312"/>
  <c r="G21" i="312"/>
  <c r="G22" i="312"/>
  <c r="G23" i="312"/>
  <c r="G24" i="312"/>
  <c r="G25" i="312"/>
  <c r="G26" i="312"/>
  <c r="G27" i="312"/>
  <c r="G28" i="312"/>
  <c r="G29" i="312"/>
  <c r="G30" i="312"/>
  <c r="G31" i="312"/>
  <c r="G32" i="312"/>
  <c r="G33" i="312"/>
  <c r="G34" i="312"/>
  <c r="G35" i="312"/>
  <c r="G36" i="312"/>
  <c r="G37" i="312"/>
  <c r="G38" i="312"/>
  <c r="G39" i="312"/>
  <c r="G40" i="312"/>
  <c r="G41" i="312"/>
  <c r="G42" i="312"/>
  <c r="G43" i="312"/>
  <c r="G44" i="312"/>
  <c r="G45" i="312"/>
  <c r="G46" i="312"/>
  <c r="G47" i="312"/>
  <c r="G48" i="312"/>
  <c r="G49" i="312"/>
  <c r="G50" i="312"/>
  <c r="G51" i="312"/>
  <c r="G52" i="312"/>
  <c r="G53" i="312"/>
  <c r="G54" i="312"/>
  <c r="G55" i="312"/>
  <c r="G56" i="312"/>
  <c r="G57" i="312"/>
  <c r="G58" i="312"/>
  <c r="G59" i="312"/>
  <c r="G60" i="312"/>
  <c r="G61" i="312"/>
  <c r="G62" i="312"/>
  <c r="G63" i="312"/>
  <c r="G64" i="312"/>
  <c r="G65" i="312"/>
  <c r="G66" i="312"/>
  <c r="G67" i="312"/>
  <c r="G68" i="312"/>
  <c r="G69" i="312"/>
  <c r="G70" i="312"/>
  <c r="D1" i="312"/>
  <c r="D2" i="312"/>
  <c r="D3" i="312"/>
  <c r="D4" i="312"/>
  <c r="D5" i="312"/>
  <c r="D6" i="312"/>
  <c r="D7" i="312"/>
  <c r="D8" i="312"/>
  <c r="D9" i="312"/>
  <c r="D10" i="312"/>
  <c r="D11" i="312"/>
  <c r="D12" i="312"/>
  <c r="D13" i="312"/>
  <c r="D14" i="312"/>
  <c r="D15" i="312"/>
  <c r="D16" i="312"/>
  <c r="D17" i="312"/>
  <c r="D18" i="312"/>
  <c r="D19" i="312"/>
  <c r="D20" i="312"/>
  <c r="D21" i="312"/>
  <c r="D22" i="312"/>
  <c r="D23" i="312"/>
  <c r="D24" i="312"/>
  <c r="D25" i="312"/>
  <c r="D26" i="312"/>
  <c r="D27" i="312"/>
  <c r="D28" i="312"/>
  <c r="D29" i="312"/>
  <c r="D30" i="312"/>
  <c r="D31" i="312"/>
  <c r="D32" i="312"/>
  <c r="D33" i="312"/>
  <c r="D34" i="312"/>
  <c r="D35" i="312"/>
  <c r="D36" i="312"/>
  <c r="D37" i="312"/>
  <c r="D38" i="312"/>
  <c r="D39" i="312"/>
  <c r="D40" i="312"/>
  <c r="D41" i="312"/>
  <c r="D42" i="312"/>
  <c r="D43" i="312"/>
  <c r="D44" i="312"/>
  <c r="D45" i="312"/>
  <c r="D46" i="312"/>
  <c r="D47" i="312"/>
  <c r="D48" i="312"/>
  <c r="D49" i="312"/>
  <c r="D50" i="312"/>
  <c r="D51" i="312"/>
  <c r="D52" i="312"/>
  <c r="D53" i="312"/>
  <c r="D54" i="312"/>
  <c r="D55" i="312"/>
  <c r="D56" i="312"/>
  <c r="D57" i="312"/>
  <c r="D58" i="312"/>
  <c r="D59" i="312"/>
  <c r="D60" i="312"/>
  <c r="D61" i="312"/>
  <c r="D62" i="312"/>
  <c r="D63" i="312"/>
  <c r="D64" i="312"/>
  <c r="D65" i="312"/>
  <c r="D66" i="312"/>
  <c r="D67" i="312"/>
  <c r="D68" i="312"/>
  <c r="D69" i="312"/>
  <c r="D70" i="312"/>
  <c r="C1" i="312"/>
  <c r="C2" i="312"/>
  <c r="C3" i="312"/>
  <c r="C4" i="312"/>
  <c r="C5" i="312"/>
  <c r="C6" i="312"/>
  <c r="C7" i="312"/>
  <c r="C8" i="312"/>
  <c r="C9" i="312"/>
  <c r="C10" i="312"/>
  <c r="C11" i="312"/>
  <c r="C12" i="312"/>
  <c r="C13" i="312"/>
  <c r="C14" i="312"/>
  <c r="C15" i="312"/>
  <c r="C16" i="312"/>
  <c r="C17" i="312"/>
  <c r="C18" i="312"/>
  <c r="C19" i="312"/>
  <c r="C20" i="312"/>
  <c r="C21" i="312"/>
  <c r="C22" i="312"/>
  <c r="C23" i="312"/>
  <c r="C24" i="312"/>
  <c r="C25" i="312"/>
  <c r="C26" i="312"/>
  <c r="C27" i="312"/>
  <c r="C28" i="312"/>
  <c r="C29" i="312"/>
  <c r="C30" i="312"/>
  <c r="C31" i="312"/>
  <c r="C32" i="312"/>
  <c r="C33" i="312"/>
  <c r="C34" i="312"/>
  <c r="C35" i="312"/>
  <c r="C36" i="312"/>
  <c r="C37" i="312"/>
  <c r="C38" i="312"/>
  <c r="C39" i="312"/>
  <c r="C40" i="312"/>
  <c r="C41" i="312"/>
  <c r="C42" i="312"/>
  <c r="C43" i="312"/>
  <c r="C44" i="312"/>
  <c r="C45" i="312"/>
  <c r="C46" i="312"/>
  <c r="C47" i="312"/>
  <c r="C48" i="312"/>
  <c r="C49" i="312"/>
  <c r="C50" i="312"/>
  <c r="C51" i="312"/>
  <c r="C52" i="312"/>
  <c r="C53" i="312"/>
  <c r="C54" i="312"/>
  <c r="C55" i="312"/>
  <c r="C56" i="312"/>
  <c r="C57" i="312"/>
  <c r="C58" i="312"/>
  <c r="C59" i="312"/>
  <c r="C60" i="312"/>
  <c r="C61" i="312"/>
  <c r="C62" i="312"/>
  <c r="C63" i="312"/>
  <c r="C64" i="312"/>
  <c r="C65" i="312"/>
  <c r="C66" i="312"/>
  <c r="C67" i="312"/>
  <c r="C68" i="312"/>
  <c r="C69" i="312"/>
  <c r="C70" i="312"/>
  <c r="H1" i="310"/>
  <c r="H2" i="310"/>
  <c r="H3" i="310"/>
  <c r="H4" i="310"/>
  <c r="H5" i="310"/>
  <c r="H6" i="310"/>
  <c r="H7" i="310"/>
  <c r="H8" i="310"/>
  <c r="H9" i="310"/>
  <c r="H10" i="310"/>
  <c r="H11" i="310"/>
  <c r="H12" i="310"/>
  <c r="H13" i="310"/>
  <c r="H14" i="310"/>
  <c r="H15" i="310"/>
  <c r="H16" i="310"/>
  <c r="H17" i="310"/>
  <c r="H18" i="310"/>
  <c r="H19" i="310"/>
  <c r="H20" i="310"/>
  <c r="H21" i="310"/>
  <c r="H22" i="310"/>
  <c r="H23" i="310"/>
  <c r="H24" i="310"/>
  <c r="H25" i="310"/>
  <c r="H26" i="310"/>
  <c r="H27" i="310"/>
  <c r="H28" i="310"/>
  <c r="H29" i="310"/>
  <c r="H30" i="310"/>
  <c r="H31" i="310"/>
  <c r="H32" i="310"/>
  <c r="H33" i="310"/>
  <c r="H34" i="310"/>
  <c r="H35" i="310"/>
  <c r="H36" i="310"/>
  <c r="H37" i="310"/>
  <c r="H38" i="310"/>
  <c r="H39" i="310"/>
  <c r="H40" i="310"/>
  <c r="H41" i="310"/>
  <c r="H42" i="310"/>
  <c r="H43" i="310"/>
  <c r="H44" i="310"/>
  <c r="H45" i="310"/>
  <c r="H46" i="310"/>
  <c r="H47" i="310"/>
  <c r="H48" i="310"/>
  <c r="H49" i="310"/>
  <c r="H50" i="310"/>
  <c r="H51" i="310"/>
  <c r="H52" i="310"/>
  <c r="H53" i="310"/>
  <c r="H54" i="310"/>
  <c r="H55" i="310"/>
  <c r="H56" i="310"/>
  <c r="H57" i="310"/>
  <c r="H58" i="310"/>
  <c r="H59" i="310"/>
  <c r="H60" i="310"/>
  <c r="H61" i="310"/>
  <c r="H62" i="310"/>
  <c r="H63" i="310"/>
  <c r="H64" i="310"/>
  <c r="H65" i="310"/>
  <c r="H66" i="310"/>
  <c r="H67" i="310"/>
  <c r="H68" i="310"/>
  <c r="H69" i="310"/>
  <c r="H70" i="310"/>
  <c r="G1" i="310"/>
  <c r="G2" i="310"/>
  <c r="G3" i="310"/>
  <c r="G4" i="310"/>
  <c r="G5" i="310"/>
  <c r="G6" i="310"/>
  <c r="G7" i="310"/>
  <c r="G8" i="310"/>
  <c r="G9" i="310"/>
  <c r="G10" i="310"/>
  <c r="G11" i="310"/>
  <c r="G12" i="310"/>
  <c r="G13" i="310"/>
  <c r="G14" i="310"/>
  <c r="G15" i="310"/>
  <c r="G16" i="310"/>
  <c r="G17" i="310"/>
  <c r="G18" i="310"/>
  <c r="G19" i="310"/>
  <c r="G20" i="310"/>
  <c r="G21" i="310"/>
  <c r="G22" i="310"/>
  <c r="G23" i="310"/>
  <c r="G24" i="310"/>
  <c r="G25" i="310"/>
  <c r="G26" i="310"/>
  <c r="G27" i="310"/>
  <c r="G28" i="310"/>
  <c r="G29" i="310"/>
  <c r="G30" i="310"/>
  <c r="G31" i="310"/>
  <c r="G32" i="310"/>
  <c r="G33" i="310"/>
  <c r="G34" i="310"/>
  <c r="G35" i="310"/>
  <c r="G36" i="310"/>
  <c r="G37" i="310"/>
  <c r="G38" i="310"/>
  <c r="G39" i="310"/>
  <c r="G40" i="310"/>
  <c r="G41" i="310"/>
  <c r="G42" i="310"/>
  <c r="G43" i="310"/>
  <c r="G44" i="310"/>
  <c r="G45" i="310"/>
  <c r="G46" i="310"/>
  <c r="G47" i="310"/>
  <c r="G48" i="310"/>
  <c r="G49" i="310"/>
  <c r="G50" i="310"/>
  <c r="G51" i="310"/>
  <c r="G52" i="310"/>
  <c r="G53" i="310"/>
  <c r="G54" i="310"/>
  <c r="G55" i="310"/>
  <c r="G56" i="310"/>
  <c r="G57" i="310"/>
  <c r="G58" i="310"/>
  <c r="G59" i="310"/>
  <c r="G60" i="310"/>
  <c r="G61" i="310"/>
  <c r="G62" i="310"/>
  <c r="G63" i="310"/>
  <c r="G64" i="310"/>
  <c r="G65" i="310"/>
  <c r="G66" i="310"/>
  <c r="G67" i="310"/>
  <c r="G68" i="310"/>
  <c r="G69" i="310"/>
  <c r="G70" i="310"/>
  <c r="D1" i="310"/>
  <c r="D2" i="310"/>
  <c r="D3" i="310"/>
  <c r="D4" i="310"/>
  <c r="D5" i="310"/>
  <c r="D6" i="310"/>
  <c r="D7" i="310"/>
  <c r="D8" i="310"/>
  <c r="D9" i="310"/>
  <c r="D10" i="310"/>
  <c r="D11" i="310"/>
  <c r="D12" i="310"/>
  <c r="D13" i="310"/>
  <c r="D14" i="310"/>
  <c r="D15" i="310"/>
  <c r="D16" i="310"/>
  <c r="D17" i="310"/>
  <c r="D18" i="310"/>
  <c r="D19" i="310"/>
  <c r="D20" i="310"/>
  <c r="D21" i="310"/>
  <c r="D22" i="310"/>
  <c r="D23" i="310"/>
  <c r="D24" i="310"/>
  <c r="D25" i="310"/>
  <c r="D26" i="310"/>
  <c r="D27" i="310"/>
  <c r="D28" i="310"/>
  <c r="D29" i="310"/>
  <c r="D30" i="310"/>
  <c r="D31" i="310"/>
  <c r="D32" i="310"/>
  <c r="D33" i="310"/>
  <c r="D34" i="310"/>
  <c r="D35" i="310"/>
  <c r="D36" i="310"/>
  <c r="D37" i="310"/>
  <c r="D38" i="310"/>
  <c r="D39" i="310"/>
  <c r="D40" i="310"/>
  <c r="D41" i="310"/>
  <c r="D42" i="310"/>
  <c r="D43" i="310"/>
  <c r="D44" i="310"/>
  <c r="D45" i="310"/>
  <c r="D46" i="310"/>
  <c r="D47" i="310"/>
  <c r="D48" i="310"/>
  <c r="D49" i="310"/>
  <c r="D50" i="310"/>
  <c r="D51" i="310"/>
  <c r="D52" i="310"/>
  <c r="D53" i="310"/>
  <c r="D54" i="310"/>
  <c r="D55" i="310"/>
  <c r="D56" i="310"/>
  <c r="D57" i="310"/>
  <c r="D58" i="310"/>
  <c r="D59" i="310"/>
  <c r="D60" i="310"/>
  <c r="D61" i="310"/>
  <c r="D62" i="310"/>
  <c r="D63" i="310"/>
  <c r="D64" i="310"/>
  <c r="D65" i="310"/>
  <c r="D66" i="310"/>
  <c r="D67" i="310"/>
  <c r="D68" i="310"/>
  <c r="D69" i="310"/>
  <c r="D70" i="310"/>
  <c r="C1" i="310"/>
  <c r="C2" i="310"/>
  <c r="C3" i="310"/>
  <c r="C4" i="310"/>
  <c r="C5" i="310"/>
  <c r="C6" i="310"/>
  <c r="C7" i="310"/>
  <c r="C8" i="310"/>
  <c r="C9" i="310"/>
  <c r="C10" i="310"/>
  <c r="C11" i="310"/>
  <c r="C12" i="310"/>
  <c r="C13" i="310"/>
  <c r="C14" i="310"/>
  <c r="C15" i="310"/>
  <c r="C16" i="310"/>
  <c r="C17" i="310"/>
  <c r="C18" i="310"/>
  <c r="C19" i="310"/>
  <c r="C20" i="310"/>
  <c r="C21" i="310"/>
  <c r="C22" i="310"/>
  <c r="C23" i="310"/>
  <c r="C24" i="310"/>
  <c r="C25" i="310"/>
  <c r="C26" i="310"/>
  <c r="C27" i="310"/>
  <c r="C28" i="310"/>
  <c r="C29" i="310"/>
  <c r="C30" i="310"/>
  <c r="C31" i="310"/>
  <c r="C32" i="310"/>
  <c r="C33" i="310"/>
  <c r="C34" i="310"/>
  <c r="C35" i="310"/>
  <c r="C36" i="310"/>
  <c r="C37" i="310"/>
  <c r="C38" i="310"/>
  <c r="C39" i="310"/>
  <c r="C40" i="310"/>
  <c r="C41" i="310"/>
  <c r="C42" i="310"/>
  <c r="C43" i="310"/>
  <c r="C44" i="310"/>
  <c r="C45" i="310"/>
  <c r="C46" i="310"/>
  <c r="C47" i="310"/>
  <c r="C48" i="310"/>
  <c r="C49" i="310"/>
  <c r="C50" i="310"/>
  <c r="C51" i="310"/>
  <c r="C52" i="310"/>
  <c r="C53" i="310"/>
  <c r="C54" i="310"/>
  <c r="C55" i="310"/>
  <c r="C56" i="310"/>
  <c r="C57" i="310"/>
  <c r="C58" i="310"/>
  <c r="C59" i="310"/>
  <c r="C60" i="310"/>
  <c r="C61" i="310"/>
  <c r="C62" i="310"/>
  <c r="C63" i="310"/>
  <c r="C64" i="310"/>
  <c r="C65" i="310"/>
  <c r="C66" i="310"/>
  <c r="C67" i="310"/>
  <c r="C68" i="310"/>
  <c r="C69" i="310"/>
  <c r="C70" i="310"/>
  <c r="H1" i="307" l="1"/>
  <c r="H2" i="307"/>
  <c r="H3" i="307"/>
  <c r="H4" i="307"/>
  <c r="H5" i="307"/>
  <c r="H6" i="307"/>
  <c r="H7" i="307"/>
  <c r="H8" i="307"/>
  <c r="H9" i="307"/>
  <c r="H10" i="307"/>
  <c r="H11" i="307"/>
  <c r="H12" i="307"/>
  <c r="H13" i="307"/>
  <c r="H14" i="307"/>
  <c r="H15" i="307"/>
  <c r="H16" i="307"/>
  <c r="H17" i="307"/>
  <c r="H18" i="307"/>
  <c r="H19" i="307"/>
  <c r="H20" i="307"/>
  <c r="H21" i="307"/>
  <c r="H22" i="307"/>
  <c r="H23" i="307"/>
  <c r="H24" i="307"/>
  <c r="H25" i="307"/>
  <c r="H26" i="307"/>
  <c r="H27" i="307"/>
  <c r="H28" i="307"/>
  <c r="H29" i="307"/>
  <c r="H30" i="307"/>
  <c r="H31" i="307"/>
  <c r="H32" i="307"/>
  <c r="H33" i="307"/>
  <c r="H34" i="307"/>
  <c r="H35" i="307"/>
  <c r="H36" i="307"/>
  <c r="H37" i="307"/>
  <c r="H38" i="307"/>
  <c r="H39" i="307"/>
  <c r="H40" i="307"/>
  <c r="H41" i="307"/>
  <c r="H42" i="307"/>
  <c r="H43" i="307"/>
  <c r="H44" i="307"/>
  <c r="H45" i="307"/>
  <c r="H46" i="307"/>
  <c r="H47" i="307"/>
  <c r="H48" i="307"/>
  <c r="H49" i="307"/>
  <c r="H50" i="307"/>
  <c r="H51" i="307"/>
  <c r="H52" i="307"/>
  <c r="H53" i="307"/>
  <c r="H54" i="307"/>
  <c r="H55" i="307"/>
  <c r="H56" i="307"/>
  <c r="H57" i="307"/>
  <c r="H58" i="307"/>
  <c r="H59" i="307"/>
  <c r="H60" i="307"/>
  <c r="H61" i="307"/>
  <c r="H62" i="307"/>
  <c r="H63" i="307"/>
  <c r="H64" i="307"/>
  <c r="H65" i="307"/>
  <c r="H66" i="307"/>
  <c r="H67" i="307"/>
  <c r="H68" i="307"/>
  <c r="H69" i="307"/>
  <c r="H70" i="307"/>
  <c r="G1" i="307"/>
  <c r="G2" i="307"/>
  <c r="G3" i="307"/>
  <c r="G4" i="307"/>
  <c r="G5" i="307"/>
  <c r="G6" i="307"/>
  <c r="G7" i="307"/>
  <c r="G8" i="307"/>
  <c r="G9" i="307"/>
  <c r="G10" i="307"/>
  <c r="G11" i="307"/>
  <c r="G12" i="307"/>
  <c r="G13" i="307"/>
  <c r="G14" i="307"/>
  <c r="G15" i="307"/>
  <c r="G16" i="307"/>
  <c r="G17" i="307"/>
  <c r="G18" i="307"/>
  <c r="G19" i="307"/>
  <c r="G20" i="307"/>
  <c r="G21" i="307"/>
  <c r="G22" i="307"/>
  <c r="G23" i="307"/>
  <c r="G24" i="307"/>
  <c r="G25" i="307"/>
  <c r="G26" i="307"/>
  <c r="G27" i="307"/>
  <c r="G28" i="307"/>
  <c r="G29" i="307"/>
  <c r="G30" i="307"/>
  <c r="G31" i="307"/>
  <c r="G32" i="307"/>
  <c r="G33" i="307"/>
  <c r="G34" i="307"/>
  <c r="G35" i="307"/>
  <c r="G36" i="307"/>
  <c r="G37" i="307"/>
  <c r="G38" i="307"/>
  <c r="G39" i="307"/>
  <c r="G40" i="307"/>
  <c r="G41" i="307"/>
  <c r="G42" i="307"/>
  <c r="G43" i="307"/>
  <c r="G44" i="307"/>
  <c r="G45" i="307"/>
  <c r="G46" i="307"/>
  <c r="G47" i="307"/>
  <c r="G48" i="307"/>
  <c r="G49" i="307"/>
  <c r="G50" i="307"/>
  <c r="G51" i="307"/>
  <c r="G52" i="307"/>
  <c r="G53" i="307"/>
  <c r="G54" i="307"/>
  <c r="G55" i="307"/>
  <c r="G56" i="307"/>
  <c r="G57" i="307"/>
  <c r="G58" i="307"/>
  <c r="G59" i="307"/>
  <c r="G60" i="307"/>
  <c r="G61" i="307"/>
  <c r="G62" i="307"/>
  <c r="G63" i="307"/>
  <c r="G64" i="307"/>
  <c r="G65" i="307"/>
  <c r="G66" i="307"/>
  <c r="G67" i="307"/>
  <c r="G68" i="307"/>
  <c r="G69" i="307"/>
  <c r="G70" i="307"/>
  <c r="D1" i="307"/>
  <c r="D2" i="307"/>
  <c r="D3" i="307"/>
  <c r="D4" i="307"/>
  <c r="D5" i="307"/>
  <c r="D6" i="307"/>
  <c r="D7" i="307"/>
  <c r="D8" i="307"/>
  <c r="D9" i="307"/>
  <c r="D10" i="307"/>
  <c r="D11" i="307"/>
  <c r="D12" i="307"/>
  <c r="D13" i="307"/>
  <c r="D14" i="307"/>
  <c r="D15" i="307"/>
  <c r="D16" i="307"/>
  <c r="D17" i="307"/>
  <c r="D18" i="307"/>
  <c r="D19" i="307"/>
  <c r="D20" i="307"/>
  <c r="D21" i="307"/>
  <c r="D22" i="307"/>
  <c r="D23" i="307"/>
  <c r="D24" i="307"/>
  <c r="D25" i="307"/>
  <c r="D26" i="307"/>
  <c r="D27" i="307"/>
  <c r="D28" i="307"/>
  <c r="D29" i="307"/>
  <c r="D30" i="307"/>
  <c r="D31" i="307"/>
  <c r="D32" i="307"/>
  <c r="D33" i="307"/>
  <c r="D34" i="307"/>
  <c r="D35" i="307"/>
  <c r="D36" i="307"/>
  <c r="D37" i="307"/>
  <c r="D38" i="307"/>
  <c r="D39" i="307"/>
  <c r="D40" i="307"/>
  <c r="D41" i="307"/>
  <c r="D42" i="307"/>
  <c r="D43" i="307"/>
  <c r="D44" i="307"/>
  <c r="D45" i="307"/>
  <c r="D46" i="307"/>
  <c r="D47" i="307"/>
  <c r="D48" i="307"/>
  <c r="D49" i="307"/>
  <c r="D50" i="307"/>
  <c r="D51" i="307"/>
  <c r="D52" i="307"/>
  <c r="D53" i="307"/>
  <c r="D54" i="307"/>
  <c r="D55" i="307"/>
  <c r="D56" i="307"/>
  <c r="D57" i="307"/>
  <c r="D58" i="307"/>
  <c r="D59" i="307"/>
  <c r="D60" i="307"/>
  <c r="D61" i="307"/>
  <c r="D62" i="307"/>
  <c r="D63" i="307"/>
  <c r="D64" i="307"/>
  <c r="D65" i="307"/>
  <c r="D66" i="307"/>
  <c r="D67" i="307"/>
  <c r="D68" i="307"/>
  <c r="D69" i="307"/>
  <c r="D70" i="307"/>
  <c r="C1" i="307"/>
  <c r="C2" i="307"/>
  <c r="C3" i="307"/>
  <c r="C4" i="307"/>
  <c r="C5" i="307"/>
  <c r="C6" i="307"/>
  <c r="C7" i="307"/>
  <c r="C8" i="307"/>
  <c r="C9" i="307"/>
  <c r="C10" i="307"/>
  <c r="C11" i="307"/>
  <c r="C12" i="307"/>
  <c r="C13" i="307"/>
  <c r="C14" i="307"/>
  <c r="C15" i="307"/>
  <c r="C16" i="307"/>
  <c r="C17" i="307"/>
  <c r="C18" i="307"/>
  <c r="C19" i="307"/>
  <c r="C20" i="307"/>
  <c r="C21" i="307"/>
  <c r="C22" i="307"/>
  <c r="C23" i="307"/>
  <c r="C24" i="307"/>
  <c r="C25" i="307"/>
  <c r="C26" i="307"/>
  <c r="C27" i="307"/>
  <c r="C28" i="307"/>
  <c r="C29" i="307"/>
  <c r="C30" i="307"/>
  <c r="C31" i="307"/>
  <c r="C32" i="307"/>
  <c r="C33" i="307"/>
  <c r="C34" i="307"/>
  <c r="C35" i="307"/>
  <c r="C36" i="307"/>
  <c r="C37" i="307"/>
  <c r="C38" i="307"/>
  <c r="C39" i="307"/>
  <c r="C40" i="307"/>
  <c r="C41" i="307"/>
  <c r="C42" i="307"/>
  <c r="C43" i="307"/>
  <c r="C44" i="307"/>
  <c r="C45" i="307"/>
  <c r="C46" i="307"/>
  <c r="C47" i="307"/>
  <c r="C48" i="307"/>
  <c r="C49" i="307"/>
  <c r="C50" i="307"/>
  <c r="C51" i="307"/>
  <c r="C52" i="307"/>
  <c r="C53" i="307"/>
  <c r="C54" i="307"/>
  <c r="C55" i="307"/>
  <c r="C56" i="307"/>
  <c r="C57" i="307"/>
  <c r="C58" i="307"/>
  <c r="C59" i="307"/>
  <c r="C60" i="307"/>
  <c r="C61" i="307"/>
  <c r="C62" i="307"/>
  <c r="C63" i="307"/>
  <c r="C64" i="307"/>
  <c r="C65" i="307"/>
  <c r="C66" i="307"/>
  <c r="C67" i="307"/>
  <c r="C68" i="307"/>
  <c r="C69" i="307"/>
  <c r="C70" i="307"/>
  <c r="D1" i="91" l="1"/>
  <c r="D2" i="91"/>
  <c r="D3" i="91"/>
  <c r="D4" i="91"/>
  <c r="D5" i="91"/>
  <c r="D6" i="91"/>
  <c r="D7" i="91"/>
  <c r="D8" i="91"/>
  <c r="D9" i="91"/>
  <c r="D10" i="91"/>
  <c r="D11" i="91"/>
  <c r="D12" i="91"/>
  <c r="D13" i="91"/>
  <c r="D14" i="91"/>
  <c r="D15" i="91"/>
  <c r="D16" i="91"/>
  <c r="D17" i="91"/>
  <c r="D18" i="91"/>
  <c r="D19" i="91"/>
  <c r="D20" i="91"/>
  <c r="D21" i="91"/>
  <c r="D22" i="91"/>
  <c r="D23" i="91"/>
  <c r="D24" i="91"/>
  <c r="D25" i="91"/>
  <c r="D26" i="91"/>
  <c r="D27" i="91"/>
  <c r="D28" i="91"/>
  <c r="D29" i="91"/>
  <c r="D30" i="91"/>
  <c r="D31" i="91"/>
  <c r="D32" i="91"/>
  <c r="D33" i="91"/>
  <c r="D34" i="91"/>
  <c r="D35" i="91"/>
  <c r="D36" i="91"/>
  <c r="D37" i="91"/>
  <c r="D38" i="91"/>
  <c r="D39" i="91"/>
  <c r="D40" i="91"/>
  <c r="D41" i="91"/>
  <c r="D42" i="91"/>
  <c r="D43" i="91"/>
  <c r="D44" i="91"/>
  <c r="D45" i="91"/>
  <c r="D46" i="91"/>
  <c r="D47" i="91"/>
  <c r="D48" i="91"/>
  <c r="D49" i="91"/>
  <c r="D50" i="91"/>
  <c r="D51" i="91"/>
  <c r="D52" i="91"/>
  <c r="D53" i="91"/>
  <c r="D54" i="91"/>
  <c r="D55" i="91"/>
  <c r="D56" i="91"/>
  <c r="D57" i="91"/>
  <c r="D58" i="91"/>
  <c r="D59" i="91"/>
  <c r="D60" i="91"/>
  <c r="D61" i="91"/>
  <c r="D62" i="91"/>
  <c r="D63" i="91"/>
  <c r="D64" i="91"/>
  <c r="D65" i="91"/>
  <c r="D66" i="91"/>
  <c r="D67" i="91"/>
  <c r="D68" i="91"/>
  <c r="D69" i="91"/>
  <c r="D70" i="91"/>
  <c r="D71" i="91"/>
  <c r="D72" i="91"/>
  <c r="D73" i="91"/>
  <c r="D74" i="91"/>
  <c r="D75" i="91"/>
  <c r="D76" i="91"/>
  <c r="D77" i="91"/>
  <c r="D78" i="91"/>
  <c r="D79" i="91"/>
  <c r="D80" i="91"/>
  <c r="D81" i="91"/>
  <c r="D82" i="91"/>
  <c r="D83" i="91"/>
  <c r="D84" i="91"/>
  <c r="D85" i="91"/>
  <c r="D86" i="91"/>
  <c r="D87" i="91"/>
  <c r="D88" i="91"/>
  <c r="D89" i="91"/>
  <c r="D90" i="91"/>
  <c r="D91" i="91"/>
  <c r="D92" i="91"/>
  <c r="D93" i="91"/>
  <c r="D94" i="91"/>
  <c r="D95" i="91"/>
  <c r="D96" i="91"/>
  <c r="D97" i="91"/>
  <c r="D98" i="91"/>
  <c r="D99" i="91"/>
  <c r="D100" i="91"/>
  <c r="D101" i="91"/>
  <c r="D102" i="91"/>
  <c r="D103" i="91"/>
  <c r="D104" i="91"/>
  <c r="D105" i="91"/>
  <c r="D106" i="91"/>
  <c r="D107" i="91"/>
  <c r="D108" i="91"/>
  <c r="D109" i="91"/>
  <c r="D110" i="91"/>
  <c r="D111" i="91"/>
  <c r="D112" i="91"/>
  <c r="D113" i="91"/>
  <c r="D114" i="91"/>
  <c r="D115" i="91"/>
  <c r="D116" i="91"/>
  <c r="D117" i="91"/>
  <c r="D118" i="91"/>
  <c r="D119" i="91"/>
  <c r="D120" i="91"/>
  <c r="D121" i="91"/>
  <c r="D122" i="91"/>
  <c r="D123" i="91"/>
  <c r="D124" i="91"/>
  <c r="D125" i="91"/>
  <c r="D126" i="91"/>
  <c r="D127" i="91"/>
  <c r="D128" i="91"/>
  <c r="D129" i="91"/>
  <c r="D130" i="91"/>
  <c r="D131" i="91"/>
  <c r="D132" i="91"/>
  <c r="D133" i="91"/>
  <c r="D134" i="91"/>
  <c r="D135" i="91"/>
  <c r="D136" i="91"/>
  <c r="D137" i="91"/>
  <c r="D138" i="91"/>
  <c r="D139" i="91"/>
  <c r="D140" i="91"/>
  <c r="D141" i="91"/>
  <c r="D142" i="91"/>
  <c r="D143" i="91"/>
  <c r="D144" i="91"/>
  <c r="D145" i="91"/>
  <c r="D146" i="91"/>
  <c r="D147" i="91"/>
  <c r="D148" i="91"/>
  <c r="D149" i="91"/>
  <c r="D150" i="91"/>
  <c r="D151" i="91"/>
  <c r="D152" i="91"/>
  <c r="D153" i="91"/>
  <c r="D154" i="91"/>
  <c r="D155" i="91"/>
  <c r="D156" i="91"/>
  <c r="D157" i="91"/>
  <c r="D158" i="91"/>
  <c r="D159" i="91"/>
  <c r="D160" i="91"/>
  <c r="D161" i="91"/>
  <c r="D162" i="91"/>
  <c r="D163" i="91"/>
  <c r="D164" i="91"/>
  <c r="D165" i="91"/>
  <c r="D166" i="91"/>
  <c r="D167" i="91"/>
  <c r="D168" i="91"/>
  <c r="D169" i="91"/>
  <c r="D170" i="91"/>
  <c r="D171" i="91"/>
  <c r="D172" i="91"/>
  <c r="D173" i="91"/>
  <c r="D174" i="91"/>
  <c r="D175" i="91"/>
  <c r="D176" i="91"/>
  <c r="D177" i="91"/>
  <c r="D178" i="91"/>
  <c r="D179" i="91"/>
  <c r="D180" i="91"/>
  <c r="D181" i="91"/>
  <c r="D182" i="91"/>
  <c r="D183" i="91"/>
  <c r="D184" i="91"/>
  <c r="D185" i="91"/>
  <c r="D186" i="91"/>
  <c r="D187" i="91"/>
  <c r="D188" i="91"/>
  <c r="D189" i="91"/>
  <c r="D190" i="91"/>
  <c r="D191" i="91"/>
  <c r="D192" i="91"/>
  <c r="D193" i="91"/>
  <c r="D194" i="91"/>
  <c r="D195" i="91"/>
  <c r="D196" i="91"/>
  <c r="D197" i="91"/>
  <c r="D198" i="91"/>
  <c r="D199" i="91"/>
  <c r="D200" i="91"/>
  <c r="D201" i="91"/>
  <c r="D202" i="91"/>
  <c r="D203" i="91"/>
  <c r="D204" i="91"/>
  <c r="D205" i="91"/>
  <c r="D206" i="91"/>
  <c r="D207" i="91"/>
  <c r="D208" i="91"/>
  <c r="D209" i="91"/>
  <c r="D210" i="91"/>
  <c r="D211" i="91"/>
  <c r="D212" i="91"/>
  <c r="D213" i="91"/>
  <c r="D214" i="91"/>
  <c r="D215" i="91"/>
  <c r="D216" i="91"/>
  <c r="D217" i="91"/>
  <c r="D218" i="91"/>
  <c r="D219" i="91"/>
  <c r="D220" i="91"/>
  <c r="D221" i="91"/>
  <c r="D222" i="91"/>
  <c r="D223" i="91"/>
  <c r="D224" i="91"/>
  <c r="D225" i="91"/>
  <c r="D226" i="91"/>
  <c r="D227" i="91"/>
  <c r="D228" i="91"/>
  <c r="D229" i="91"/>
  <c r="D230" i="91"/>
  <c r="D231" i="91"/>
  <c r="D232" i="91"/>
  <c r="D233" i="91"/>
  <c r="D234" i="91"/>
  <c r="D235" i="91"/>
  <c r="D236" i="91"/>
  <c r="D237" i="91"/>
  <c r="D238" i="91"/>
  <c r="D239" i="91"/>
  <c r="D240" i="91"/>
  <c r="D241" i="91"/>
  <c r="D242" i="91"/>
  <c r="D243" i="91"/>
  <c r="D244" i="91"/>
  <c r="D245" i="91"/>
  <c r="D246" i="91"/>
  <c r="D247" i="91"/>
  <c r="D248" i="91"/>
  <c r="D249" i="91"/>
  <c r="D250" i="91"/>
  <c r="D251" i="91"/>
  <c r="D252" i="91"/>
  <c r="D253" i="91"/>
  <c r="D254" i="91"/>
  <c r="D255" i="91"/>
  <c r="D256" i="91"/>
  <c r="D257" i="91"/>
  <c r="D258" i="91"/>
  <c r="D259" i="91"/>
  <c r="D260" i="91"/>
  <c r="D261" i="91"/>
  <c r="D262" i="91"/>
  <c r="D263" i="91"/>
  <c r="D264" i="91"/>
  <c r="D265" i="91"/>
  <c r="D266" i="91"/>
  <c r="D267" i="91"/>
  <c r="D268" i="91"/>
  <c r="D269" i="91"/>
  <c r="D270" i="91"/>
  <c r="D271" i="91"/>
  <c r="D272" i="91"/>
  <c r="D273" i="91"/>
  <c r="D274" i="91"/>
  <c r="D275" i="91"/>
  <c r="D276" i="91"/>
  <c r="D277" i="91"/>
  <c r="D278" i="91"/>
  <c r="D279" i="91"/>
  <c r="D280" i="91"/>
  <c r="D281" i="91"/>
  <c r="D282" i="91"/>
  <c r="D283" i="91"/>
  <c r="D284" i="91"/>
  <c r="D285" i="91"/>
  <c r="D286" i="91"/>
  <c r="D287" i="91"/>
  <c r="D288" i="91"/>
  <c r="D289" i="91"/>
  <c r="D290" i="91"/>
  <c r="D291" i="91"/>
  <c r="D292" i="91"/>
  <c r="D293" i="91"/>
  <c r="D294" i="91"/>
  <c r="D295" i="91"/>
  <c r="D296" i="91"/>
  <c r="D297" i="91"/>
  <c r="D298" i="91"/>
  <c r="D299" i="91"/>
  <c r="D300" i="91"/>
  <c r="D301" i="91"/>
  <c r="D302" i="91"/>
  <c r="D303" i="91"/>
  <c r="D304" i="91"/>
  <c r="D305" i="91"/>
  <c r="D306" i="91"/>
  <c r="D307" i="91"/>
  <c r="D308" i="91"/>
  <c r="D309" i="91"/>
  <c r="D310" i="91"/>
  <c r="D311" i="91"/>
  <c r="D312" i="91"/>
  <c r="D313" i="91"/>
  <c r="D314" i="91"/>
  <c r="D315" i="91"/>
  <c r="D316" i="91"/>
  <c r="D317" i="91"/>
  <c r="D318" i="91"/>
  <c r="D319" i="91"/>
  <c r="D320" i="91"/>
  <c r="D321" i="91"/>
  <c r="D322" i="91"/>
  <c r="D323" i="91"/>
  <c r="D324" i="91"/>
  <c r="D325" i="91"/>
  <c r="D326" i="91"/>
  <c r="D327" i="91"/>
  <c r="D328" i="91"/>
  <c r="D329" i="91"/>
  <c r="D330" i="91"/>
  <c r="D331" i="91"/>
  <c r="D332" i="91"/>
  <c r="D333" i="91"/>
  <c r="D334" i="91"/>
  <c r="D335" i="91"/>
  <c r="D336" i="91"/>
  <c r="D337" i="91"/>
  <c r="D338" i="91"/>
  <c r="D339" i="91"/>
  <c r="D340" i="91"/>
  <c r="D341" i="91"/>
  <c r="D342" i="91"/>
  <c r="D343" i="91"/>
  <c r="D344" i="91"/>
  <c r="D345" i="91"/>
  <c r="D346" i="91"/>
  <c r="D347" i="91"/>
  <c r="D348" i="91"/>
  <c r="D349" i="91"/>
  <c r="D350" i="91"/>
  <c r="D351" i="91"/>
  <c r="D352" i="91"/>
  <c r="D353" i="91"/>
  <c r="D354" i="91"/>
  <c r="D355" i="91"/>
  <c r="D356" i="91"/>
  <c r="D357" i="91"/>
  <c r="D358" i="91"/>
  <c r="D359" i="91"/>
  <c r="D360" i="91"/>
  <c r="D361" i="91"/>
  <c r="D362" i="91"/>
  <c r="D363" i="91"/>
  <c r="D364" i="91"/>
  <c r="D365" i="91"/>
  <c r="D366" i="91"/>
  <c r="D367" i="91"/>
  <c r="D368" i="91"/>
  <c r="D369" i="91"/>
  <c r="D370" i="91"/>
  <c r="D371" i="91"/>
  <c r="D372" i="91"/>
  <c r="D373" i="91"/>
  <c r="D374" i="91"/>
  <c r="D375" i="91"/>
  <c r="D376" i="91"/>
  <c r="D377" i="91"/>
  <c r="D378" i="91"/>
  <c r="D379" i="91"/>
  <c r="D380" i="91"/>
  <c r="D381" i="91"/>
  <c r="D382" i="91"/>
  <c r="D383" i="91"/>
  <c r="D384" i="91"/>
  <c r="D385" i="91"/>
  <c r="D386" i="91"/>
  <c r="D387" i="91"/>
  <c r="D388" i="91"/>
  <c r="D389" i="91"/>
  <c r="D390" i="91"/>
  <c r="D391" i="91"/>
  <c r="D392" i="91"/>
  <c r="D393" i="91"/>
  <c r="D394" i="91"/>
  <c r="D395" i="91"/>
  <c r="D396" i="91"/>
  <c r="D397" i="91"/>
  <c r="D398" i="91"/>
  <c r="D399" i="91"/>
  <c r="D400" i="91"/>
  <c r="D401" i="91"/>
  <c r="D402" i="91"/>
  <c r="D403" i="91"/>
  <c r="D404" i="91"/>
  <c r="D405" i="91"/>
  <c r="D406" i="91"/>
  <c r="D407" i="91"/>
  <c r="D408" i="91"/>
  <c r="D409" i="91"/>
  <c r="D410" i="91"/>
  <c r="D411" i="91"/>
  <c r="D412" i="91"/>
  <c r="D413" i="91"/>
  <c r="D414" i="91"/>
  <c r="D415" i="91"/>
  <c r="D416" i="91"/>
  <c r="D417" i="91"/>
  <c r="D418" i="91"/>
  <c r="D419" i="91"/>
  <c r="D420" i="91"/>
  <c r="D421" i="91"/>
  <c r="D422" i="91"/>
  <c r="D423" i="91"/>
  <c r="D424" i="91"/>
  <c r="D425" i="91"/>
  <c r="D426" i="91"/>
  <c r="D427" i="91"/>
  <c r="D428" i="91"/>
  <c r="D429" i="91"/>
  <c r="D430" i="91"/>
  <c r="D431" i="91"/>
  <c r="D432" i="91"/>
  <c r="D433" i="91"/>
  <c r="D434" i="91"/>
  <c r="D435" i="91"/>
  <c r="D436" i="91"/>
  <c r="D437" i="91"/>
  <c r="D438" i="91"/>
  <c r="D439" i="91"/>
  <c r="D440" i="91"/>
  <c r="D441" i="91"/>
  <c r="D442" i="91"/>
  <c r="D443" i="91"/>
  <c r="D444" i="91"/>
  <c r="D445" i="91"/>
  <c r="D446" i="91"/>
  <c r="D447" i="91"/>
  <c r="D448" i="91"/>
  <c r="D449" i="91"/>
  <c r="D450" i="91"/>
  <c r="D451" i="91"/>
  <c r="D452" i="91"/>
  <c r="D453" i="91"/>
  <c r="D454" i="91"/>
  <c r="D455" i="91"/>
  <c r="D456" i="91"/>
  <c r="D457" i="91"/>
  <c r="D458" i="91"/>
  <c r="D459" i="91"/>
  <c r="D460" i="91"/>
  <c r="D461" i="91"/>
  <c r="D462" i="91"/>
  <c r="D463" i="91"/>
  <c r="D464" i="91"/>
  <c r="D465" i="91"/>
  <c r="D466" i="91"/>
  <c r="D467" i="91"/>
  <c r="D468" i="91"/>
  <c r="D469" i="91"/>
  <c r="D470" i="91"/>
  <c r="D471" i="91"/>
  <c r="D472" i="91"/>
  <c r="D473" i="91"/>
  <c r="D474" i="91"/>
  <c r="D475" i="91"/>
  <c r="D476" i="91"/>
  <c r="D477" i="91"/>
  <c r="D478" i="91"/>
  <c r="D479" i="91"/>
  <c r="D480" i="91"/>
  <c r="D481" i="91"/>
  <c r="D482" i="91"/>
  <c r="D483" i="91"/>
  <c r="D484" i="91"/>
  <c r="D485" i="91"/>
  <c r="D486" i="91"/>
  <c r="D487" i="91"/>
  <c r="D488" i="91"/>
  <c r="D489" i="91"/>
  <c r="D490" i="91"/>
  <c r="D491" i="91"/>
  <c r="D492" i="91"/>
  <c r="D493" i="91"/>
  <c r="D494" i="91"/>
  <c r="D495" i="91"/>
  <c r="D496" i="91"/>
  <c r="D497" i="91"/>
  <c r="D498" i="91"/>
  <c r="D499" i="91"/>
  <c r="D500" i="91"/>
  <c r="C1" i="91"/>
  <c r="C2" i="91"/>
  <c r="C3" i="91"/>
  <c r="C4" i="91"/>
  <c r="C5" i="91"/>
  <c r="C6" i="91"/>
  <c r="C7" i="91"/>
  <c r="C8" i="91"/>
  <c r="C9" i="91"/>
  <c r="C10" i="91"/>
  <c r="C11" i="91"/>
  <c r="C12" i="91"/>
  <c r="C13" i="91"/>
  <c r="C14" i="91"/>
  <c r="C15" i="91"/>
  <c r="C16" i="91"/>
  <c r="C17" i="91"/>
  <c r="C18" i="91"/>
  <c r="C19" i="91"/>
  <c r="C20" i="91"/>
  <c r="C21" i="91"/>
  <c r="C22" i="91"/>
  <c r="C23" i="91"/>
  <c r="C24" i="91"/>
  <c r="C25" i="91"/>
  <c r="C26" i="91"/>
  <c r="C27" i="91"/>
  <c r="C28" i="91"/>
  <c r="C29" i="91"/>
  <c r="C30" i="91"/>
  <c r="C31" i="91"/>
  <c r="C32" i="91"/>
  <c r="C33" i="91"/>
  <c r="C34" i="91"/>
  <c r="C35" i="91"/>
  <c r="C36" i="91"/>
  <c r="C37" i="91"/>
  <c r="C38" i="91"/>
  <c r="C39" i="91"/>
  <c r="C40" i="91"/>
  <c r="C41" i="91"/>
  <c r="C42" i="91"/>
  <c r="C43" i="91"/>
  <c r="C44" i="91"/>
  <c r="C45" i="91"/>
  <c r="C46" i="91"/>
  <c r="C47" i="91"/>
  <c r="C48" i="91"/>
  <c r="C49" i="91"/>
  <c r="C50" i="91"/>
  <c r="C51" i="91"/>
  <c r="C52" i="91"/>
  <c r="C53" i="91"/>
  <c r="C54" i="91"/>
  <c r="C55" i="91"/>
  <c r="C56" i="91"/>
  <c r="C57" i="91"/>
  <c r="C58" i="91"/>
  <c r="C59" i="91"/>
  <c r="C60" i="91"/>
  <c r="C61" i="91"/>
  <c r="C62" i="91"/>
  <c r="C63" i="91"/>
  <c r="C64" i="91"/>
  <c r="C65" i="91"/>
  <c r="C66" i="91"/>
  <c r="C67" i="91"/>
  <c r="C68" i="91"/>
  <c r="C69" i="91"/>
  <c r="C70" i="91"/>
  <c r="C71" i="91"/>
  <c r="C72" i="91"/>
  <c r="C73" i="91"/>
  <c r="C74" i="91"/>
  <c r="C75" i="91"/>
  <c r="C76" i="91"/>
  <c r="C77" i="91"/>
  <c r="C78" i="91"/>
  <c r="C79" i="91"/>
  <c r="C80" i="91"/>
  <c r="C81" i="91"/>
  <c r="C82" i="91"/>
  <c r="C83" i="91"/>
  <c r="C84" i="91"/>
  <c r="C85" i="91"/>
  <c r="C86" i="91"/>
  <c r="C87" i="91"/>
  <c r="C88" i="91"/>
  <c r="C89" i="91"/>
  <c r="C90" i="91"/>
  <c r="C91" i="91"/>
  <c r="C92" i="91"/>
  <c r="C93" i="91"/>
  <c r="C94" i="91"/>
  <c r="C95" i="91"/>
  <c r="C96" i="91"/>
  <c r="C97" i="91"/>
  <c r="C98" i="91"/>
  <c r="C99" i="91"/>
  <c r="C100" i="91"/>
  <c r="C101" i="91"/>
  <c r="C102" i="91"/>
  <c r="C103" i="91"/>
  <c r="C104" i="91"/>
  <c r="C105" i="91"/>
  <c r="C106" i="91"/>
  <c r="C107" i="91"/>
  <c r="C108" i="91"/>
  <c r="C109" i="91"/>
  <c r="C110" i="91"/>
  <c r="C111" i="91"/>
  <c r="C112" i="91"/>
  <c r="C113" i="91"/>
  <c r="C114" i="91"/>
  <c r="C115" i="91"/>
  <c r="C116" i="91"/>
  <c r="C117" i="91"/>
  <c r="C118" i="91"/>
  <c r="C119" i="91"/>
  <c r="C120" i="91"/>
  <c r="C121" i="91"/>
  <c r="C122" i="91"/>
  <c r="C123" i="91"/>
  <c r="C124" i="91"/>
  <c r="C125" i="91"/>
  <c r="C126" i="91"/>
  <c r="C127" i="91"/>
  <c r="C128" i="91"/>
  <c r="C129" i="91"/>
  <c r="C130" i="91"/>
  <c r="C131" i="91"/>
  <c r="C132" i="91"/>
  <c r="C133" i="91"/>
  <c r="C134" i="91"/>
  <c r="C135" i="91"/>
  <c r="C136" i="91"/>
  <c r="C137" i="91"/>
  <c r="C138" i="91"/>
  <c r="C139" i="91"/>
  <c r="C140" i="91"/>
  <c r="C141" i="91"/>
  <c r="C142" i="91"/>
  <c r="C143" i="91"/>
  <c r="C144" i="91"/>
  <c r="C145" i="91"/>
  <c r="C146" i="91"/>
  <c r="C147" i="91"/>
  <c r="C148" i="91"/>
  <c r="C149" i="91"/>
  <c r="C150" i="91"/>
  <c r="C151" i="91"/>
  <c r="C152" i="91"/>
  <c r="C153" i="91"/>
  <c r="C154" i="91"/>
  <c r="C155" i="91"/>
  <c r="C156" i="91"/>
  <c r="C157" i="91"/>
  <c r="C158" i="91"/>
  <c r="C159" i="91"/>
  <c r="C160" i="91"/>
  <c r="C161" i="91"/>
  <c r="C162" i="91"/>
  <c r="C163" i="91"/>
  <c r="C164" i="91"/>
  <c r="C165" i="91"/>
  <c r="C166" i="91"/>
  <c r="C167" i="91"/>
  <c r="C168" i="91"/>
  <c r="C169" i="91"/>
  <c r="C170" i="91"/>
  <c r="C171" i="91"/>
  <c r="C172" i="91"/>
  <c r="C173" i="91"/>
  <c r="C174" i="91"/>
  <c r="C175" i="91"/>
  <c r="C176" i="91"/>
  <c r="C177" i="91"/>
  <c r="C178" i="91"/>
  <c r="C179" i="91"/>
  <c r="C180" i="91"/>
  <c r="C181" i="91"/>
  <c r="C182" i="91"/>
  <c r="C183" i="91"/>
  <c r="C184" i="91"/>
  <c r="C185" i="91"/>
  <c r="C186" i="91"/>
  <c r="C187" i="91"/>
  <c r="C188" i="91"/>
  <c r="C189" i="91"/>
  <c r="C190" i="91"/>
  <c r="C191" i="91"/>
  <c r="C192" i="91"/>
  <c r="C193" i="91"/>
  <c r="C194" i="91"/>
  <c r="C195" i="91"/>
  <c r="C196" i="91"/>
  <c r="C197" i="91"/>
  <c r="C198" i="91"/>
  <c r="C199" i="91"/>
  <c r="C200" i="91"/>
  <c r="C201" i="91"/>
  <c r="C202" i="91"/>
  <c r="C203" i="91"/>
  <c r="C204" i="91"/>
  <c r="C205" i="91"/>
  <c r="C206" i="91"/>
  <c r="C207" i="91"/>
  <c r="C208" i="91"/>
  <c r="C209" i="91"/>
  <c r="C210" i="91"/>
  <c r="C211" i="91"/>
  <c r="C212" i="91"/>
  <c r="C213" i="91"/>
  <c r="C214" i="91"/>
  <c r="C215" i="91"/>
  <c r="C216" i="91"/>
  <c r="C217" i="91"/>
  <c r="C218" i="91"/>
  <c r="C219" i="91"/>
  <c r="C220" i="91"/>
  <c r="C221" i="91"/>
  <c r="C222" i="91"/>
  <c r="C223" i="91"/>
  <c r="C224" i="91"/>
  <c r="C225" i="91"/>
  <c r="C226" i="91"/>
  <c r="C227" i="91"/>
  <c r="C228" i="91"/>
  <c r="C229" i="91"/>
  <c r="C230" i="91"/>
  <c r="C231" i="91"/>
  <c r="C232" i="91"/>
  <c r="C233" i="91"/>
  <c r="C234" i="91"/>
  <c r="C235" i="91"/>
  <c r="C236" i="91"/>
  <c r="C237" i="91"/>
  <c r="C238" i="91"/>
  <c r="C239" i="91"/>
  <c r="C240" i="91"/>
  <c r="C241" i="91"/>
  <c r="C242" i="91"/>
  <c r="C243" i="91"/>
  <c r="C244" i="91"/>
  <c r="C245" i="91"/>
  <c r="C246" i="91"/>
  <c r="C247" i="91"/>
  <c r="C248" i="91"/>
  <c r="C249" i="91"/>
  <c r="C250" i="91"/>
  <c r="C251" i="91"/>
  <c r="C252" i="91"/>
  <c r="C253" i="91"/>
  <c r="C254" i="91"/>
  <c r="C255" i="91"/>
  <c r="C256" i="91"/>
  <c r="C257" i="91"/>
  <c r="C258" i="91"/>
  <c r="C259" i="91"/>
  <c r="C260" i="91"/>
  <c r="C261" i="91"/>
  <c r="C262" i="91"/>
  <c r="C263" i="91"/>
  <c r="C264" i="91"/>
  <c r="C265" i="91"/>
  <c r="C266" i="91"/>
  <c r="C267" i="91"/>
  <c r="C268" i="91"/>
  <c r="C269" i="91"/>
  <c r="C270" i="91"/>
  <c r="C271" i="91"/>
  <c r="C272" i="91"/>
  <c r="C273" i="91"/>
  <c r="C274" i="91"/>
  <c r="C275" i="91"/>
  <c r="C276" i="91"/>
  <c r="C277" i="91"/>
  <c r="C278" i="91"/>
  <c r="C279" i="91"/>
  <c r="C280" i="91"/>
  <c r="C281" i="91"/>
  <c r="C282" i="91"/>
  <c r="C283" i="91"/>
  <c r="C284" i="91"/>
  <c r="C285" i="91"/>
  <c r="C286" i="91"/>
  <c r="C287" i="91"/>
  <c r="C288" i="91"/>
  <c r="C289" i="91"/>
  <c r="C290" i="91"/>
  <c r="C291" i="91"/>
  <c r="C292" i="91"/>
  <c r="C293" i="91"/>
  <c r="C294" i="91"/>
  <c r="C295" i="91"/>
  <c r="C296" i="91"/>
  <c r="C297" i="91"/>
  <c r="C298" i="91"/>
  <c r="C299" i="91"/>
  <c r="C300" i="91"/>
  <c r="C301" i="91"/>
  <c r="C302" i="91"/>
  <c r="C303" i="91"/>
  <c r="C304" i="91"/>
  <c r="C305" i="91"/>
  <c r="C306" i="91"/>
  <c r="C307" i="91"/>
  <c r="C308" i="91"/>
  <c r="C309" i="91"/>
  <c r="C310" i="91"/>
  <c r="C311" i="91"/>
  <c r="C312" i="91"/>
  <c r="C313" i="91"/>
  <c r="C314" i="91"/>
  <c r="C315" i="91"/>
  <c r="C316" i="91"/>
  <c r="C317" i="91"/>
  <c r="C318" i="91"/>
  <c r="C319" i="91"/>
  <c r="C320" i="91"/>
  <c r="C321" i="91"/>
  <c r="C322" i="91"/>
  <c r="C323" i="91"/>
  <c r="C324" i="91"/>
  <c r="C325" i="91"/>
  <c r="C326" i="91"/>
  <c r="C327" i="91"/>
  <c r="C328" i="91"/>
  <c r="C329" i="91"/>
  <c r="C330" i="91"/>
  <c r="C331" i="91"/>
  <c r="C332" i="91"/>
  <c r="C333" i="91"/>
  <c r="C334" i="91"/>
  <c r="C335" i="91"/>
  <c r="C336" i="91"/>
  <c r="C337" i="91"/>
  <c r="C338" i="91"/>
  <c r="C339" i="91"/>
  <c r="C340" i="91"/>
  <c r="C341" i="91"/>
  <c r="C342" i="91"/>
  <c r="C343" i="91"/>
  <c r="C344" i="91"/>
  <c r="C345" i="91"/>
  <c r="C346" i="91"/>
  <c r="C347" i="91"/>
  <c r="C348" i="91"/>
  <c r="C349" i="91"/>
  <c r="C350" i="91"/>
  <c r="C351" i="91"/>
  <c r="C352" i="91"/>
  <c r="C353" i="91"/>
  <c r="C354" i="91"/>
  <c r="C355" i="91"/>
  <c r="C356" i="91"/>
  <c r="C357" i="91"/>
  <c r="C358" i="91"/>
  <c r="C359" i="91"/>
  <c r="C360" i="91"/>
  <c r="C361" i="91"/>
  <c r="C362" i="91"/>
  <c r="C363" i="91"/>
  <c r="C364" i="91"/>
  <c r="C365" i="91"/>
  <c r="C366" i="91"/>
  <c r="C367" i="91"/>
  <c r="C368" i="91"/>
  <c r="C369" i="91"/>
  <c r="C370" i="91"/>
  <c r="C371" i="91"/>
  <c r="C372" i="91"/>
  <c r="C373" i="91"/>
  <c r="C374" i="91"/>
  <c r="C375" i="91"/>
  <c r="C376" i="91"/>
  <c r="C377" i="91"/>
  <c r="C378" i="91"/>
  <c r="C379" i="91"/>
  <c r="C380" i="91"/>
  <c r="C381" i="91"/>
  <c r="C382" i="91"/>
  <c r="C383" i="91"/>
  <c r="C384" i="91"/>
  <c r="C385" i="91"/>
  <c r="C386" i="91"/>
  <c r="C387" i="91"/>
  <c r="C388" i="91"/>
  <c r="C389" i="91"/>
  <c r="C390" i="91"/>
  <c r="C391" i="91"/>
  <c r="C392" i="91"/>
  <c r="C393" i="91"/>
  <c r="C394" i="91"/>
  <c r="C395" i="91"/>
  <c r="C396" i="91"/>
  <c r="C397" i="91"/>
  <c r="C398" i="91"/>
  <c r="C399" i="91"/>
  <c r="C400" i="91"/>
  <c r="C401" i="91"/>
  <c r="C402" i="91"/>
  <c r="C403" i="91"/>
  <c r="C404" i="91"/>
  <c r="C405" i="91"/>
  <c r="C406" i="91"/>
  <c r="C407" i="91"/>
  <c r="C408" i="91"/>
  <c r="C409" i="91"/>
  <c r="C410" i="91"/>
  <c r="C411" i="91"/>
  <c r="C412" i="91"/>
  <c r="C413" i="91"/>
  <c r="C414" i="91"/>
  <c r="C415" i="91"/>
  <c r="C416" i="91"/>
  <c r="C417" i="91"/>
  <c r="C418" i="91"/>
  <c r="C419" i="91"/>
  <c r="C420" i="91"/>
  <c r="C421" i="91"/>
  <c r="C422" i="91"/>
  <c r="C423" i="91"/>
  <c r="C424" i="91"/>
  <c r="C425" i="91"/>
  <c r="C426" i="91"/>
  <c r="C427" i="91"/>
  <c r="C428" i="91"/>
  <c r="C429" i="91"/>
  <c r="C430" i="91"/>
  <c r="C431" i="91"/>
  <c r="C432" i="91"/>
  <c r="C433" i="91"/>
  <c r="C434" i="91"/>
  <c r="C435" i="91"/>
  <c r="C436" i="91"/>
  <c r="C437" i="91"/>
  <c r="C438" i="91"/>
  <c r="C439" i="91"/>
  <c r="C440" i="91"/>
  <c r="C441" i="91"/>
  <c r="C442" i="91"/>
  <c r="C443" i="91"/>
  <c r="C444" i="91"/>
  <c r="C445" i="91"/>
  <c r="C446" i="91"/>
  <c r="C447" i="91"/>
  <c r="C448" i="91"/>
  <c r="C449" i="91"/>
  <c r="C450" i="91"/>
  <c r="C451" i="91"/>
  <c r="C452" i="91"/>
  <c r="C453" i="91"/>
  <c r="C454" i="91"/>
  <c r="C455" i="91"/>
  <c r="C456" i="91"/>
  <c r="C457" i="91"/>
  <c r="C458" i="91"/>
  <c r="C459" i="91"/>
  <c r="C460" i="91"/>
  <c r="C461" i="91"/>
  <c r="C462" i="91"/>
  <c r="C463" i="91"/>
  <c r="C464" i="91"/>
  <c r="C465" i="91"/>
  <c r="C466" i="91"/>
  <c r="C467" i="91"/>
  <c r="C468" i="91"/>
  <c r="C469" i="91"/>
  <c r="C470" i="91"/>
  <c r="C471" i="91"/>
  <c r="C472" i="91"/>
  <c r="C473" i="91"/>
  <c r="C474" i="91"/>
  <c r="C475" i="91"/>
  <c r="C476" i="91"/>
  <c r="C477" i="91"/>
  <c r="C478" i="91"/>
  <c r="C479" i="91"/>
  <c r="C480" i="91"/>
  <c r="C481" i="91"/>
  <c r="C482" i="91"/>
  <c r="C483" i="91"/>
  <c r="C484" i="91"/>
  <c r="C485" i="91"/>
  <c r="C486" i="91"/>
  <c r="C487" i="91"/>
  <c r="C488" i="91"/>
  <c r="C489" i="91"/>
  <c r="C490" i="91"/>
  <c r="C491" i="91"/>
  <c r="C492" i="91"/>
  <c r="C493" i="91"/>
  <c r="C494" i="91"/>
  <c r="C495" i="91"/>
  <c r="C496" i="91"/>
  <c r="C497" i="91"/>
  <c r="C498" i="91"/>
  <c r="C499" i="91"/>
  <c r="C500" i="91"/>
  <c r="B1" i="91"/>
  <c r="B2" i="91"/>
  <c r="B3" i="91"/>
  <c r="B4" i="91"/>
  <c r="B5" i="91"/>
  <c r="B6" i="91"/>
  <c r="B7" i="91"/>
  <c r="B8" i="91"/>
  <c r="B9" i="91"/>
  <c r="B10" i="91"/>
  <c r="B11" i="91"/>
  <c r="B12" i="91"/>
  <c r="B13" i="91"/>
  <c r="B14" i="91"/>
  <c r="B15" i="91"/>
  <c r="B16" i="91"/>
  <c r="B17" i="91"/>
  <c r="B18" i="91"/>
  <c r="B19" i="91"/>
  <c r="B20" i="91"/>
  <c r="B21" i="91"/>
  <c r="B22" i="91"/>
  <c r="B23" i="91"/>
  <c r="B24" i="91"/>
  <c r="B25" i="91"/>
  <c r="B26" i="91"/>
  <c r="B27" i="91"/>
  <c r="B28" i="91"/>
  <c r="B29" i="91"/>
  <c r="B30" i="91"/>
  <c r="B31" i="91"/>
  <c r="B32" i="91"/>
  <c r="B33" i="91"/>
  <c r="B34" i="91"/>
  <c r="B35" i="91"/>
  <c r="B36" i="91"/>
  <c r="B37" i="91"/>
  <c r="B38" i="91"/>
  <c r="B39" i="91"/>
  <c r="B40" i="91"/>
  <c r="B41" i="91"/>
  <c r="B42" i="91"/>
  <c r="B43" i="91"/>
  <c r="B44" i="91"/>
  <c r="B45" i="91"/>
  <c r="B46" i="91"/>
  <c r="B47" i="91"/>
  <c r="B48" i="91"/>
  <c r="B49" i="91"/>
  <c r="B50" i="91"/>
  <c r="B51" i="91"/>
  <c r="B52" i="91"/>
  <c r="B53" i="91"/>
  <c r="B54" i="91"/>
  <c r="B55" i="91"/>
  <c r="B56" i="91"/>
  <c r="B57" i="91"/>
  <c r="B58" i="91"/>
  <c r="B59" i="91"/>
  <c r="B60" i="91"/>
  <c r="B61" i="91"/>
  <c r="B62" i="91"/>
  <c r="B63" i="91"/>
  <c r="B64" i="91"/>
  <c r="B65" i="91"/>
  <c r="B66" i="91"/>
  <c r="B67" i="91"/>
  <c r="B68" i="91"/>
  <c r="B69" i="91"/>
  <c r="B70" i="91"/>
  <c r="B71" i="91"/>
  <c r="B72" i="91"/>
  <c r="B73" i="91"/>
  <c r="B74" i="91"/>
  <c r="B75" i="91"/>
  <c r="B76" i="91"/>
  <c r="B77" i="91"/>
  <c r="B78" i="91"/>
  <c r="B79" i="91"/>
  <c r="B80" i="91"/>
  <c r="B81" i="91"/>
  <c r="B82" i="91"/>
  <c r="B83" i="91"/>
  <c r="B84" i="91"/>
  <c r="B85" i="91"/>
  <c r="B86" i="91"/>
  <c r="B87" i="91"/>
  <c r="B88" i="91"/>
  <c r="B89" i="91"/>
  <c r="B90" i="91"/>
  <c r="B91" i="91"/>
  <c r="B92" i="91"/>
  <c r="B93" i="91"/>
  <c r="B94" i="91"/>
  <c r="B95" i="91"/>
  <c r="B96" i="91"/>
  <c r="B97" i="91"/>
  <c r="B98" i="91"/>
  <c r="B99" i="91"/>
  <c r="B100" i="91"/>
  <c r="B101" i="91"/>
  <c r="B102" i="91"/>
  <c r="B103" i="91"/>
  <c r="B104" i="91"/>
  <c r="B105" i="91"/>
  <c r="B106" i="91"/>
  <c r="B107" i="91"/>
  <c r="B108" i="91"/>
  <c r="B109" i="91"/>
  <c r="B110" i="91"/>
  <c r="B111" i="91"/>
  <c r="B112" i="91"/>
  <c r="B113" i="91"/>
  <c r="B114" i="91"/>
  <c r="B115" i="91"/>
  <c r="B116" i="91"/>
  <c r="B117" i="91"/>
  <c r="B118" i="91"/>
  <c r="B119" i="91"/>
  <c r="B120" i="91"/>
  <c r="B121" i="91"/>
  <c r="B122" i="91"/>
  <c r="B123" i="91"/>
  <c r="B124" i="91"/>
  <c r="B125" i="91"/>
  <c r="B126" i="91"/>
  <c r="B127" i="91"/>
  <c r="B128" i="91"/>
  <c r="B129" i="91"/>
  <c r="B130" i="91"/>
  <c r="B131" i="91"/>
  <c r="B132" i="91"/>
  <c r="B133" i="91"/>
  <c r="B134" i="91"/>
  <c r="B135" i="91"/>
  <c r="B136" i="91"/>
  <c r="B137" i="91"/>
  <c r="B138" i="91"/>
  <c r="B139" i="91"/>
  <c r="B140" i="91"/>
  <c r="B141" i="91"/>
  <c r="B142" i="91"/>
  <c r="B143" i="91"/>
  <c r="B144" i="91"/>
  <c r="B145" i="91"/>
  <c r="B146" i="91"/>
  <c r="B147" i="91"/>
  <c r="B148" i="91"/>
  <c r="B149" i="91"/>
  <c r="B150" i="91"/>
  <c r="B151" i="91"/>
  <c r="B152" i="91"/>
  <c r="B153" i="91"/>
  <c r="B154" i="91"/>
  <c r="B155" i="91"/>
  <c r="B156" i="91"/>
  <c r="B157" i="91"/>
  <c r="B158" i="91"/>
  <c r="B159" i="91"/>
  <c r="B160" i="91"/>
  <c r="B161" i="91"/>
  <c r="B162" i="91"/>
  <c r="B163" i="91"/>
  <c r="B164" i="91"/>
  <c r="B165" i="91"/>
  <c r="B166" i="91"/>
  <c r="B167" i="91"/>
  <c r="B168" i="91"/>
  <c r="B169" i="91"/>
  <c r="B170" i="91"/>
  <c r="B171" i="91"/>
  <c r="B172" i="91"/>
  <c r="B173" i="91"/>
  <c r="B174" i="91"/>
  <c r="B175" i="91"/>
  <c r="B176" i="91"/>
  <c r="B177" i="91"/>
  <c r="B178" i="91"/>
  <c r="B179" i="91"/>
  <c r="B180" i="91"/>
  <c r="B181" i="91"/>
  <c r="B182" i="91"/>
  <c r="B183" i="91"/>
  <c r="B184" i="91"/>
  <c r="B185" i="91"/>
  <c r="B186" i="91"/>
  <c r="B187" i="91"/>
  <c r="B188" i="91"/>
  <c r="B189" i="91"/>
  <c r="B190" i="91"/>
  <c r="B191" i="91"/>
  <c r="B192" i="91"/>
  <c r="B193" i="91"/>
  <c r="B194" i="91"/>
  <c r="B195" i="91"/>
  <c r="B196" i="91"/>
  <c r="B197" i="91"/>
  <c r="B198" i="91"/>
  <c r="B199" i="91"/>
  <c r="B200" i="91"/>
  <c r="B201" i="91"/>
  <c r="B202" i="91"/>
  <c r="B203" i="91"/>
  <c r="B204" i="91"/>
  <c r="B205" i="91"/>
  <c r="B206" i="91"/>
  <c r="B207" i="91"/>
  <c r="B208" i="91"/>
  <c r="B209" i="91"/>
  <c r="B210" i="91"/>
  <c r="B211" i="91"/>
  <c r="B212" i="91"/>
  <c r="B213" i="91"/>
  <c r="B214" i="91"/>
  <c r="B215" i="91"/>
  <c r="B216" i="91"/>
  <c r="B217" i="91"/>
  <c r="B218" i="91"/>
  <c r="B219" i="91"/>
  <c r="B220" i="91"/>
  <c r="B221" i="91"/>
  <c r="B222" i="91"/>
  <c r="B223" i="91"/>
  <c r="B224" i="91"/>
  <c r="B225" i="91"/>
  <c r="B226" i="91"/>
  <c r="B227" i="91"/>
  <c r="B228" i="91"/>
  <c r="B229" i="91"/>
  <c r="B230" i="91"/>
  <c r="B231" i="91"/>
  <c r="B232" i="91"/>
  <c r="B233" i="91"/>
  <c r="B234" i="91"/>
  <c r="B235" i="91"/>
  <c r="B236" i="91"/>
  <c r="B237" i="91"/>
  <c r="B238" i="91"/>
  <c r="B239" i="91"/>
  <c r="B240" i="91"/>
  <c r="B241" i="91"/>
  <c r="B242" i="91"/>
  <c r="B243" i="91"/>
  <c r="B244" i="91"/>
  <c r="B245" i="91"/>
  <c r="B246" i="91"/>
  <c r="B247" i="91"/>
  <c r="B248" i="91"/>
  <c r="B249" i="91"/>
  <c r="B250" i="91"/>
  <c r="B251" i="91"/>
  <c r="B252" i="91"/>
  <c r="B253" i="91"/>
  <c r="B254" i="91"/>
  <c r="B255" i="91"/>
  <c r="B256" i="91"/>
  <c r="B257" i="91"/>
  <c r="B258" i="91"/>
  <c r="B259" i="91"/>
  <c r="B260" i="91"/>
  <c r="B261" i="91"/>
  <c r="B262" i="91"/>
  <c r="B263" i="91"/>
  <c r="B264" i="91"/>
  <c r="B265" i="91"/>
  <c r="B266" i="91"/>
  <c r="B267" i="91"/>
  <c r="B268" i="91"/>
  <c r="B269" i="91"/>
  <c r="B270" i="91"/>
  <c r="B271" i="91"/>
  <c r="B272" i="91"/>
  <c r="B273" i="91"/>
  <c r="B274" i="91"/>
  <c r="B275" i="91"/>
  <c r="B276" i="91"/>
  <c r="B277" i="91"/>
  <c r="B278" i="91"/>
  <c r="B279" i="91"/>
  <c r="B280" i="91"/>
  <c r="B281" i="91"/>
  <c r="B282" i="91"/>
  <c r="B283" i="91"/>
  <c r="B284" i="91"/>
  <c r="B285" i="91"/>
  <c r="B286" i="91"/>
  <c r="B287" i="91"/>
  <c r="B288" i="91"/>
  <c r="B289" i="91"/>
  <c r="B290" i="91"/>
  <c r="B291" i="91"/>
  <c r="B292" i="91"/>
  <c r="B293" i="91"/>
  <c r="B294" i="91"/>
  <c r="B295" i="91"/>
  <c r="B296" i="91"/>
  <c r="B297" i="91"/>
  <c r="B298" i="91"/>
  <c r="B299" i="91"/>
  <c r="B300" i="91"/>
  <c r="B301" i="91"/>
  <c r="B302" i="91"/>
  <c r="B303" i="91"/>
  <c r="B304" i="91"/>
  <c r="B305" i="91"/>
  <c r="B306" i="91"/>
  <c r="B307" i="91"/>
  <c r="B308" i="91"/>
  <c r="B309" i="91"/>
  <c r="B310" i="91"/>
  <c r="B311" i="91"/>
  <c r="B312" i="91"/>
  <c r="B313" i="91"/>
  <c r="B314" i="91"/>
  <c r="B315" i="91"/>
  <c r="B316" i="91"/>
  <c r="B317" i="91"/>
  <c r="B318" i="91"/>
  <c r="B319" i="91"/>
  <c r="B320" i="91"/>
  <c r="B321" i="91"/>
  <c r="B322" i="91"/>
  <c r="B323" i="91"/>
  <c r="B324" i="91"/>
  <c r="B325" i="91"/>
  <c r="B326" i="91"/>
  <c r="B327" i="91"/>
  <c r="B328" i="91"/>
  <c r="B329" i="91"/>
  <c r="B330" i="91"/>
  <c r="B331" i="91"/>
  <c r="B332" i="91"/>
  <c r="B333" i="91"/>
  <c r="B334" i="91"/>
  <c r="B335" i="91"/>
  <c r="B336" i="91"/>
  <c r="B337" i="91"/>
  <c r="B338" i="91"/>
  <c r="B339" i="91"/>
  <c r="B340" i="91"/>
  <c r="B341" i="91"/>
  <c r="B342" i="91"/>
  <c r="B343" i="91"/>
  <c r="B344" i="91"/>
  <c r="B345" i="91"/>
  <c r="B346" i="91"/>
  <c r="B347" i="91"/>
  <c r="B348" i="91"/>
  <c r="B349" i="91"/>
  <c r="B350" i="91"/>
  <c r="B351" i="91"/>
  <c r="B352" i="91"/>
  <c r="B353" i="91"/>
  <c r="B354" i="91"/>
  <c r="B355" i="91"/>
  <c r="B356" i="91"/>
  <c r="B357" i="91"/>
  <c r="B358" i="91"/>
  <c r="B359" i="91"/>
  <c r="B360" i="91"/>
  <c r="B361" i="91"/>
  <c r="B362" i="91"/>
  <c r="B363" i="91"/>
  <c r="B364" i="91"/>
  <c r="B365" i="91"/>
  <c r="B366" i="91"/>
  <c r="B367" i="91"/>
  <c r="B368" i="91"/>
  <c r="B369" i="91"/>
  <c r="B370" i="91"/>
  <c r="B371" i="91"/>
  <c r="B372" i="91"/>
  <c r="B373" i="91"/>
  <c r="B374" i="91"/>
  <c r="B375" i="91"/>
  <c r="B376" i="91"/>
  <c r="B377" i="91"/>
  <c r="B378" i="91"/>
  <c r="B379" i="91"/>
  <c r="B380" i="91"/>
  <c r="B381" i="91"/>
  <c r="B382" i="91"/>
  <c r="B383" i="91"/>
  <c r="B384" i="91"/>
  <c r="B385" i="91"/>
  <c r="B386" i="91"/>
  <c r="B387" i="91"/>
  <c r="B388" i="91"/>
  <c r="B389" i="91"/>
  <c r="B390" i="91"/>
  <c r="B391" i="91"/>
  <c r="B392" i="91"/>
  <c r="B393" i="91"/>
  <c r="B394" i="91"/>
  <c r="B395" i="91"/>
  <c r="B396" i="91"/>
  <c r="B397" i="91"/>
  <c r="B398" i="91"/>
  <c r="B399" i="91"/>
  <c r="B400" i="91"/>
  <c r="B401" i="91"/>
  <c r="B402" i="91"/>
  <c r="B403" i="91"/>
  <c r="B404" i="91"/>
  <c r="B405" i="91"/>
  <c r="B406" i="91"/>
  <c r="B407" i="91"/>
  <c r="B408" i="91"/>
  <c r="B409" i="91"/>
  <c r="B410" i="91"/>
  <c r="B411" i="91"/>
  <c r="B412" i="91"/>
  <c r="B413" i="91"/>
  <c r="B414" i="91"/>
  <c r="B415" i="91"/>
  <c r="B416" i="91"/>
  <c r="B417" i="91"/>
  <c r="B418" i="91"/>
  <c r="B419" i="91"/>
  <c r="B420" i="91"/>
  <c r="B421" i="91"/>
  <c r="B422" i="91"/>
  <c r="B423" i="91"/>
  <c r="B424" i="91"/>
  <c r="B425" i="91"/>
  <c r="B426" i="91"/>
  <c r="B427" i="91"/>
  <c r="B428" i="91"/>
  <c r="B429" i="91"/>
  <c r="B430" i="91"/>
  <c r="B431" i="91"/>
  <c r="B432" i="91"/>
  <c r="B433" i="91"/>
  <c r="B434" i="91"/>
  <c r="B435" i="91"/>
  <c r="B436" i="91"/>
  <c r="B437" i="91"/>
  <c r="B438" i="91"/>
  <c r="B439" i="91"/>
  <c r="B440" i="91"/>
  <c r="B441" i="91"/>
  <c r="B442" i="91"/>
  <c r="B443" i="91"/>
  <c r="B444" i="91"/>
  <c r="B445" i="91"/>
  <c r="B446" i="91"/>
  <c r="B447" i="91"/>
  <c r="B448" i="91"/>
  <c r="B449" i="91"/>
  <c r="B450" i="91"/>
  <c r="B451" i="91"/>
  <c r="B452" i="91"/>
  <c r="B453" i="91"/>
  <c r="B454" i="91"/>
  <c r="B455" i="91"/>
  <c r="B456" i="91"/>
  <c r="B457" i="91"/>
  <c r="B458" i="91"/>
  <c r="B459" i="91"/>
  <c r="B460" i="91"/>
  <c r="B461" i="91"/>
  <c r="B462" i="91"/>
  <c r="B463" i="91"/>
  <c r="B464" i="91"/>
  <c r="B465" i="91"/>
  <c r="B466" i="91"/>
  <c r="B467" i="91"/>
  <c r="B468" i="91"/>
  <c r="B469" i="91"/>
  <c r="B470" i="91"/>
  <c r="B471" i="91"/>
  <c r="B472" i="91"/>
  <c r="B473" i="91"/>
  <c r="B474" i="91"/>
  <c r="B475" i="91"/>
  <c r="B476" i="91"/>
  <c r="B477" i="91"/>
  <c r="B478" i="91"/>
  <c r="B479" i="91"/>
  <c r="B480" i="91"/>
  <c r="B481" i="91"/>
  <c r="B482" i="91"/>
  <c r="B483" i="91"/>
  <c r="B484" i="91"/>
  <c r="B485" i="91"/>
  <c r="B486" i="91"/>
  <c r="B487" i="91"/>
  <c r="B488" i="91"/>
  <c r="B489" i="91"/>
  <c r="B490" i="91"/>
  <c r="B491" i="91"/>
  <c r="B492" i="91"/>
  <c r="B493" i="91"/>
  <c r="B494" i="91"/>
  <c r="B495" i="91"/>
  <c r="B496" i="91"/>
  <c r="B497" i="91"/>
  <c r="B498" i="91"/>
  <c r="B499" i="91"/>
  <c r="B500" i="91"/>
  <c r="D1" i="86"/>
  <c r="D2" i="86"/>
  <c r="D3" i="86"/>
  <c r="D4" i="86"/>
  <c r="D5" i="86"/>
  <c r="D6" i="86"/>
  <c r="D7" i="86"/>
  <c r="D8" i="86"/>
  <c r="D9" i="86"/>
  <c r="D10" i="86"/>
  <c r="D11" i="86"/>
  <c r="D12" i="86"/>
  <c r="D13" i="86"/>
  <c r="D14" i="86"/>
  <c r="D15" i="86"/>
  <c r="D16" i="86"/>
  <c r="D17" i="86"/>
  <c r="D18" i="86"/>
  <c r="D19" i="86"/>
  <c r="D20" i="86"/>
  <c r="D21" i="86"/>
  <c r="D22" i="86"/>
  <c r="D23" i="86"/>
  <c r="D24" i="86"/>
  <c r="D25" i="86"/>
  <c r="D26" i="86"/>
  <c r="D27" i="86"/>
  <c r="D28" i="86"/>
  <c r="D29" i="86"/>
  <c r="D30" i="86"/>
  <c r="D31" i="86"/>
  <c r="D32" i="86"/>
  <c r="D33" i="86"/>
  <c r="D34" i="86"/>
  <c r="D35" i="86"/>
  <c r="D36" i="86"/>
  <c r="D37" i="86"/>
  <c r="D38" i="86"/>
  <c r="D39" i="86"/>
  <c r="D40" i="86"/>
  <c r="D41" i="86"/>
  <c r="D42" i="86"/>
  <c r="D43" i="86"/>
  <c r="D44" i="86"/>
  <c r="D45" i="86"/>
  <c r="D46" i="86"/>
  <c r="D47" i="86"/>
  <c r="D48" i="86"/>
  <c r="D49" i="86"/>
  <c r="D50" i="86"/>
  <c r="D51" i="86"/>
  <c r="D52" i="86"/>
  <c r="D53" i="86"/>
  <c r="D54" i="86"/>
  <c r="D55" i="86"/>
  <c r="D56" i="86"/>
  <c r="D57" i="86"/>
  <c r="D58" i="86"/>
  <c r="D59" i="86"/>
  <c r="D60" i="86"/>
  <c r="D61" i="86"/>
  <c r="D62" i="86"/>
  <c r="D63" i="86"/>
  <c r="D64" i="86"/>
  <c r="D65" i="86"/>
  <c r="D66" i="86"/>
  <c r="D67" i="86"/>
  <c r="D68" i="86"/>
  <c r="D69" i="86"/>
  <c r="D70" i="86"/>
  <c r="D71" i="86"/>
  <c r="D72" i="86"/>
  <c r="D73" i="86"/>
  <c r="D74" i="86"/>
  <c r="D75" i="86"/>
  <c r="D76" i="86"/>
  <c r="D77" i="86"/>
  <c r="D78" i="86"/>
  <c r="D79" i="86"/>
  <c r="D80" i="86"/>
  <c r="D81" i="86"/>
  <c r="D82" i="86"/>
  <c r="D83" i="86"/>
  <c r="D84" i="86"/>
  <c r="D85" i="86"/>
  <c r="D86" i="86"/>
  <c r="D87" i="86"/>
  <c r="D88" i="86"/>
  <c r="D89" i="86"/>
  <c r="D90" i="86"/>
  <c r="D91" i="86"/>
  <c r="D92" i="86"/>
  <c r="D93" i="86"/>
  <c r="D94" i="86"/>
  <c r="D95" i="86"/>
  <c r="D96" i="86"/>
  <c r="D97" i="86"/>
  <c r="D98" i="86"/>
  <c r="D99" i="86"/>
  <c r="D100" i="86"/>
  <c r="D101" i="86"/>
  <c r="D102" i="86"/>
  <c r="D103" i="86"/>
  <c r="D104" i="86"/>
  <c r="D105" i="86"/>
  <c r="D106" i="86"/>
  <c r="D107" i="86"/>
  <c r="D108" i="86"/>
  <c r="D109" i="86"/>
  <c r="D110" i="86"/>
  <c r="D111" i="86"/>
  <c r="D112" i="86"/>
  <c r="D113" i="86"/>
  <c r="D114" i="86"/>
  <c r="D115" i="86"/>
  <c r="D116" i="86"/>
  <c r="D117" i="86"/>
  <c r="D118" i="86"/>
  <c r="D119" i="86"/>
  <c r="D120" i="86"/>
  <c r="D121" i="86"/>
  <c r="D122" i="86"/>
  <c r="D123" i="86"/>
  <c r="D124" i="86"/>
  <c r="D125" i="86"/>
  <c r="D126" i="86"/>
  <c r="D127" i="86"/>
  <c r="D128" i="86"/>
  <c r="D129" i="86"/>
  <c r="D130" i="86"/>
  <c r="D131" i="86"/>
  <c r="D132" i="86"/>
  <c r="D133" i="86"/>
  <c r="D134" i="86"/>
  <c r="D135" i="86"/>
  <c r="D136" i="86"/>
  <c r="D137" i="86"/>
  <c r="D138" i="86"/>
  <c r="D139" i="86"/>
  <c r="D140" i="86"/>
  <c r="D141" i="86"/>
  <c r="D142" i="86"/>
  <c r="D143" i="86"/>
  <c r="D144" i="86"/>
  <c r="D145" i="86"/>
  <c r="D146" i="86"/>
  <c r="D147" i="86"/>
  <c r="D148" i="86"/>
  <c r="D149" i="86"/>
  <c r="D150" i="86"/>
  <c r="D151" i="86"/>
  <c r="D152" i="86"/>
  <c r="D153" i="86"/>
  <c r="D154" i="86"/>
  <c r="D155" i="86"/>
  <c r="D156" i="86"/>
  <c r="D157" i="86"/>
  <c r="D158" i="86"/>
  <c r="D159" i="86"/>
  <c r="D160" i="86"/>
  <c r="D161" i="86"/>
  <c r="D162" i="86"/>
  <c r="D163" i="86"/>
  <c r="D164" i="86"/>
  <c r="D165" i="86"/>
  <c r="D166" i="86"/>
  <c r="D167" i="86"/>
  <c r="D168" i="86"/>
  <c r="D169" i="86"/>
  <c r="D170" i="86"/>
  <c r="D171" i="86"/>
  <c r="D172" i="86"/>
  <c r="D173" i="86"/>
  <c r="D174" i="86"/>
  <c r="D175" i="86"/>
  <c r="D176" i="86"/>
  <c r="D177" i="86"/>
  <c r="D178" i="86"/>
  <c r="D179" i="86"/>
  <c r="D180" i="86"/>
  <c r="D181" i="86"/>
  <c r="D182" i="86"/>
  <c r="D183" i="86"/>
  <c r="D184" i="86"/>
  <c r="D185" i="86"/>
  <c r="D186" i="86"/>
  <c r="D187" i="86"/>
  <c r="D188" i="86"/>
  <c r="D189" i="86"/>
  <c r="D190" i="86"/>
  <c r="D191" i="86"/>
  <c r="D192" i="86"/>
  <c r="D193" i="86"/>
  <c r="D194" i="86"/>
  <c r="D195" i="86"/>
  <c r="D196" i="86"/>
  <c r="D197" i="86"/>
  <c r="D198" i="86"/>
  <c r="D199" i="86"/>
  <c r="D200" i="86"/>
  <c r="D201" i="86"/>
  <c r="D202" i="86"/>
  <c r="D203" i="86"/>
  <c r="D204" i="86"/>
  <c r="D205" i="86"/>
  <c r="D206" i="86"/>
  <c r="D207" i="86"/>
  <c r="D208" i="86"/>
  <c r="D209" i="86"/>
  <c r="D210" i="86"/>
  <c r="D211" i="86"/>
  <c r="D212" i="86"/>
  <c r="D213" i="86"/>
  <c r="D214" i="86"/>
  <c r="D215" i="86"/>
  <c r="D216" i="86"/>
  <c r="D217" i="86"/>
  <c r="D218" i="86"/>
  <c r="D219" i="86"/>
  <c r="D220" i="86"/>
  <c r="D221" i="86"/>
  <c r="D222" i="86"/>
  <c r="D223" i="86"/>
  <c r="D224" i="86"/>
  <c r="D225" i="86"/>
  <c r="D226" i="86"/>
  <c r="D227" i="86"/>
  <c r="D228" i="86"/>
  <c r="D229" i="86"/>
  <c r="D230" i="86"/>
  <c r="D231" i="86"/>
  <c r="D232" i="86"/>
  <c r="D233" i="86"/>
  <c r="D234" i="86"/>
  <c r="D235" i="86"/>
  <c r="D236" i="86"/>
  <c r="D237" i="86"/>
  <c r="D238" i="86"/>
  <c r="D239" i="86"/>
  <c r="D240" i="86"/>
  <c r="D241" i="86"/>
  <c r="D242" i="86"/>
  <c r="D243" i="86"/>
  <c r="D244" i="86"/>
  <c r="D245" i="86"/>
  <c r="D246" i="86"/>
  <c r="D247" i="86"/>
  <c r="D248" i="86"/>
  <c r="D249" i="86"/>
  <c r="D250" i="86"/>
  <c r="D251" i="86"/>
  <c r="D252" i="86"/>
  <c r="D253" i="86"/>
  <c r="D254" i="86"/>
  <c r="D255" i="86"/>
  <c r="D256" i="86"/>
  <c r="D257" i="86"/>
  <c r="D258" i="86"/>
  <c r="D259" i="86"/>
  <c r="D260" i="86"/>
  <c r="D261" i="86"/>
  <c r="D262" i="86"/>
  <c r="D263" i="86"/>
  <c r="D264" i="86"/>
  <c r="D265" i="86"/>
  <c r="D266" i="86"/>
  <c r="D267" i="86"/>
  <c r="D268" i="86"/>
  <c r="D269" i="86"/>
  <c r="D270" i="86"/>
  <c r="D271" i="86"/>
  <c r="D272" i="86"/>
  <c r="D273" i="86"/>
  <c r="D274" i="86"/>
  <c r="D275" i="86"/>
  <c r="D276" i="86"/>
  <c r="D277" i="86"/>
  <c r="D278" i="86"/>
  <c r="D279" i="86"/>
  <c r="D280" i="86"/>
  <c r="D281" i="86"/>
  <c r="D282" i="86"/>
  <c r="D283" i="86"/>
  <c r="D284" i="86"/>
  <c r="D285" i="86"/>
  <c r="D286" i="86"/>
  <c r="D287" i="86"/>
  <c r="D288" i="86"/>
  <c r="D289" i="86"/>
  <c r="D290" i="86"/>
  <c r="D291" i="86"/>
  <c r="D292" i="86"/>
  <c r="D293" i="86"/>
  <c r="D294" i="86"/>
  <c r="D295" i="86"/>
  <c r="D296" i="86"/>
  <c r="D297" i="86"/>
  <c r="D298" i="86"/>
  <c r="D299" i="86"/>
  <c r="D300" i="86"/>
  <c r="D301" i="86"/>
  <c r="D302" i="86"/>
  <c r="D303" i="86"/>
  <c r="D304" i="86"/>
  <c r="D305" i="86"/>
  <c r="D306" i="86"/>
  <c r="D307" i="86"/>
  <c r="D308" i="86"/>
  <c r="D309" i="86"/>
  <c r="D310" i="86"/>
  <c r="D311" i="86"/>
  <c r="D312" i="86"/>
  <c r="D313" i="86"/>
  <c r="D314" i="86"/>
  <c r="D315" i="86"/>
  <c r="D316" i="86"/>
  <c r="D317" i="86"/>
  <c r="D318" i="86"/>
  <c r="D319" i="86"/>
  <c r="D320" i="86"/>
  <c r="D321" i="86"/>
  <c r="D322" i="86"/>
  <c r="D323" i="86"/>
  <c r="D324" i="86"/>
  <c r="D325" i="86"/>
  <c r="D326" i="86"/>
  <c r="D327" i="86"/>
  <c r="D328" i="86"/>
  <c r="D329" i="86"/>
  <c r="D330" i="86"/>
  <c r="D331" i="86"/>
  <c r="D332" i="86"/>
  <c r="D333" i="86"/>
  <c r="D334" i="86"/>
  <c r="D335" i="86"/>
  <c r="D336" i="86"/>
  <c r="D337" i="86"/>
  <c r="D338" i="86"/>
  <c r="D339" i="86"/>
  <c r="D340" i="86"/>
  <c r="D341" i="86"/>
  <c r="D342" i="86"/>
  <c r="D343" i="86"/>
  <c r="D344" i="86"/>
  <c r="D345" i="86"/>
  <c r="D346" i="86"/>
  <c r="D347" i="86"/>
  <c r="D348" i="86"/>
  <c r="D349" i="86"/>
  <c r="D350" i="86"/>
  <c r="D351" i="86"/>
  <c r="D352" i="86"/>
  <c r="D353" i="86"/>
  <c r="D354" i="86"/>
  <c r="D355" i="86"/>
  <c r="D356" i="86"/>
  <c r="D357" i="86"/>
  <c r="D358" i="86"/>
  <c r="D359" i="86"/>
  <c r="D360" i="86"/>
  <c r="D361" i="86"/>
  <c r="D362" i="86"/>
  <c r="D363" i="86"/>
  <c r="D364" i="86"/>
  <c r="D365" i="86"/>
  <c r="D366" i="86"/>
  <c r="D367" i="86"/>
  <c r="D368" i="86"/>
  <c r="D369" i="86"/>
  <c r="D370" i="86"/>
  <c r="D371" i="86"/>
  <c r="D372" i="86"/>
  <c r="D373" i="86"/>
  <c r="D374" i="86"/>
  <c r="D375" i="86"/>
  <c r="D376" i="86"/>
  <c r="D377" i="86"/>
  <c r="D378" i="86"/>
  <c r="D379" i="86"/>
  <c r="D380" i="86"/>
  <c r="D381" i="86"/>
  <c r="D382" i="86"/>
  <c r="D383" i="86"/>
  <c r="D384" i="86"/>
  <c r="D385" i="86"/>
  <c r="D386" i="86"/>
  <c r="D387" i="86"/>
  <c r="D388" i="86"/>
  <c r="D389" i="86"/>
  <c r="D390" i="86"/>
  <c r="D391" i="86"/>
  <c r="D392" i="86"/>
  <c r="D393" i="86"/>
  <c r="D394" i="86"/>
  <c r="D395" i="86"/>
  <c r="D396" i="86"/>
  <c r="D397" i="86"/>
  <c r="D398" i="86"/>
  <c r="D399" i="86"/>
  <c r="D400" i="86"/>
  <c r="D401" i="86"/>
  <c r="D402" i="86"/>
  <c r="D403" i="86"/>
  <c r="D404" i="86"/>
  <c r="D405" i="86"/>
  <c r="D406" i="86"/>
  <c r="D407" i="86"/>
  <c r="D408" i="86"/>
  <c r="D409" i="86"/>
  <c r="D410" i="86"/>
  <c r="D411" i="86"/>
  <c r="D412" i="86"/>
  <c r="D413" i="86"/>
  <c r="D414" i="86"/>
  <c r="D415" i="86"/>
  <c r="D416" i="86"/>
  <c r="D417" i="86"/>
  <c r="D418" i="86"/>
  <c r="D419" i="86"/>
  <c r="D420" i="86"/>
  <c r="D421" i="86"/>
  <c r="D422" i="86"/>
  <c r="D423" i="86"/>
  <c r="D424" i="86"/>
  <c r="D425" i="86"/>
  <c r="D426" i="86"/>
  <c r="D427" i="86"/>
  <c r="D428" i="86"/>
  <c r="D429" i="86"/>
  <c r="D430" i="86"/>
  <c r="D431" i="86"/>
  <c r="D432" i="86"/>
  <c r="D433" i="86"/>
  <c r="D434" i="86"/>
  <c r="D435" i="86"/>
  <c r="D436" i="86"/>
  <c r="D437" i="86"/>
  <c r="D438" i="86"/>
  <c r="D439" i="86"/>
  <c r="D440" i="86"/>
  <c r="D441" i="86"/>
  <c r="D442" i="86"/>
  <c r="D443" i="86"/>
  <c r="D444" i="86"/>
  <c r="D445" i="86"/>
  <c r="D446" i="86"/>
  <c r="D447" i="86"/>
  <c r="D448" i="86"/>
  <c r="D449" i="86"/>
  <c r="D450" i="86"/>
  <c r="D451" i="86"/>
  <c r="D452" i="86"/>
  <c r="D453" i="86"/>
  <c r="D454" i="86"/>
  <c r="D455" i="86"/>
  <c r="D456" i="86"/>
  <c r="D457" i="86"/>
  <c r="D458" i="86"/>
  <c r="D459" i="86"/>
  <c r="D460" i="86"/>
  <c r="D461" i="86"/>
  <c r="D462" i="86"/>
  <c r="D463" i="86"/>
  <c r="D464" i="86"/>
  <c r="D465" i="86"/>
  <c r="D466" i="86"/>
  <c r="D467" i="86"/>
  <c r="D468" i="86"/>
  <c r="D469" i="86"/>
  <c r="D470" i="86"/>
  <c r="D471" i="86"/>
  <c r="D472" i="86"/>
  <c r="D473" i="86"/>
  <c r="D474" i="86"/>
  <c r="D475" i="86"/>
  <c r="D476" i="86"/>
  <c r="D477" i="86"/>
  <c r="D478" i="86"/>
  <c r="D479" i="86"/>
  <c r="D480" i="86"/>
  <c r="D481" i="86"/>
  <c r="D482" i="86"/>
  <c r="D483" i="86"/>
  <c r="D484" i="86"/>
  <c r="D485" i="86"/>
  <c r="D486" i="86"/>
  <c r="D487" i="86"/>
  <c r="D488" i="86"/>
  <c r="D489" i="86"/>
  <c r="D490" i="86"/>
  <c r="D491" i="86"/>
  <c r="D492" i="86"/>
  <c r="D493" i="86"/>
  <c r="D494" i="86"/>
  <c r="D495" i="86"/>
  <c r="D496" i="86"/>
  <c r="D497" i="86"/>
  <c r="D498" i="86"/>
  <c r="D499" i="86"/>
  <c r="D500" i="86"/>
  <c r="C1" i="86"/>
  <c r="C2" i="86"/>
  <c r="C3" i="86"/>
  <c r="C4" i="86"/>
  <c r="C5" i="86"/>
  <c r="C6" i="86"/>
  <c r="C7" i="86"/>
  <c r="C8" i="86"/>
  <c r="C9" i="86"/>
  <c r="C10" i="86"/>
  <c r="C11" i="86"/>
  <c r="C12" i="86"/>
  <c r="C13" i="86"/>
  <c r="C14" i="86"/>
  <c r="C15" i="86"/>
  <c r="C16" i="86"/>
  <c r="C17" i="86"/>
  <c r="C18" i="86"/>
  <c r="C19" i="86"/>
  <c r="C20" i="86"/>
  <c r="C21" i="86"/>
  <c r="C22" i="86"/>
  <c r="C23" i="86"/>
  <c r="C24" i="86"/>
  <c r="C25" i="86"/>
  <c r="C26" i="86"/>
  <c r="C27" i="86"/>
  <c r="C28" i="86"/>
  <c r="C29" i="86"/>
  <c r="C30" i="86"/>
  <c r="C31" i="86"/>
  <c r="C32" i="86"/>
  <c r="C33" i="86"/>
  <c r="C34" i="86"/>
  <c r="C35" i="86"/>
  <c r="C36" i="86"/>
  <c r="C37" i="86"/>
  <c r="C38" i="86"/>
  <c r="C39" i="86"/>
  <c r="C40" i="86"/>
  <c r="C41" i="86"/>
  <c r="C42" i="86"/>
  <c r="C43" i="86"/>
  <c r="C44" i="86"/>
  <c r="C45" i="86"/>
  <c r="C46" i="86"/>
  <c r="C47" i="86"/>
  <c r="C48" i="86"/>
  <c r="C49" i="86"/>
  <c r="C50" i="86"/>
  <c r="C51" i="86"/>
  <c r="C52" i="86"/>
  <c r="C53" i="86"/>
  <c r="C54" i="86"/>
  <c r="C55" i="86"/>
  <c r="C56" i="86"/>
  <c r="C57" i="86"/>
  <c r="C58" i="86"/>
  <c r="C59" i="86"/>
  <c r="C60" i="86"/>
  <c r="C61" i="86"/>
  <c r="C62" i="86"/>
  <c r="C63" i="86"/>
  <c r="C64" i="86"/>
  <c r="C65" i="86"/>
  <c r="C66" i="86"/>
  <c r="C67" i="86"/>
  <c r="C68" i="86"/>
  <c r="C69" i="86"/>
  <c r="C70" i="86"/>
  <c r="C71" i="86"/>
  <c r="C72" i="86"/>
  <c r="C73" i="86"/>
  <c r="C74" i="86"/>
  <c r="C75" i="86"/>
  <c r="C76" i="86"/>
  <c r="C77" i="86"/>
  <c r="C78" i="86"/>
  <c r="C79" i="86"/>
  <c r="C80" i="86"/>
  <c r="C81" i="86"/>
  <c r="C82" i="86"/>
  <c r="C83" i="86"/>
  <c r="C84" i="86"/>
  <c r="C85" i="86"/>
  <c r="C86" i="86"/>
  <c r="C87" i="86"/>
  <c r="C88" i="86"/>
  <c r="C89" i="86"/>
  <c r="C90" i="86"/>
  <c r="C91" i="86"/>
  <c r="C92" i="86"/>
  <c r="C93" i="86"/>
  <c r="C94" i="86"/>
  <c r="C95" i="86"/>
  <c r="C96" i="86"/>
  <c r="C97" i="86"/>
  <c r="C98" i="86"/>
  <c r="C99" i="86"/>
  <c r="C100" i="86"/>
  <c r="C101" i="86"/>
  <c r="C102" i="86"/>
  <c r="C103" i="86"/>
  <c r="C104" i="86"/>
  <c r="C105" i="86"/>
  <c r="C106" i="86"/>
  <c r="C107" i="86"/>
  <c r="C108" i="86"/>
  <c r="C109" i="86"/>
  <c r="C110" i="86"/>
  <c r="C111" i="86"/>
  <c r="C112" i="86"/>
  <c r="C113" i="86"/>
  <c r="C114" i="86"/>
  <c r="C115" i="86"/>
  <c r="C116" i="86"/>
  <c r="C117" i="86"/>
  <c r="C118" i="86"/>
  <c r="C119" i="86"/>
  <c r="C120" i="86"/>
  <c r="C121" i="86"/>
  <c r="C122" i="86"/>
  <c r="C123" i="86"/>
  <c r="C124" i="86"/>
  <c r="C125" i="86"/>
  <c r="C126" i="86"/>
  <c r="C127" i="86"/>
  <c r="C128" i="86"/>
  <c r="C129" i="86"/>
  <c r="C130" i="86"/>
  <c r="C131" i="86"/>
  <c r="C132" i="86"/>
  <c r="C133" i="86"/>
  <c r="C134" i="86"/>
  <c r="C135" i="86"/>
  <c r="C136" i="86"/>
  <c r="C137" i="86"/>
  <c r="C138" i="86"/>
  <c r="C139" i="86"/>
  <c r="C140" i="86"/>
  <c r="C141" i="86"/>
  <c r="C142" i="86"/>
  <c r="C143" i="86"/>
  <c r="C144" i="86"/>
  <c r="C145" i="86"/>
  <c r="C146" i="86"/>
  <c r="C147" i="86"/>
  <c r="C148" i="86"/>
  <c r="C149" i="86"/>
  <c r="C150" i="86"/>
  <c r="C151" i="86"/>
  <c r="C152" i="86"/>
  <c r="C153" i="86"/>
  <c r="C154" i="86"/>
  <c r="C155" i="86"/>
  <c r="C156" i="86"/>
  <c r="C157" i="86"/>
  <c r="C158" i="86"/>
  <c r="C159" i="86"/>
  <c r="C160" i="86"/>
  <c r="C161" i="86"/>
  <c r="C162" i="86"/>
  <c r="C163" i="86"/>
  <c r="C164" i="86"/>
  <c r="C165" i="86"/>
  <c r="C166" i="86"/>
  <c r="C167" i="86"/>
  <c r="C168" i="86"/>
  <c r="C169" i="86"/>
  <c r="C170" i="86"/>
  <c r="C171" i="86"/>
  <c r="C172" i="86"/>
  <c r="C173" i="86"/>
  <c r="C174" i="86"/>
  <c r="C175" i="86"/>
  <c r="C176" i="86"/>
  <c r="C177" i="86"/>
  <c r="C178" i="86"/>
  <c r="C179" i="86"/>
  <c r="C180" i="86"/>
  <c r="C181" i="86"/>
  <c r="C182" i="86"/>
  <c r="C183" i="86"/>
  <c r="C184" i="86"/>
  <c r="C185" i="86"/>
  <c r="C186" i="86"/>
  <c r="C187" i="86"/>
  <c r="C188" i="86"/>
  <c r="C189" i="86"/>
  <c r="C190" i="86"/>
  <c r="C191" i="86"/>
  <c r="C192" i="86"/>
  <c r="C193" i="86"/>
  <c r="C194" i="86"/>
  <c r="C195" i="86"/>
  <c r="C196" i="86"/>
  <c r="C197" i="86"/>
  <c r="C198" i="86"/>
  <c r="C199" i="86"/>
  <c r="C200" i="86"/>
  <c r="C201" i="86"/>
  <c r="C202" i="86"/>
  <c r="C203" i="86"/>
  <c r="C204" i="86"/>
  <c r="C205" i="86"/>
  <c r="C206" i="86"/>
  <c r="C207" i="86"/>
  <c r="C208" i="86"/>
  <c r="C209" i="86"/>
  <c r="C210" i="86"/>
  <c r="C211" i="86"/>
  <c r="C212" i="86"/>
  <c r="C213" i="86"/>
  <c r="C214" i="86"/>
  <c r="C215" i="86"/>
  <c r="C216" i="86"/>
  <c r="C217" i="86"/>
  <c r="C218" i="86"/>
  <c r="C219" i="86"/>
  <c r="C220" i="86"/>
  <c r="C221" i="86"/>
  <c r="C222" i="86"/>
  <c r="C223" i="86"/>
  <c r="C224" i="86"/>
  <c r="C225" i="86"/>
  <c r="C226" i="86"/>
  <c r="C227" i="86"/>
  <c r="C228" i="86"/>
  <c r="C229" i="86"/>
  <c r="C230" i="86"/>
  <c r="C231" i="86"/>
  <c r="C232" i="86"/>
  <c r="C233" i="86"/>
  <c r="C234" i="86"/>
  <c r="C235" i="86"/>
  <c r="C236" i="86"/>
  <c r="C237" i="86"/>
  <c r="C238" i="86"/>
  <c r="C239" i="86"/>
  <c r="C240" i="86"/>
  <c r="C241" i="86"/>
  <c r="C242" i="86"/>
  <c r="C243" i="86"/>
  <c r="C244" i="86"/>
  <c r="C245" i="86"/>
  <c r="C246" i="86"/>
  <c r="C247" i="86"/>
  <c r="C248" i="86"/>
  <c r="C249" i="86"/>
  <c r="C250" i="86"/>
  <c r="C251" i="86"/>
  <c r="C252" i="86"/>
  <c r="C253" i="86"/>
  <c r="C254" i="86"/>
  <c r="C255" i="86"/>
  <c r="C256" i="86"/>
  <c r="C257" i="86"/>
  <c r="C258" i="86"/>
  <c r="C259" i="86"/>
  <c r="C260" i="86"/>
  <c r="C261" i="86"/>
  <c r="C262" i="86"/>
  <c r="C263" i="86"/>
  <c r="C264" i="86"/>
  <c r="C265" i="86"/>
  <c r="C266" i="86"/>
  <c r="C267" i="86"/>
  <c r="C268" i="86"/>
  <c r="C269" i="86"/>
  <c r="C270" i="86"/>
  <c r="C271" i="86"/>
  <c r="C272" i="86"/>
  <c r="C273" i="86"/>
  <c r="C274" i="86"/>
  <c r="C275" i="86"/>
  <c r="C276" i="86"/>
  <c r="C277" i="86"/>
  <c r="C278" i="86"/>
  <c r="C279" i="86"/>
  <c r="C280" i="86"/>
  <c r="C281" i="86"/>
  <c r="C282" i="86"/>
  <c r="C283" i="86"/>
  <c r="C284" i="86"/>
  <c r="C285" i="86"/>
  <c r="C286" i="86"/>
  <c r="C287" i="86"/>
  <c r="C288" i="86"/>
  <c r="C289" i="86"/>
  <c r="C290" i="86"/>
  <c r="C291" i="86"/>
  <c r="C292" i="86"/>
  <c r="C293" i="86"/>
  <c r="C294" i="86"/>
  <c r="C295" i="86"/>
  <c r="C296" i="86"/>
  <c r="C297" i="86"/>
  <c r="C298" i="86"/>
  <c r="C299" i="86"/>
  <c r="C300" i="86"/>
  <c r="C301" i="86"/>
  <c r="C302" i="86"/>
  <c r="C303" i="86"/>
  <c r="C304" i="86"/>
  <c r="C305" i="86"/>
  <c r="C306" i="86"/>
  <c r="C307" i="86"/>
  <c r="C308" i="86"/>
  <c r="C309" i="86"/>
  <c r="C310" i="86"/>
  <c r="C311" i="86"/>
  <c r="C312" i="86"/>
  <c r="C313" i="86"/>
  <c r="C314" i="86"/>
  <c r="C315" i="86"/>
  <c r="C316" i="86"/>
  <c r="C317" i="86"/>
  <c r="C318" i="86"/>
  <c r="C319" i="86"/>
  <c r="C320" i="86"/>
  <c r="C321" i="86"/>
  <c r="C322" i="86"/>
  <c r="C323" i="86"/>
  <c r="C324" i="86"/>
  <c r="C325" i="86"/>
  <c r="C326" i="86"/>
  <c r="C327" i="86"/>
  <c r="C328" i="86"/>
  <c r="C329" i="86"/>
  <c r="C330" i="86"/>
  <c r="C331" i="86"/>
  <c r="C332" i="86"/>
  <c r="C333" i="86"/>
  <c r="C334" i="86"/>
  <c r="C335" i="86"/>
  <c r="C336" i="86"/>
  <c r="C337" i="86"/>
  <c r="C338" i="86"/>
  <c r="C339" i="86"/>
  <c r="C340" i="86"/>
  <c r="C341" i="86"/>
  <c r="C342" i="86"/>
  <c r="C343" i="86"/>
  <c r="C344" i="86"/>
  <c r="C345" i="86"/>
  <c r="C346" i="86"/>
  <c r="C347" i="86"/>
  <c r="C348" i="86"/>
  <c r="C349" i="86"/>
  <c r="C350" i="86"/>
  <c r="C351" i="86"/>
  <c r="C352" i="86"/>
  <c r="C353" i="86"/>
  <c r="C354" i="86"/>
  <c r="C355" i="86"/>
  <c r="C356" i="86"/>
  <c r="C357" i="86"/>
  <c r="C358" i="86"/>
  <c r="C359" i="86"/>
  <c r="C360" i="86"/>
  <c r="C361" i="86"/>
  <c r="C362" i="86"/>
  <c r="C363" i="86"/>
  <c r="C364" i="86"/>
  <c r="C365" i="86"/>
  <c r="C366" i="86"/>
  <c r="C367" i="86"/>
  <c r="C368" i="86"/>
  <c r="C369" i="86"/>
  <c r="C370" i="86"/>
  <c r="C371" i="86"/>
  <c r="C372" i="86"/>
  <c r="C373" i="86"/>
  <c r="C374" i="86"/>
  <c r="C375" i="86"/>
  <c r="C376" i="86"/>
  <c r="C377" i="86"/>
  <c r="C378" i="86"/>
  <c r="C379" i="86"/>
  <c r="C380" i="86"/>
  <c r="C381" i="86"/>
  <c r="C382" i="86"/>
  <c r="C383" i="86"/>
  <c r="C384" i="86"/>
  <c r="C385" i="86"/>
  <c r="C386" i="86"/>
  <c r="C387" i="86"/>
  <c r="C388" i="86"/>
  <c r="C389" i="86"/>
  <c r="C390" i="86"/>
  <c r="C391" i="86"/>
  <c r="C392" i="86"/>
  <c r="C393" i="86"/>
  <c r="C394" i="86"/>
  <c r="C395" i="86"/>
  <c r="C396" i="86"/>
  <c r="C397" i="86"/>
  <c r="C398" i="86"/>
  <c r="C399" i="86"/>
  <c r="C400" i="86"/>
  <c r="C401" i="86"/>
  <c r="C402" i="86"/>
  <c r="C403" i="86"/>
  <c r="C404" i="86"/>
  <c r="C405" i="86"/>
  <c r="C406" i="86"/>
  <c r="C407" i="86"/>
  <c r="C408" i="86"/>
  <c r="C409" i="86"/>
  <c r="C410" i="86"/>
  <c r="C411" i="86"/>
  <c r="C412" i="86"/>
  <c r="C413" i="86"/>
  <c r="C414" i="86"/>
  <c r="C415" i="86"/>
  <c r="C416" i="86"/>
  <c r="C417" i="86"/>
  <c r="C418" i="86"/>
  <c r="C419" i="86"/>
  <c r="C420" i="86"/>
  <c r="C421" i="86"/>
  <c r="C422" i="86"/>
  <c r="C423" i="86"/>
  <c r="C424" i="86"/>
  <c r="C425" i="86"/>
  <c r="C426" i="86"/>
  <c r="C427" i="86"/>
  <c r="C428" i="86"/>
  <c r="C429" i="86"/>
  <c r="C430" i="86"/>
  <c r="C431" i="86"/>
  <c r="C432" i="86"/>
  <c r="C433" i="86"/>
  <c r="C434" i="86"/>
  <c r="C435" i="86"/>
  <c r="C436" i="86"/>
  <c r="C437" i="86"/>
  <c r="C438" i="86"/>
  <c r="C439" i="86"/>
  <c r="C440" i="86"/>
  <c r="C441" i="86"/>
  <c r="C442" i="86"/>
  <c r="C443" i="86"/>
  <c r="C444" i="86"/>
  <c r="C445" i="86"/>
  <c r="C446" i="86"/>
  <c r="C447" i="86"/>
  <c r="C448" i="86"/>
  <c r="C449" i="86"/>
  <c r="C450" i="86"/>
  <c r="C451" i="86"/>
  <c r="C452" i="86"/>
  <c r="C453" i="86"/>
  <c r="C454" i="86"/>
  <c r="C455" i="86"/>
  <c r="C456" i="86"/>
  <c r="C457" i="86"/>
  <c r="C458" i="86"/>
  <c r="C459" i="86"/>
  <c r="C460" i="86"/>
  <c r="C461" i="86"/>
  <c r="C462" i="86"/>
  <c r="C463" i="86"/>
  <c r="C464" i="86"/>
  <c r="C465" i="86"/>
  <c r="C466" i="86"/>
  <c r="C467" i="86"/>
  <c r="C468" i="86"/>
  <c r="C469" i="86"/>
  <c r="C470" i="86"/>
  <c r="C471" i="86"/>
  <c r="C472" i="86"/>
  <c r="C473" i="86"/>
  <c r="C474" i="86"/>
  <c r="C475" i="86"/>
  <c r="C476" i="86"/>
  <c r="C477" i="86"/>
  <c r="C478" i="86"/>
  <c r="C479" i="86"/>
  <c r="C480" i="86"/>
  <c r="C481" i="86"/>
  <c r="C482" i="86"/>
  <c r="C483" i="86"/>
  <c r="C484" i="86"/>
  <c r="C485" i="86"/>
  <c r="C486" i="86"/>
  <c r="C487" i="86"/>
  <c r="C488" i="86"/>
  <c r="C489" i="86"/>
  <c r="C490" i="86"/>
  <c r="C491" i="86"/>
  <c r="C492" i="86"/>
  <c r="C493" i="86"/>
  <c r="C494" i="86"/>
  <c r="C495" i="86"/>
  <c r="C496" i="86"/>
  <c r="C497" i="86"/>
  <c r="C498" i="86"/>
  <c r="C499" i="86"/>
  <c r="C500" i="86"/>
  <c r="B1" i="86"/>
  <c r="B2" i="86"/>
  <c r="B3" i="86"/>
  <c r="B4" i="86"/>
  <c r="B5" i="86"/>
  <c r="B6" i="86"/>
  <c r="B7" i="86"/>
  <c r="B8" i="86"/>
  <c r="B9" i="86"/>
  <c r="B10" i="86"/>
  <c r="B11" i="86"/>
  <c r="B12" i="86"/>
  <c r="B13" i="86"/>
  <c r="B14" i="86"/>
  <c r="B15" i="86"/>
  <c r="B16" i="86"/>
  <c r="B17" i="86"/>
  <c r="B18" i="86"/>
  <c r="B19" i="86"/>
  <c r="B20" i="86"/>
  <c r="B21" i="86"/>
  <c r="B22" i="86"/>
  <c r="B23" i="86"/>
  <c r="B24" i="86"/>
  <c r="B25" i="86"/>
  <c r="B26" i="86"/>
  <c r="B27" i="86"/>
  <c r="B28" i="86"/>
  <c r="B29" i="86"/>
  <c r="B30" i="86"/>
  <c r="B31" i="86"/>
  <c r="B32" i="86"/>
  <c r="B33" i="86"/>
  <c r="B34" i="86"/>
  <c r="B35" i="86"/>
  <c r="B36" i="86"/>
  <c r="B37" i="86"/>
  <c r="B38" i="86"/>
  <c r="B39" i="86"/>
  <c r="B40" i="86"/>
  <c r="B41" i="86"/>
  <c r="B42" i="86"/>
  <c r="B43" i="86"/>
  <c r="B44" i="86"/>
  <c r="B45" i="86"/>
  <c r="B46" i="86"/>
  <c r="B47" i="86"/>
  <c r="B48" i="86"/>
  <c r="B49" i="86"/>
  <c r="B50" i="86"/>
  <c r="B51" i="86"/>
  <c r="B52" i="86"/>
  <c r="B53" i="86"/>
  <c r="B54" i="86"/>
  <c r="B55" i="86"/>
  <c r="B56" i="86"/>
  <c r="B57" i="86"/>
  <c r="B58" i="86"/>
  <c r="B59" i="86"/>
  <c r="B60" i="86"/>
  <c r="B61" i="86"/>
  <c r="B62" i="86"/>
  <c r="B63" i="86"/>
  <c r="B64" i="86"/>
  <c r="B65" i="86"/>
  <c r="B66" i="86"/>
  <c r="B67" i="86"/>
  <c r="B68" i="86"/>
  <c r="B69" i="86"/>
  <c r="B70" i="86"/>
  <c r="B71" i="86"/>
  <c r="B72" i="86"/>
  <c r="B73" i="86"/>
  <c r="B74" i="86"/>
  <c r="B75" i="86"/>
  <c r="B76" i="86"/>
  <c r="B77" i="86"/>
  <c r="B78" i="86"/>
  <c r="B79" i="86"/>
  <c r="B80" i="86"/>
  <c r="B81" i="86"/>
  <c r="B82" i="86"/>
  <c r="B83" i="86"/>
  <c r="B84" i="86"/>
  <c r="B85" i="86"/>
  <c r="B86" i="86"/>
  <c r="B87" i="86"/>
  <c r="B88" i="86"/>
  <c r="B89" i="86"/>
  <c r="B90" i="86"/>
  <c r="B91" i="86"/>
  <c r="B92" i="86"/>
  <c r="B93" i="86"/>
  <c r="B94" i="86"/>
  <c r="B95" i="86"/>
  <c r="B96" i="86"/>
  <c r="B97" i="86"/>
  <c r="B98" i="86"/>
  <c r="B99" i="86"/>
  <c r="B100" i="86"/>
  <c r="B101" i="86"/>
  <c r="B102" i="86"/>
  <c r="B103" i="86"/>
  <c r="B104" i="86"/>
  <c r="B105" i="86"/>
  <c r="B106" i="86"/>
  <c r="B107" i="86"/>
  <c r="B108" i="86"/>
  <c r="B109" i="86"/>
  <c r="B110" i="86"/>
  <c r="B111" i="86"/>
  <c r="B112" i="86"/>
  <c r="B113" i="86"/>
  <c r="B114" i="86"/>
  <c r="B115" i="86"/>
  <c r="B116" i="86"/>
  <c r="B117" i="86"/>
  <c r="B118" i="86"/>
  <c r="B119" i="86"/>
  <c r="B120" i="86"/>
  <c r="B121" i="86"/>
  <c r="B122" i="86"/>
  <c r="B123" i="86"/>
  <c r="B124" i="86"/>
  <c r="B125" i="86"/>
  <c r="B126" i="86"/>
  <c r="B127" i="86"/>
  <c r="B128" i="86"/>
  <c r="B129" i="86"/>
  <c r="B130" i="86"/>
  <c r="B131" i="86"/>
  <c r="B132" i="86"/>
  <c r="B133" i="86"/>
  <c r="B134" i="86"/>
  <c r="B135" i="86"/>
  <c r="B136" i="86"/>
  <c r="B137" i="86"/>
  <c r="B138" i="86"/>
  <c r="B139" i="86"/>
  <c r="B140" i="86"/>
  <c r="B141" i="86"/>
  <c r="B142" i="86"/>
  <c r="B143" i="86"/>
  <c r="B144" i="86"/>
  <c r="B145" i="86"/>
  <c r="B146" i="86"/>
  <c r="B147" i="86"/>
  <c r="B148" i="86"/>
  <c r="B149" i="86"/>
  <c r="B150" i="86"/>
  <c r="B151" i="86"/>
  <c r="B152" i="86"/>
  <c r="B153" i="86"/>
  <c r="B154" i="86"/>
  <c r="B155" i="86"/>
  <c r="B156" i="86"/>
  <c r="B157" i="86"/>
  <c r="B158" i="86"/>
  <c r="B159" i="86"/>
  <c r="B160" i="86"/>
  <c r="B161" i="86"/>
  <c r="B162" i="86"/>
  <c r="B163" i="86"/>
  <c r="B164" i="86"/>
  <c r="B165" i="86"/>
  <c r="B166" i="86"/>
  <c r="B167" i="86"/>
  <c r="B168" i="86"/>
  <c r="B169" i="86"/>
  <c r="B170" i="86"/>
  <c r="B171" i="86"/>
  <c r="B172" i="86"/>
  <c r="B173" i="86"/>
  <c r="B174" i="86"/>
  <c r="B175" i="86"/>
  <c r="B176" i="86"/>
  <c r="B177" i="86"/>
  <c r="B178" i="86"/>
  <c r="B179" i="86"/>
  <c r="B180" i="86"/>
  <c r="B181" i="86"/>
  <c r="B182" i="86"/>
  <c r="B183" i="86"/>
  <c r="B184" i="86"/>
  <c r="B185" i="86"/>
  <c r="B186" i="86"/>
  <c r="B187" i="86"/>
  <c r="B188" i="86"/>
  <c r="B189" i="86"/>
  <c r="B190" i="86"/>
  <c r="B191" i="86"/>
  <c r="B192" i="86"/>
  <c r="B193" i="86"/>
  <c r="B194" i="86"/>
  <c r="B195" i="86"/>
  <c r="B196" i="86"/>
  <c r="B197" i="86"/>
  <c r="B198" i="86"/>
  <c r="B199" i="86"/>
  <c r="B200" i="86"/>
  <c r="B201" i="86"/>
  <c r="B202" i="86"/>
  <c r="B203" i="86"/>
  <c r="B204" i="86"/>
  <c r="B205" i="86"/>
  <c r="B206" i="86"/>
  <c r="B207" i="86"/>
  <c r="B208" i="86"/>
  <c r="B209" i="86"/>
  <c r="B210" i="86"/>
  <c r="B211" i="86"/>
  <c r="B212" i="86"/>
  <c r="B213" i="86"/>
  <c r="B214" i="86"/>
  <c r="B215" i="86"/>
  <c r="B216" i="86"/>
  <c r="B217" i="86"/>
  <c r="B218" i="86"/>
  <c r="B219" i="86"/>
  <c r="B220" i="86"/>
  <c r="B221" i="86"/>
  <c r="B222" i="86"/>
  <c r="B223" i="86"/>
  <c r="B224" i="86"/>
  <c r="B225" i="86"/>
  <c r="B226" i="86"/>
  <c r="B227" i="86"/>
  <c r="B228" i="86"/>
  <c r="B229" i="86"/>
  <c r="B230" i="86"/>
  <c r="B231" i="86"/>
  <c r="B232" i="86"/>
  <c r="B233" i="86"/>
  <c r="B234" i="86"/>
  <c r="B235" i="86"/>
  <c r="B236" i="86"/>
  <c r="B237" i="86"/>
  <c r="B238" i="86"/>
  <c r="B239" i="86"/>
  <c r="B240" i="86"/>
  <c r="B241" i="86"/>
  <c r="B242" i="86"/>
  <c r="B243" i="86"/>
  <c r="B244" i="86"/>
  <c r="B245" i="86"/>
  <c r="B246" i="86"/>
  <c r="B247" i="86"/>
  <c r="B248" i="86"/>
  <c r="B249" i="86"/>
  <c r="B250" i="86"/>
  <c r="B251" i="86"/>
  <c r="B252" i="86"/>
  <c r="B253" i="86"/>
  <c r="B254" i="86"/>
  <c r="B255" i="86"/>
  <c r="B256" i="86"/>
  <c r="B257" i="86"/>
  <c r="B258" i="86"/>
  <c r="B259" i="86"/>
  <c r="B260" i="86"/>
  <c r="B261" i="86"/>
  <c r="B262" i="86"/>
  <c r="B263" i="86"/>
  <c r="B264" i="86"/>
  <c r="B265" i="86"/>
  <c r="B266" i="86"/>
  <c r="B267" i="86"/>
  <c r="B268" i="86"/>
  <c r="B269" i="86"/>
  <c r="B270" i="86"/>
  <c r="B271" i="86"/>
  <c r="B272" i="86"/>
  <c r="B273" i="86"/>
  <c r="B274" i="86"/>
  <c r="B275" i="86"/>
  <c r="B276" i="86"/>
  <c r="B277" i="86"/>
  <c r="B278" i="86"/>
  <c r="B279" i="86"/>
  <c r="B280" i="86"/>
  <c r="B281" i="86"/>
  <c r="B282" i="86"/>
  <c r="B283" i="86"/>
  <c r="B284" i="86"/>
  <c r="B285" i="86"/>
  <c r="B286" i="86"/>
  <c r="B287" i="86"/>
  <c r="B288" i="86"/>
  <c r="B289" i="86"/>
  <c r="B290" i="86"/>
  <c r="B291" i="86"/>
  <c r="B292" i="86"/>
  <c r="B293" i="86"/>
  <c r="B294" i="86"/>
  <c r="B295" i="86"/>
  <c r="B296" i="86"/>
  <c r="B297" i="86"/>
  <c r="B298" i="86"/>
  <c r="B299" i="86"/>
  <c r="B300" i="86"/>
  <c r="B301" i="86"/>
  <c r="B302" i="86"/>
  <c r="B303" i="86"/>
  <c r="B304" i="86"/>
  <c r="B305" i="86"/>
  <c r="B306" i="86"/>
  <c r="B307" i="86"/>
  <c r="B308" i="86"/>
  <c r="B309" i="86"/>
  <c r="B310" i="86"/>
  <c r="B311" i="86"/>
  <c r="B312" i="86"/>
  <c r="B313" i="86"/>
  <c r="B314" i="86"/>
  <c r="B315" i="86"/>
  <c r="B316" i="86"/>
  <c r="B317" i="86"/>
  <c r="B318" i="86"/>
  <c r="B319" i="86"/>
  <c r="B320" i="86"/>
  <c r="B321" i="86"/>
  <c r="B322" i="86"/>
  <c r="B323" i="86"/>
  <c r="B324" i="86"/>
  <c r="B325" i="86"/>
  <c r="B326" i="86"/>
  <c r="B327" i="86"/>
  <c r="B328" i="86"/>
  <c r="B329" i="86"/>
  <c r="B330" i="86"/>
  <c r="B331" i="86"/>
  <c r="B332" i="86"/>
  <c r="B333" i="86"/>
  <c r="B334" i="86"/>
  <c r="B335" i="86"/>
  <c r="B336" i="86"/>
  <c r="B337" i="86"/>
  <c r="B338" i="86"/>
  <c r="B339" i="86"/>
  <c r="B340" i="86"/>
  <c r="B341" i="86"/>
  <c r="B342" i="86"/>
  <c r="B343" i="86"/>
  <c r="B344" i="86"/>
  <c r="B345" i="86"/>
  <c r="B346" i="86"/>
  <c r="B347" i="86"/>
  <c r="B348" i="86"/>
  <c r="B349" i="86"/>
  <c r="B350" i="86"/>
  <c r="B351" i="86"/>
  <c r="B352" i="86"/>
  <c r="B353" i="86"/>
  <c r="B354" i="86"/>
  <c r="B355" i="86"/>
  <c r="B356" i="86"/>
  <c r="B357" i="86"/>
  <c r="B358" i="86"/>
  <c r="B359" i="86"/>
  <c r="B360" i="86"/>
  <c r="B361" i="86"/>
  <c r="B362" i="86"/>
  <c r="B363" i="86"/>
  <c r="B364" i="86"/>
  <c r="B365" i="86"/>
  <c r="B366" i="86"/>
  <c r="B367" i="86"/>
  <c r="B368" i="86"/>
  <c r="B369" i="86"/>
  <c r="B370" i="86"/>
  <c r="B371" i="86"/>
  <c r="B372" i="86"/>
  <c r="B373" i="86"/>
  <c r="B374" i="86"/>
  <c r="B375" i="86"/>
  <c r="B376" i="86"/>
  <c r="B377" i="86"/>
  <c r="B378" i="86"/>
  <c r="B379" i="86"/>
  <c r="B380" i="86"/>
  <c r="B381" i="86"/>
  <c r="B382" i="86"/>
  <c r="B383" i="86"/>
  <c r="B384" i="86"/>
  <c r="B385" i="86"/>
  <c r="B386" i="86"/>
  <c r="B387" i="86"/>
  <c r="B388" i="86"/>
  <c r="B389" i="86"/>
  <c r="B390" i="86"/>
  <c r="B391" i="86"/>
  <c r="B392" i="86"/>
  <c r="B393" i="86"/>
  <c r="B394" i="86"/>
  <c r="B395" i="86"/>
  <c r="B396" i="86"/>
  <c r="B397" i="86"/>
  <c r="B398" i="86"/>
  <c r="B399" i="86"/>
  <c r="B400" i="86"/>
  <c r="B401" i="86"/>
  <c r="B402" i="86"/>
  <c r="B403" i="86"/>
  <c r="B404" i="86"/>
  <c r="B405" i="86"/>
  <c r="B406" i="86"/>
  <c r="B407" i="86"/>
  <c r="B408" i="86"/>
  <c r="B409" i="86"/>
  <c r="B410" i="86"/>
  <c r="B411" i="86"/>
  <c r="B412" i="86"/>
  <c r="B413" i="86"/>
  <c r="B414" i="86"/>
  <c r="B415" i="86"/>
  <c r="B416" i="86"/>
  <c r="B417" i="86"/>
  <c r="B418" i="86"/>
  <c r="B419" i="86"/>
  <c r="B420" i="86"/>
  <c r="B421" i="86"/>
  <c r="B422" i="86"/>
  <c r="B423" i="86"/>
  <c r="B424" i="86"/>
  <c r="B425" i="86"/>
  <c r="B426" i="86"/>
  <c r="B427" i="86"/>
  <c r="B428" i="86"/>
  <c r="B429" i="86"/>
  <c r="B430" i="86"/>
  <c r="B431" i="86"/>
  <c r="B432" i="86"/>
  <c r="B433" i="86"/>
  <c r="B434" i="86"/>
  <c r="B435" i="86"/>
  <c r="B436" i="86"/>
  <c r="B437" i="86"/>
  <c r="B438" i="86"/>
  <c r="B439" i="86"/>
  <c r="B440" i="86"/>
  <c r="B441" i="86"/>
  <c r="B442" i="86"/>
  <c r="B443" i="86"/>
  <c r="B444" i="86"/>
  <c r="B445" i="86"/>
  <c r="B446" i="86"/>
  <c r="B447" i="86"/>
  <c r="B448" i="86"/>
  <c r="B449" i="86"/>
  <c r="B450" i="86"/>
  <c r="B451" i="86"/>
  <c r="B452" i="86"/>
  <c r="B453" i="86"/>
  <c r="B454" i="86"/>
  <c r="B455" i="86"/>
  <c r="B456" i="86"/>
  <c r="B457" i="86"/>
  <c r="B458" i="86"/>
  <c r="B459" i="86"/>
  <c r="B460" i="86"/>
  <c r="B461" i="86"/>
  <c r="B462" i="86"/>
  <c r="B463" i="86"/>
  <c r="B464" i="86"/>
  <c r="B465" i="86"/>
  <c r="B466" i="86"/>
  <c r="B467" i="86"/>
  <c r="B468" i="86"/>
  <c r="B469" i="86"/>
  <c r="B470" i="86"/>
  <c r="B471" i="86"/>
  <c r="B472" i="86"/>
  <c r="B473" i="86"/>
  <c r="B474" i="86"/>
  <c r="B475" i="86"/>
  <c r="B476" i="86"/>
  <c r="B477" i="86"/>
  <c r="B478" i="86"/>
  <c r="B479" i="86"/>
  <c r="B480" i="86"/>
  <c r="B481" i="86"/>
  <c r="B482" i="86"/>
  <c r="B483" i="86"/>
  <c r="B484" i="86"/>
  <c r="B485" i="86"/>
  <c r="B486" i="86"/>
  <c r="B487" i="86"/>
  <c r="B488" i="86"/>
  <c r="B489" i="86"/>
  <c r="B490" i="86"/>
  <c r="B491" i="86"/>
  <c r="B492" i="86"/>
  <c r="B493" i="86"/>
  <c r="B494" i="86"/>
  <c r="B495" i="86"/>
  <c r="B496" i="86"/>
  <c r="B497" i="86"/>
  <c r="B498" i="86"/>
  <c r="B499" i="86"/>
  <c r="B500" i="86"/>
  <c r="D1" i="81"/>
  <c r="D2" i="81"/>
  <c r="D3" i="81"/>
  <c r="D4" i="81"/>
  <c r="D5" i="81"/>
  <c r="D6" i="81"/>
  <c r="D7" i="81"/>
  <c r="D8" i="81"/>
  <c r="D9" i="81"/>
  <c r="D10" i="81"/>
  <c r="D11" i="81"/>
  <c r="D12" i="81"/>
  <c r="D13" i="81"/>
  <c r="D14" i="81"/>
  <c r="D15" i="81"/>
  <c r="D16" i="81"/>
  <c r="D17" i="81"/>
  <c r="D18" i="81"/>
  <c r="D19" i="81"/>
  <c r="D20" i="81"/>
  <c r="D21" i="81"/>
  <c r="D22" i="81"/>
  <c r="D23" i="81"/>
  <c r="D24" i="81"/>
  <c r="D25" i="81"/>
  <c r="D26" i="81"/>
  <c r="D27" i="81"/>
  <c r="D28" i="81"/>
  <c r="D29" i="81"/>
  <c r="D30" i="81"/>
  <c r="D31" i="81"/>
  <c r="D32" i="81"/>
  <c r="D33" i="81"/>
  <c r="D34" i="81"/>
  <c r="D35" i="81"/>
  <c r="D36" i="81"/>
  <c r="D37" i="81"/>
  <c r="D38" i="81"/>
  <c r="D39" i="81"/>
  <c r="D40" i="81"/>
  <c r="D41" i="81"/>
  <c r="D42" i="81"/>
  <c r="D43" i="81"/>
  <c r="D44" i="81"/>
  <c r="D45" i="81"/>
  <c r="D46" i="81"/>
  <c r="D47" i="81"/>
  <c r="D48" i="81"/>
  <c r="D49" i="81"/>
  <c r="D50" i="81"/>
  <c r="D51" i="81"/>
  <c r="D52" i="81"/>
  <c r="D53" i="81"/>
  <c r="D54" i="81"/>
  <c r="D55" i="81"/>
  <c r="D56" i="81"/>
  <c r="D57" i="81"/>
  <c r="D58" i="81"/>
  <c r="D59" i="81"/>
  <c r="D60" i="81"/>
  <c r="D61" i="81"/>
  <c r="D62" i="81"/>
  <c r="D63" i="81"/>
  <c r="D64" i="81"/>
  <c r="D65" i="81"/>
  <c r="D66" i="81"/>
  <c r="D67" i="81"/>
  <c r="D68" i="81"/>
  <c r="D69" i="81"/>
  <c r="D70" i="81"/>
  <c r="D71" i="81"/>
  <c r="D72" i="81"/>
  <c r="D73" i="81"/>
  <c r="D74" i="81"/>
  <c r="D75" i="81"/>
  <c r="D76" i="81"/>
  <c r="D77" i="81"/>
  <c r="D78" i="81"/>
  <c r="D79" i="81"/>
  <c r="D80" i="81"/>
  <c r="D81" i="81"/>
  <c r="D82" i="81"/>
  <c r="D83" i="81"/>
  <c r="D84" i="81"/>
  <c r="D85" i="81"/>
  <c r="D86" i="81"/>
  <c r="D87" i="81"/>
  <c r="D88" i="81"/>
  <c r="D89" i="81"/>
  <c r="D90" i="81"/>
  <c r="D91" i="81"/>
  <c r="D92" i="81"/>
  <c r="D93" i="81"/>
  <c r="D94" i="81"/>
  <c r="D95" i="81"/>
  <c r="D96" i="81"/>
  <c r="D97" i="81"/>
  <c r="D98" i="81"/>
  <c r="D99" i="81"/>
  <c r="D100" i="81"/>
  <c r="D101" i="81"/>
  <c r="D102" i="81"/>
  <c r="D103" i="81"/>
  <c r="D104" i="81"/>
  <c r="D105" i="81"/>
  <c r="D106" i="81"/>
  <c r="D107" i="81"/>
  <c r="D108" i="81"/>
  <c r="D109" i="81"/>
  <c r="D110" i="81"/>
  <c r="D111" i="81"/>
  <c r="D112" i="81"/>
  <c r="D113" i="81"/>
  <c r="D114" i="81"/>
  <c r="D115" i="81"/>
  <c r="D116" i="81"/>
  <c r="D117" i="81"/>
  <c r="D118" i="81"/>
  <c r="D119" i="81"/>
  <c r="D120" i="81"/>
  <c r="D121" i="81"/>
  <c r="D122" i="81"/>
  <c r="D123" i="81"/>
  <c r="D124" i="81"/>
  <c r="D125" i="81"/>
  <c r="D126" i="81"/>
  <c r="D127" i="81"/>
  <c r="D128" i="81"/>
  <c r="D129" i="81"/>
  <c r="D130" i="81"/>
  <c r="D131" i="81"/>
  <c r="D132" i="81"/>
  <c r="D133" i="81"/>
  <c r="D134" i="81"/>
  <c r="D135" i="81"/>
  <c r="D136" i="81"/>
  <c r="D137" i="81"/>
  <c r="D138" i="81"/>
  <c r="D139" i="81"/>
  <c r="D140" i="81"/>
  <c r="D141" i="81"/>
  <c r="D142" i="81"/>
  <c r="D143" i="81"/>
  <c r="D144" i="81"/>
  <c r="D145" i="81"/>
  <c r="D146" i="81"/>
  <c r="D147" i="81"/>
  <c r="D148" i="81"/>
  <c r="D149" i="81"/>
  <c r="D150" i="81"/>
  <c r="D151" i="81"/>
  <c r="D152" i="81"/>
  <c r="D153" i="81"/>
  <c r="D154" i="81"/>
  <c r="D155" i="81"/>
  <c r="D156" i="81"/>
  <c r="D157" i="81"/>
  <c r="D158" i="81"/>
  <c r="D159" i="81"/>
  <c r="D160" i="81"/>
  <c r="D161" i="81"/>
  <c r="D162" i="81"/>
  <c r="D163" i="81"/>
  <c r="D164" i="81"/>
  <c r="D165" i="81"/>
  <c r="D166" i="81"/>
  <c r="D167" i="81"/>
  <c r="D168" i="81"/>
  <c r="D169" i="81"/>
  <c r="D170" i="81"/>
  <c r="D171" i="81"/>
  <c r="D172" i="81"/>
  <c r="D173" i="81"/>
  <c r="D174" i="81"/>
  <c r="D175" i="81"/>
  <c r="D176" i="81"/>
  <c r="D177" i="81"/>
  <c r="D178" i="81"/>
  <c r="D179" i="81"/>
  <c r="D180" i="81"/>
  <c r="D181" i="81"/>
  <c r="D182" i="81"/>
  <c r="D183" i="81"/>
  <c r="D184" i="81"/>
  <c r="D185" i="81"/>
  <c r="D186" i="81"/>
  <c r="D187" i="81"/>
  <c r="D188" i="81"/>
  <c r="D189" i="81"/>
  <c r="D190" i="81"/>
  <c r="D191" i="81"/>
  <c r="D192" i="81"/>
  <c r="D193" i="81"/>
  <c r="D194" i="81"/>
  <c r="D195" i="81"/>
  <c r="D196" i="81"/>
  <c r="D197" i="81"/>
  <c r="D198" i="81"/>
  <c r="D199" i="81"/>
  <c r="D200" i="81"/>
  <c r="D201" i="81"/>
  <c r="D202" i="81"/>
  <c r="D203" i="81"/>
  <c r="D204" i="81"/>
  <c r="D205" i="81"/>
  <c r="D206" i="81"/>
  <c r="D207" i="81"/>
  <c r="D208" i="81"/>
  <c r="D209" i="81"/>
  <c r="D210" i="81"/>
  <c r="D211" i="81"/>
  <c r="D212" i="81"/>
  <c r="D213" i="81"/>
  <c r="D214" i="81"/>
  <c r="D215" i="81"/>
  <c r="D216" i="81"/>
  <c r="D217" i="81"/>
  <c r="D218" i="81"/>
  <c r="D219" i="81"/>
  <c r="D220" i="81"/>
  <c r="D221" i="81"/>
  <c r="D222" i="81"/>
  <c r="D223" i="81"/>
  <c r="D224" i="81"/>
  <c r="D225" i="81"/>
  <c r="D226" i="81"/>
  <c r="D227" i="81"/>
  <c r="D228" i="81"/>
  <c r="D229" i="81"/>
  <c r="D230" i="81"/>
  <c r="D231" i="81"/>
  <c r="D232" i="81"/>
  <c r="D233" i="81"/>
  <c r="D234" i="81"/>
  <c r="D235" i="81"/>
  <c r="D236" i="81"/>
  <c r="D237" i="81"/>
  <c r="D238" i="81"/>
  <c r="D239" i="81"/>
  <c r="D240" i="81"/>
  <c r="D241" i="81"/>
  <c r="D242" i="81"/>
  <c r="D243" i="81"/>
  <c r="D244" i="81"/>
  <c r="D245" i="81"/>
  <c r="D246" i="81"/>
  <c r="D247" i="81"/>
  <c r="D248" i="81"/>
  <c r="D249" i="81"/>
  <c r="D250" i="81"/>
  <c r="D251" i="81"/>
  <c r="D252" i="81"/>
  <c r="D253" i="81"/>
  <c r="D254" i="81"/>
  <c r="D255" i="81"/>
  <c r="D256" i="81"/>
  <c r="D257" i="81"/>
  <c r="D258" i="81"/>
  <c r="D259" i="81"/>
  <c r="D260" i="81"/>
  <c r="D261" i="81"/>
  <c r="D262" i="81"/>
  <c r="D263" i="81"/>
  <c r="D264" i="81"/>
  <c r="D265" i="81"/>
  <c r="D266" i="81"/>
  <c r="D267" i="81"/>
  <c r="D268" i="81"/>
  <c r="D269" i="81"/>
  <c r="D270" i="81"/>
  <c r="D271" i="81"/>
  <c r="D272" i="81"/>
  <c r="D273" i="81"/>
  <c r="D274" i="81"/>
  <c r="D275" i="81"/>
  <c r="D276" i="81"/>
  <c r="D277" i="81"/>
  <c r="D278" i="81"/>
  <c r="D279" i="81"/>
  <c r="D280" i="81"/>
  <c r="D281" i="81"/>
  <c r="D282" i="81"/>
  <c r="D283" i="81"/>
  <c r="D284" i="81"/>
  <c r="D285" i="81"/>
  <c r="D286" i="81"/>
  <c r="D287" i="81"/>
  <c r="D288" i="81"/>
  <c r="D289" i="81"/>
  <c r="D290" i="81"/>
  <c r="D291" i="81"/>
  <c r="D292" i="81"/>
  <c r="D293" i="81"/>
  <c r="D294" i="81"/>
  <c r="D295" i="81"/>
  <c r="D296" i="81"/>
  <c r="D297" i="81"/>
  <c r="D298" i="81"/>
  <c r="D299" i="81"/>
  <c r="D300" i="81"/>
  <c r="D301" i="81"/>
  <c r="D302" i="81"/>
  <c r="D303" i="81"/>
  <c r="D304" i="81"/>
  <c r="D305" i="81"/>
  <c r="D306" i="81"/>
  <c r="D307" i="81"/>
  <c r="D308" i="81"/>
  <c r="D309" i="81"/>
  <c r="D310" i="81"/>
  <c r="D311" i="81"/>
  <c r="D312" i="81"/>
  <c r="D313" i="81"/>
  <c r="D314" i="81"/>
  <c r="D315" i="81"/>
  <c r="D316" i="81"/>
  <c r="D317" i="81"/>
  <c r="D318" i="81"/>
  <c r="D319" i="81"/>
  <c r="D320" i="81"/>
  <c r="D321" i="81"/>
  <c r="D322" i="81"/>
  <c r="D323" i="81"/>
  <c r="D324" i="81"/>
  <c r="D325" i="81"/>
  <c r="D326" i="81"/>
  <c r="D327" i="81"/>
  <c r="D328" i="81"/>
  <c r="D329" i="81"/>
  <c r="D330" i="81"/>
  <c r="D331" i="81"/>
  <c r="D332" i="81"/>
  <c r="D333" i="81"/>
  <c r="D334" i="81"/>
  <c r="D335" i="81"/>
  <c r="D336" i="81"/>
  <c r="D337" i="81"/>
  <c r="D338" i="81"/>
  <c r="D339" i="81"/>
  <c r="D340" i="81"/>
  <c r="D341" i="81"/>
  <c r="D342" i="81"/>
  <c r="D343" i="81"/>
  <c r="D344" i="81"/>
  <c r="D345" i="81"/>
  <c r="D346" i="81"/>
  <c r="D347" i="81"/>
  <c r="D348" i="81"/>
  <c r="D349" i="81"/>
  <c r="D350" i="81"/>
  <c r="D351" i="81"/>
  <c r="D352" i="81"/>
  <c r="D353" i="81"/>
  <c r="D354" i="81"/>
  <c r="D355" i="81"/>
  <c r="D356" i="81"/>
  <c r="D357" i="81"/>
  <c r="D358" i="81"/>
  <c r="D359" i="81"/>
  <c r="D360" i="81"/>
  <c r="D361" i="81"/>
  <c r="D362" i="81"/>
  <c r="D363" i="81"/>
  <c r="D364" i="81"/>
  <c r="D365" i="81"/>
  <c r="D366" i="81"/>
  <c r="D367" i="81"/>
  <c r="D368" i="81"/>
  <c r="D369" i="81"/>
  <c r="D370" i="81"/>
  <c r="D371" i="81"/>
  <c r="D372" i="81"/>
  <c r="D373" i="81"/>
  <c r="D374" i="81"/>
  <c r="D375" i="81"/>
  <c r="D376" i="81"/>
  <c r="D377" i="81"/>
  <c r="D378" i="81"/>
  <c r="D379" i="81"/>
  <c r="D380" i="81"/>
  <c r="D381" i="81"/>
  <c r="D382" i="81"/>
  <c r="D383" i="81"/>
  <c r="D384" i="81"/>
  <c r="D385" i="81"/>
  <c r="D386" i="81"/>
  <c r="D387" i="81"/>
  <c r="D388" i="81"/>
  <c r="D389" i="81"/>
  <c r="D390" i="81"/>
  <c r="D391" i="81"/>
  <c r="D392" i="81"/>
  <c r="D393" i="81"/>
  <c r="D394" i="81"/>
  <c r="D395" i="81"/>
  <c r="D396" i="81"/>
  <c r="D397" i="81"/>
  <c r="D398" i="81"/>
  <c r="D399" i="81"/>
  <c r="D400" i="81"/>
  <c r="D401" i="81"/>
  <c r="D402" i="81"/>
  <c r="D403" i="81"/>
  <c r="D404" i="81"/>
  <c r="D405" i="81"/>
  <c r="D406" i="81"/>
  <c r="D407" i="81"/>
  <c r="D408" i="81"/>
  <c r="D409" i="81"/>
  <c r="D410" i="81"/>
  <c r="D411" i="81"/>
  <c r="D412" i="81"/>
  <c r="D413" i="81"/>
  <c r="D414" i="81"/>
  <c r="D415" i="81"/>
  <c r="D416" i="81"/>
  <c r="D417" i="81"/>
  <c r="D418" i="81"/>
  <c r="D419" i="81"/>
  <c r="D420" i="81"/>
  <c r="D421" i="81"/>
  <c r="D422" i="81"/>
  <c r="D423" i="81"/>
  <c r="D424" i="81"/>
  <c r="D425" i="81"/>
  <c r="D426" i="81"/>
  <c r="D427" i="81"/>
  <c r="D428" i="81"/>
  <c r="D429" i="81"/>
  <c r="D430" i="81"/>
  <c r="D431" i="81"/>
  <c r="D432" i="81"/>
  <c r="D433" i="81"/>
  <c r="D434" i="81"/>
  <c r="D435" i="81"/>
  <c r="D436" i="81"/>
  <c r="D437" i="81"/>
  <c r="D438" i="81"/>
  <c r="D439" i="81"/>
  <c r="D440" i="81"/>
  <c r="D441" i="81"/>
  <c r="D442" i="81"/>
  <c r="D443" i="81"/>
  <c r="D444" i="81"/>
  <c r="D445" i="81"/>
  <c r="D446" i="81"/>
  <c r="D447" i="81"/>
  <c r="D448" i="81"/>
  <c r="D449" i="81"/>
  <c r="D450" i="81"/>
  <c r="D451" i="81"/>
  <c r="D452" i="81"/>
  <c r="D453" i="81"/>
  <c r="D454" i="81"/>
  <c r="D455" i="81"/>
  <c r="D456" i="81"/>
  <c r="D457" i="81"/>
  <c r="D458" i="81"/>
  <c r="D459" i="81"/>
  <c r="D460" i="81"/>
  <c r="D461" i="81"/>
  <c r="D462" i="81"/>
  <c r="D463" i="81"/>
  <c r="D464" i="81"/>
  <c r="D465" i="81"/>
  <c r="D466" i="81"/>
  <c r="D467" i="81"/>
  <c r="D468" i="81"/>
  <c r="D469" i="81"/>
  <c r="D470" i="81"/>
  <c r="D471" i="81"/>
  <c r="D472" i="81"/>
  <c r="D473" i="81"/>
  <c r="D474" i="81"/>
  <c r="D475" i="81"/>
  <c r="D476" i="81"/>
  <c r="D477" i="81"/>
  <c r="D478" i="81"/>
  <c r="D479" i="81"/>
  <c r="D480" i="81"/>
  <c r="D481" i="81"/>
  <c r="D482" i="81"/>
  <c r="D483" i="81"/>
  <c r="D484" i="81"/>
  <c r="D485" i="81"/>
  <c r="D486" i="81"/>
  <c r="D487" i="81"/>
  <c r="D488" i="81"/>
  <c r="D489" i="81"/>
  <c r="D490" i="81"/>
  <c r="D491" i="81"/>
  <c r="D492" i="81"/>
  <c r="D493" i="81"/>
  <c r="D494" i="81"/>
  <c r="D495" i="81"/>
  <c r="D496" i="81"/>
  <c r="D497" i="81"/>
  <c r="D498" i="81"/>
  <c r="D499" i="81"/>
  <c r="D500" i="81"/>
  <c r="C1" i="81"/>
  <c r="C2" i="81"/>
  <c r="C3" i="81"/>
  <c r="C4" i="81"/>
  <c r="C5" i="81"/>
  <c r="C6" i="81"/>
  <c r="C7" i="81"/>
  <c r="C8" i="81"/>
  <c r="C9" i="81"/>
  <c r="C10" i="81"/>
  <c r="C11" i="81"/>
  <c r="C12" i="81"/>
  <c r="C13" i="81"/>
  <c r="C14" i="81"/>
  <c r="C15" i="81"/>
  <c r="C16" i="81"/>
  <c r="C17" i="81"/>
  <c r="C18" i="81"/>
  <c r="C19" i="81"/>
  <c r="C20" i="81"/>
  <c r="C21" i="81"/>
  <c r="C22" i="81"/>
  <c r="C23" i="81"/>
  <c r="C24" i="81"/>
  <c r="C25" i="81"/>
  <c r="C26" i="81"/>
  <c r="C27" i="81"/>
  <c r="C28" i="81"/>
  <c r="C29" i="81"/>
  <c r="C30" i="81"/>
  <c r="C31" i="81"/>
  <c r="C32" i="81"/>
  <c r="C33" i="81"/>
  <c r="C34" i="81"/>
  <c r="C35" i="81"/>
  <c r="C36" i="81"/>
  <c r="C37" i="81"/>
  <c r="C38" i="81"/>
  <c r="C39" i="81"/>
  <c r="C40" i="81"/>
  <c r="C41" i="81"/>
  <c r="C42" i="81"/>
  <c r="C43" i="81"/>
  <c r="C44" i="81"/>
  <c r="C45" i="81"/>
  <c r="C46" i="81"/>
  <c r="C47" i="81"/>
  <c r="C48" i="81"/>
  <c r="C49" i="81"/>
  <c r="C50" i="81"/>
  <c r="C51" i="81"/>
  <c r="C52" i="81"/>
  <c r="C53" i="81"/>
  <c r="C54" i="81"/>
  <c r="C55" i="81"/>
  <c r="C56" i="81"/>
  <c r="C57" i="81"/>
  <c r="C58" i="81"/>
  <c r="C59" i="81"/>
  <c r="C60" i="81"/>
  <c r="C61" i="81"/>
  <c r="C62" i="81"/>
  <c r="C63" i="81"/>
  <c r="C64" i="81"/>
  <c r="C65" i="81"/>
  <c r="C66" i="81"/>
  <c r="C67" i="81"/>
  <c r="C68" i="81"/>
  <c r="C69" i="81"/>
  <c r="C70" i="81"/>
  <c r="C71" i="81"/>
  <c r="C72" i="81"/>
  <c r="C73" i="81"/>
  <c r="C74" i="81"/>
  <c r="C75" i="81"/>
  <c r="C76" i="81"/>
  <c r="C77" i="81"/>
  <c r="C78" i="81"/>
  <c r="C79" i="81"/>
  <c r="C80" i="81"/>
  <c r="C81" i="81"/>
  <c r="C82" i="81"/>
  <c r="C83" i="81"/>
  <c r="C84" i="81"/>
  <c r="C85" i="81"/>
  <c r="C86" i="81"/>
  <c r="C87" i="81"/>
  <c r="C88" i="81"/>
  <c r="C89" i="81"/>
  <c r="C90" i="81"/>
  <c r="C91" i="81"/>
  <c r="C92" i="81"/>
  <c r="C93" i="81"/>
  <c r="C94" i="81"/>
  <c r="C95" i="81"/>
  <c r="C96" i="81"/>
  <c r="C97" i="81"/>
  <c r="C98" i="81"/>
  <c r="C99" i="81"/>
  <c r="C100" i="81"/>
  <c r="C101" i="81"/>
  <c r="C102" i="81"/>
  <c r="C103" i="81"/>
  <c r="C104" i="81"/>
  <c r="C105" i="81"/>
  <c r="C106" i="81"/>
  <c r="C107" i="81"/>
  <c r="C108" i="81"/>
  <c r="C109" i="81"/>
  <c r="C110" i="81"/>
  <c r="C111" i="81"/>
  <c r="C112" i="81"/>
  <c r="C113" i="81"/>
  <c r="C114" i="81"/>
  <c r="C115" i="81"/>
  <c r="C116" i="81"/>
  <c r="C117" i="81"/>
  <c r="C118" i="81"/>
  <c r="C119" i="81"/>
  <c r="C120" i="81"/>
  <c r="C121" i="81"/>
  <c r="C122" i="81"/>
  <c r="C123" i="81"/>
  <c r="C124" i="81"/>
  <c r="C125" i="81"/>
  <c r="C126" i="81"/>
  <c r="C127" i="81"/>
  <c r="C128" i="81"/>
  <c r="C129" i="81"/>
  <c r="C130" i="81"/>
  <c r="C131" i="81"/>
  <c r="C132" i="81"/>
  <c r="C133" i="81"/>
  <c r="C134" i="81"/>
  <c r="C135" i="81"/>
  <c r="C136" i="81"/>
  <c r="C137" i="81"/>
  <c r="C138" i="81"/>
  <c r="C139" i="81"/>
  <c r="C140" i="81"/>
  <c r="C141" i="81"/>
  <c r="C142" i="81"/>
  <c r="C143" i="81"/>
  <c r="C144" i="81"/>
  <c r="C145" i="81"/>
  <c r="C146" i="81"/>
  <c r="C147" i="81"/>
  <c r="C148" i="81"/>
  <c r="C149" i="81"/>
  <c r="C150" i="81"/>
  <c r="C151" i="81"/>
  <c r="C152" i="81"/>
  <c r="C153" i="81"/>
  <c r="C154" i="81"/>
  <c r="C155" i="81"/>
  <c r="C156" i="81"/>
  <c r="C157" i="81"/>
  <c r="C158" i="81"/>
  <c r="C159" i="81"/>
  <c r="C160" i="81"/>
  <c r="C161" i="81"/>
  <c r="C162" i="81"/>
  <c r="C163" i="81"/>
  <c r="C164" i="81"/>
  <c r="C165" i="81"/>
  <c r="C166" i="81"/>
  <c r="C167" i="81"/>
  <c r="C168" i="81"/>
  <c r="C169" i="81"/>
  <c r="C170" i="81"/>
  <c r="C171" i="81"/>
  <c r="C172" i="81"/>
  <c r="C173" i="81"/>
  <c r="C174" i="81"/>
  <c r="C175" i="81"/>
  <c r="C176" i="81"/>
  <c r="C177" i="81"/>
  <c r="C178" i="81"/>
  <c r="C179" i="81"/>
  <c r="C180" i="81"/>
  <c r="C181" i="81"/>
  <c r="C182" i="81"/>
  <c r="C183" i="81"/>
  <c r="C184" i="81"/>
  <c r="C185" i="81"/>
  <c r="C186" i="81"/>
  <c r="C187" i="81"/>
  <c r="C188" i="81"/>
  <c r="C189" i="81"/>
  <c r="C190" i="81"/>
  <c r="C191" i="81"/>
  <c r="C192" i="81"/>
  <c r="C193" i="81"/>
  <c r="C194" i="81"/>
  <c r="C195" i="81"/>
  <c r="C196" i="81"/>
  <c r="C197" i="81"/>
  <c r="C198" i="81"/>
  <c r="C199" i="81"/>
  <c r="C200" i="81"/>
  <c r="C201" i="81"/>
  <c r="C202" i="81"/>
  <c r="C203" i="81"/>
  <c r="C204" i="81"/>
  <c r="C205" i="81"/>
  <c r="C206" i="81"/>
  <c r="C207" i="81"/>
  <c r="C208" i="81"/>
  <c r="C209" i="81"/>
  <c r="C210" i="81"/>
  <c r="C211" i="81"/>
  <c r="C212" i="81"/>
  <c r="C213" i="81"/>
  <c r="C214" i="81"/>
  <c r="C215" i="81"/>
  <c r="C216" i="81"/>
  <c r="C217" i="81"/>
  <c r="C218" i="81"/>
  <c r="C219" i="81"/>
  <c r="C220" i="81"/>
  <c r="C221" i="81"/>
  <c r="C222" i="81"/>
  <c r="C223" i="81"/>
  <c r="C224" i="81"/>
  <c r="C225" i="81"/>
  <c r="C226" i="81"/>
  <c r="C227" i="81"/>
  <c r="C228" i="81"/>
  <c r="C229" i="81"/>
  <c r="C230" i="81"/>
  <c r="C231" i="81"/>
  <c r="C232" i="81"/>
  <c r="C233" i="81"/>
  <c r="C234" i="81"/>
  <c r="C235" i="81"/>
  <c r="C236" i="81"/>
  <c r="C237" i="81"/>
  <c r="C238" i="81"/>
  <c r="C239" i="81"/>
  <c r="C240" i="81"/>
  <c r="C241" i="81"/>
  <c r="C242" i="81"/>
  <c r="C243" i="81"/>
  <c r="C244" i="81"/>
  <c r="C245" i="81"/>
  <c r="C246" i="81"/>
  <c r="C247" i="81"/>
  <c r="C248" i="81"/>
  <c r="C249" i="81"/>
  <c r="C250" i="81"/>
  <c r="C251" i="81"/>
  <c r="C252" i="81"/>
  <c r="C253" i="81"/>
  <c r="C254" i="81"/>
  <c r="C255" i="81"/>
  <c r="C256" i="81"/>
  <c r="C257" i="81"/>
  <c r="C258" i="81"/>
  <c r="C259" i="81"/>
  <c r="C260" i="81"/>
  <c r="C261" i="81"/>
  <c r="C262" i="81"/>
  <c r="C263" i="81"/>
  <c r="C264" i="81"/>
  <c r="C265" i="81"/>
  <c r="C266" i="81"/>
  <c r="C267" i="81"/>
  <c r="C268" i="81"/>
  <c r="C269" i="81"/>
  <c r="C270" i="81"/>
  <c r="C271" i="81"/>
  <c r="C272" i="81"/>
  <c r="C273" i="81"/>
  <c r="C274" i="81"/>
  <c r="C275" i="81"/>
  <c r="C276" i="81"/>
  <c r="C277" i="81"/>
  <c r="C278" i="81"/>
  <c r="C279" i="81"/>
  <c r="C280" i="81"/>
  <c r="C281" i="81"/>
  <c r="C282" i="81"/>
  <c r="C283" i="81"/>
  <c r="C284" i="81"/>
  <c r="C285" i="81"/>
  <c r="C286" i="81"/>
  <c r="C287" i="81"/>
  <c r="C288" i="81"/>
  <c r="C289" i="81"/>
  <c r="C290" i="81"/>
  <c r="C291" i="81"/>
  <c r="C292" i="81"/>
  <c r="C293" i="81"/>
  <c r="C294" i="81"/>
  <c r="C295" i="81"/>
  <c r="C296" i="81"/>
  <c r="C297" i="81"/>
  <c r="C298" i="81"/>
  <c r="C299" i="81"/>
  <c r="C300" i="81"/>
  <c r="C301" i="81"/>
  <c r="C302" i="81"/>
  <c r="C303" i="81"/>
  <c r="C304" i="81"/>
  <c r="C305" i="81"/>
  <c r="C306" i="81"/>
  <c r="C307" i="81"/>
  <c r="C308" i="81"/>
  <c r="C309" i="81"/>
  <c r="C310" i="81"/>
  <c r="C311" i="81"/>
  <c r="C312" i="81"/>
  <c r="C313" i="81"/>
  <c r="C314" i="81"/>
  <c r="C315" i="81"/>
  <c r="C316" i="81"/>
  <c r="C317" i="81"/>
  <c r="C318" i="81"/>
  <c r="C319" i="81"/>
  <c r="C320" i="81"/>
  <c r="C321" i="81"/>
  <c r="C322" i="81"/>
  <c r="C323" i="81"/>
  <c r="C324" i="81"/>
  <c r="C325" i="81"/>
  <c r="C326" i="81"/>
  <c r="C327" i="81"/>
  <c r="C328" i="81"/>
  <c r="C329" i="81"/>
  <c r="C330" i="81"/>
  <c r="C331" i="81"/>
  <c r="C332" i="81"/>
  <c r="C333" i="81"/>
  <c r="C334" i="81"/>
  <c r="C335" i="81"/>
  <c r="C336" i="81"/>
  <c r="C337" i="81"/>
  <c r="C338" i="81"/>
  <c r="C339" i="81"/>
  <c r="C340" i="81"/>
  <c r="C341" i="81"/>
  <c r="C342" i="81"/>
  <c r="C343" i="81"/>
  <c r="C344" i="81"/>
  <c r="C345" i="81"/>
  <c r="C346" i="81"/>
  <c r="C347" i="81"/>
  <c r="C348" i="81"/>
  <c r="C349" i="81"/>
  <c r="C350" i="81"/>
  <c r="C351" i="81"/>
  <c r="C352" i="81"/>
  <c r="C353" i="81"/>
  <c r="C354" i="81"/>
  <c r="C355" i="81"/>
  <c r="C356" i="81"/>
  <c r="C357" i="81"/>
  <c r="C358" i="81"/>
  <c r="C359" i="81"/>
  <c r="C360" i="81"/>
  <c r="C361" i="81"/>
  <c r="C362" i="81"/>
  <c r="C363" i="81"/>
  <c r="C364" i="81"/>
  <c r="C365" i="81"/>
  <c r="C366" i="81"/>
  <c r="C367" i="81"/>
  <c r="C368" i="81"/>
  <c r="C369" i="81"/>
  <c r="C370" i="81"/>
  <c r="C371" i="81"/>
  <c r="C372" i="81"/>
  <c r="C373" i="81"/>
  <c r="C374" i="81"/>
  <c r="C375" i="81"/>
  <c r="C376" i="81"/>
  <c r="C377" i="81"/>
  <c r="C378" i="81"/>
  <c r="C379" i="81"/>
  <c r="C380" i="81"/>
  <c r="C381" i="81"/>
  <c r="C382" i="81"/>
  <c r="C383" i="81"/>
  <c r="C384" i="81"/>
  <c r="C385" i="81"/>
  <c r="C386" i="81"/>
  <c r="C387" i="81"/>
  <c r="C388" i="81"/>
  <c r="C389" i="81"/>
  <c r="C390" i="81"/>
  <c r="C391" i="81"/>
  <c r="C392" i="81"/>
  <c r="C393" i="81"/>
  <c r="C394" i="81"/>
  <c r="C395" i="81"/>
  <c r="C396" i="81"/>
  <c r="C397" i="81"/>
  <c r="C398" i="81"/>
  <c r="C399" i="81"/>
  <c r="C400" i="81"/>
  <c r="C401" i="81"/>
  <c r="C402" i="81"/>
  <c r="C403" i="81"/>
  <c r="C404" i="81"/>
  <c r="C405" i="81"/>
  <c r="C406" i="81"/>
  <c r="C407" i="81"/>
  <c r="C408" i="81"/>
  <c r="C409" i="81"/>
  <c r="C410" i="81"/>
  <c r="C411" i="81"/>
  <c r="C412" i="81"/>
  <c r="C413" i="81"/>
  <c r="C414" i="81"/>
  <c r="C415" i="81"/>
  <c r="C416" i="81"/>
  <c r="C417" i="81"/>
  <c r="C418" i="81"/>
  <c r="C419" i="81"/>
  <c r="C420" i="81"/>
  <c r="C421" i="81"/>
  <c r="C422" i="81"/>
  <c r="C423" i="81"/>
  <c r="C424" i="81"/>
  <c r="C425" i="81"/>
  <c r="C426" i="81"/>
  <c r="C427" i="81"/>
  <c r="C428" i="81"/>
  <c r="C429" i="81"/>
  <c r="C430" i="81"/>
  <c r="C431" i="81"/>
  <c r="C432" i="81"/>
  <c r="C433" i="81"/>
  <c r="C434" i="81"/>
  <c r="C435" i="81"/>
  <c r="C436" i="81"/>
  <c r="C437" i="81"/>
  <c r="C438" i="81"/>
  <c r="C439" i="81"/>
  <c r="C440" i="81"/>
  <c r="C441" i="81"/>
  <c r="C442" i="81"/>
  <c r="C443" i="81"/>
  <c r="C444" i="81"/>
  <c r="C445" i="81"/>
  <c r="C446" i="81"/>
  <c r="C447" i="81"/>
  <c r="C448" i="81"/>
  <c r="C449" i="81"/>
  <c r="C450" i="81"/>
  <c r="C451" i="81"/>
  <c r="C452" i="81"/>
  <c r="C453" i="81"/>
  <c r="C454" i="81"/>
  <c r="C455" i="81"/>
  <c r="C456" i="81"/>
  <c r="C457" i="81"/>
  <c r="C458" i="81"/>
  <c r="C459" i="81"/>
  <c r="C460" i="81"/>
  <c r="C461" i="81"/>
  <c r="C462" i="81"/>
  <c r="C463" i="81"/>
  <c r="C464" i="81"/>
  <c r="C465" i="81"/>
  <c r="C466" i="81"/>
  <c r="C467" i="81"/>
  <c r="C468" i="81"/>
  <c r="C469" i="81"/>
  <c r="C470" i="81"/>
  <c r="C471" i="81"/>
  <c r="C472" i="81"/>
  <c r="C473" i="81"/>
  <c r="C474" i="81"/>
  <c r="C475" i="81"/>
  <c r="C476" i="81"/>
  <c r="C477" i="81"/>
  <c r="C478" i="81"/>
  <c r="C479" i="81"/>
  <c r="C480" i="81"/>
  <c r="C481" i="81"/>
  <c r="C482" i="81"/>
  <c r="C483" i="81"/>
  <c r="C484" i="81"/>
  <c r="C485" i="81"/>
  <c r="C486" i="81"/>
  <c r="C487" i="81"/>
  <c r="C488" i="81"/>
  <c r="C489" i="81"/>
  <c r="C490" i="81"/>
  <c r="C491" i="81"/>
  <c r="C492" i="81"/>
  <c r="C493" i="81"/>
  <c r="C494" i="81"/>
  <c r="C495" i="81"/>
  <c r="C496" i="81"/>
  <c r="C497" i="81"/>
  <c r="C498" i="81"/>
  <c r="C499" i="81"/>
  <c r="C500" i="81"/>
  <c r="B1" i="81"/>
  <c r="B2" i="81"/>
  <c r="B3" i="81"/>
  <c r="B4" i="81"/>
  <c r="B5" i="81"/>
  <c r="B6" i="81"/>
  <c r="B7" i="81"/>
  <c r="B8" i="81"/>
  <c r="B9" i="81"/>
  <c r="B10" i="81"/>
  <c r="B11" i="81"/>
  <c r="B12" i="81"/>
  <c r="B13" i="81"/>
  <c r="B14" i="81"/>
  <c r="B15" i="81"/>
  <c r="B16" i="81"/>
  <c r="B17" i="81"/>
  <c r="B18" i="81"/>
  <c r="B19" i="81"/>
  <c r="B20" i="81"/>
  <c r="B21" i="81"/>
  <c r="B22" i="81"/>
  <c r="B23" i="81"/>
  <c r="B24" i="81"/>
  <c r="B25" i="81"/>
  <c r="B26" i="81"/>
  <c r="B27" i="81"/>
  <c r="B28" i="81"/>
  <c r="B29" i="81"/>
  <c r="B30" i="81"/>
  <c r="B31" i="81"/>
  <c r="B32" i="81"/>
  <c r="B33" i="81"/>
  <c r="B34" i="81"/>
  <c r="B35" i="81"/>
  <c r="B36" i="81"/>
  <c r="B37" i="81"/>
  <c r="B38" i="81"/>
  <c r="B39" i="81"/>
  <c r="B40" i="81"/>
  <c r="B41" i="81"/>
  <c r="B42" i="81"/>
  <c r="B43" i="81"/>
  <c r="B44" i="81"/>
  <c r="B45" i="81"/>
  <c r="B46" i="81"/>
  <c r="B47" i="81"/>
  <c r="B48" i="81"/>
  <c r="B49" i="81"/>
  <c r="B50" i="81"/>
  <c r="B51" i="81"/>
  <c r="B52" i="81"/>
  <c r="B53" i="81"/>
  <c r="B54" i="81"/>
  <c r="B55" i="81"/>
  <c r="B56" i="81"/>
  <c r="B57" i="81"/>
  <c r="B58" i="81"/>
  <c r="B59" i="81"/>
  <c r="B60" i="81"/>
  <c r="B61" i="81"/>
  <c r="B62" i="81"/>
  <c r="B63" i="81"/>
  <c r="B64" i="81"/>
  <c r="B65" i="81"/>
  <c r="B66" i="81"/>
  <c r="B67" i="81"/>
  <c r="B68" i="81"/>
  <c r="B69" i="81"/>
  <c r="B70" i="81"/>
  <c r="B71" i="81"/>
  <c r="B72" i="81"/>
  <c r="B73" i="81"/>
  <c r="B74" i="81"/>
  <c r="B75" i="81"/>
  <c r="B76" i="81"/>
  <c r="B77" i="81"/>
  <c r="B78" i="81"/>
  <c r="B79" i="81"/>
  <c r="B80" i="81"/>
  <c r="B81" i="81"/>
  <c r="B82" i="81"/>
  <c r="B83" i="81"/>
  <c r="B84" i="81"/>
  <c r="B85" i="81"/>
  <c r="B86" i="81"/>
  <c r="B87" i="81"/>
  <c r="B88" i="81"/>
  <c r="B89" i="81"/>
  <c r="B90" i="81"/>
  <c r="B91" i="81"/>
  <c r="B92" i="81"/>
  <c r="B93" i="81"/>
  <c r="B94" i="81"/>
  <c r="B95" i="81"/>
  <c r="B96" i="81"/>
  <c r="B97" i="81"/>
  <c r="B98" i="81"/>
  <c r="B99" i="81"/>
  <c r="B100" i="81"/>
  <c r="B101" i="81"/>
  <c r="B102" i="81"/>
  <c r="B103" i="81"/>
  <c r="B104" i="81"/>
  <c r="B105" i="81"/>
  <c r="B106" i="81"/>
  <c r="B107" i="81"/>
  <c r="B108" i="81"/>
  <c r="B109" i="81"/>
  <c r="B110" i="81"/>
  <c r="B111" i="81"/>
  <c r="B112" i="81"/>
  <c r="B113" i="81"/>
  <c r="B114" i="81"/>
  <c r="B115" i="81"/>
  <c r="B116" i="81"/>
  <c r="B117" i="81"/>
  <c r="B118" i="81"/>
  <c r="B119" i="81"/>
  <c r="B120" i="81"/>
  <c r="B121" i="81"/>
  <c r="B122" i="81"/>
  <c r="B123" i="81"/>
  <c r="B124" i="81"/>
  <c r="B125" i="81"/>
  <c r="B126" i="81"/>
  <c r="B127" i="81"/>
  <c r="B128" i="81"/>
  <c r="B129" i="81"/>
  <c r="B130" i="81"/>
  <c r="B131" i="81"/>
  <c r="B132" i="81"/>
  <c r="B133" i="81"/>
  <c r="B134" i="81"/>
  <c r="B135" i="81"/>
  <c r="B136" i="81"/>
  <c r="B137" i="81"/>
  <c r="B138" i="81"/>
  <c r="B139" i="81"/>
  <c r="B140" i="81"/>
  <c r="B141" i="81"/>
  <c r="B142" i="81"/>
  <c r="B143" i="81"/>
  <c r="B144" i="81"/>
  <c r="B145" i="81"/>
  <c r="B146" i="81"/>
  <c r="B147" i="81"/>
  <c r="B148" i="81"/>
  <c r="B149" i="81"/>
  <c r="B150" i="81"/>
  <c r="B151" i="81"/>
  <c r="B152" i="81"/>
  <c r="B153" i="81"/>
  <c r="B154" i="81"/>
  <c r="B155" i="81"/>
  <c r="B156" i="81"/>
  <c r="B157" i="81"/>
  <c r="B158" i="81"/>
  <c r="B159" i="81"/>
  <c r="B160" i="81"/>
  <c r="B161" i="81"/>
  <c r="B162" i="81"/>
  <c r="B163" i="81"/>
  <c r="B164" i="81"/>
  <c r="B165" i="81"/>
  <c r="B166" i="81"/>
  <c r="B167" i="81"/>
  <c r="B168" i="81"/>
  <c r="B169" i="81"/>
  <c r="B170" i="81"/>
  <c r="B171" i="81"/>
  <c r="B172" i="81"/>
  <c r="B173" i="81"/>
  <c r="B174" i="81"/>
  <c r="B175" i="81"/>
  <c r="B176" i="81"/>
  <c r="B177" i="81"/>
  <c r="B178" i="81"/>
  <c r="B179" i="81"/>
  <c r="B180" i="81"/>
  <c r="B181" i="81"/>
  <c r="B182" i="81"/>
  <c r="B183" i="81"/>
  <c r="B184" i="81"/>
  <c r="B185" i="81"/>
  <c r="B186" i="81"/>
  <c r="B187" i="81"/>
  <c r="B188" i="81"/>
  <c r="B189" i="81"/>
  <c r="B190" i="81"/>
  <c r="B191" i="81"/>
  <c r="B192" i="81"/>
  <c r="B193" i="81"/>
  <c r="B194" i="81"/>
  <c r="B195" i="81"/>
  <c r="B196" i="81"/>
  <c r="B197" i="81"/>
  <c r="B198" i="81"/>
  <c r="B199" i="81"/>
  <c r="B200" i="81"/>
  <c r="B201" i="81"/>
  <c r="B202" i="81"/>
  <c r="B203" i="81"/>
  <c r="B204" i="81"/>
  <c r="B205" i="81"/>
  <c r="B206" i="81"/>
  <c r="B207" i="81"/>
  <c r="B208" i="81"/>
  <c r="B209" i="81"/>
  <c r="B210" i="81"/>
  <c r="B211" i="81"/>
  <c r="B212" i="81"/>
  <c r="B213" i="81"/>
  <c r="B214" i="81"/>
  <c r="B215" i="81"/>
  <c r="B216" i="81"/>
  <c r="B217" i="81"/>
  <c r="B218" i="81"/>
  <c r="B219" i="81"/>
  <c r="B220" i="81"/>
  <c r="B221" i="81"/>
  <c r="B222" i="81"/>
  <c r="B223" i="81"/>
  <c r="B224" i="81"/>
  <c r="B225" i="81"/>
  <c r="B226" i="81"/>
  <c r="B227" i="81"/>
  <c r="B228" i="81"/>
  <c r="B229" i="81"/>
  <c r="B230" i="81"/>
  <c r="B231" i="81"/>
  <c r="B232" i="81"/>
  <c r="B233" i="81"/>
  <c r="B234" i="81"/>
  <c r="B235" i="81"/>
  <c r="B236" i="81"/>
  <c r="B237" i="81"/>
  <c r="B238" i="81"/>
  <c r="B239" i="81"/>
  <c r="B240" i="81"/>
  <c r="B241" i="81"/>
  <c r="B242" i="81"/>
  <c r="B243" i="81"/>
  <c r="B244" i="81"/>
  <c r="B245" i="81"/>
  <c r="B246" i="81"/>
  <c r="B247" i="81"/>
  <c r="B248" i="81"/>
  <c r="B249" i="81"/>
  <c r="B250" i="81"/>
  <c r="B251" i="81"/>
  <c r="B252" i="81"/>
  <c r="B253" i="81"/>
  <c r="B254" i="81"/>
  <c r="B255" i="81"/>
  <c r="B256" i="81"/>
  <c r="B257" i="81"/>
  <c r="B258" i="81"/>
  <c r="B259" i="81"/>
  <c r="B260" i="81"/>
  <c r="B261" i="81"/>
  <c r="B262" i="81"/>
  <c r="B263" i="81"/>
  <c r="B264" i="81"/>
  <c r="B265" i="81"/>
  <c r="B266" i="81"/>
  <c r="B267" i="81"/>
  <c r="B268" i="81"/>
  <c r="B269" i="81"/>
  <c r="B270" i="81"/>
  <c r="B271" i="81"/>
  <c r="B272" i="81"/>
  <c r="B273" i="81"/>
  <c r="B274" i="81"/>
  <c r="B275" i="81"/>
  <c r="B276" i="81"/>
  <c r="B277" i="81"/>
  <c r="B278" i="81"/>
  <c r="B279" i="81"/>
  <c r="B280" i="81"/>
  <c r="B281" i="81"/>
  <c r="B282" i="81"/>
  <c r="B283" i="81"/>
  <c r="B284" i="81"/>
  <c r="B285" i="81"/>
  <c r="B286" i="81"/>
  <c r="B287" i="81"/>
  <c r="B288" i="81"/>
  <c r="B289" i="81"/>
  <c r="B290" i="81"/>
  <c r="B291" i="81"/>
  <c r="B292" i="81"/>
  <c r="B293" i="81"/>
  <c r="B294" i="81"/>
  <c r="B295" i="81"/>
  <c r="B296" i="81"/>
  <c r="B297" i="81"/>
  <c r="B298" i="81"/>
  <c r="B299" i="81"/>
  <c r="B300" i="81"/>
  <c r="B301" i="81"/>
  <c r="B302" i="81"/>
  <c r="B303" i="81"/>
  <c r="B304" i="81"/>
  <c r="B305" i="81"/>
  <c r="B306" i="81"/>
  <c r="B307" i="81"/>
  <c r="B308" i="81"/>
  <c r="B309" i="81"/>
  <c r="B310" i="81"/>
  <c r="B311" i="81"/>
  <c r="B312" i="81"/>
  <c r="B313" i="81"/>
  <c r="B314" i="81"/>
  <c r="B315" i="81"/>
  <c r="B316" i="81"/>
  <c r="B317" i="81"/>
  <c r="B318" i="81"/>
  <c r="B319" i="81"/>
  <c r="B320" i="81"/>
  <c r="B321" i="81"/>
  <c r="B322" i="81"/>
  <c r="B323" i="81"/>
  <c r="B324" i="81"/>
  <c r="B325" i="81"/>
  <c r="B326" i="81"/>
  <c r="B327" i="81"/>
  <c r="B328" i="81"/>
  <c r="B329" i="81"/>
  <c r="B330" i="81"/>
  <c r="B331" i="81"/>
  <c r="B332" i="81"/>
  <c r="B333" i="81"/>
  <c r="B334" i="81"/>
  <c r="B335" i="81"/>
  <c r="B336" i="81"/>
  <c r="B337" i="81"/>
  <c r="B338" i="81"/>
  <c r="B339" i="81"/>
  <c r="B340" i="81"/>
  <c r="B341" i="81"/>
  <c r="B342" i="81"/>
  <c r="B343" i="81"/>
  <c r="B344" i="81"/>
  <c r="B345" i="81"/>
  <c r="B346" i="81"/>
  <c r="B347" i="81"/>
  <c r="B348" i="81"/>
  <c r="B349" i="81"/>
  <c r="B350" i="81"/>
  <c r="B351" i="81"/>
  <c r="B352" i="81"/>
  <c r="B353" i="81"/>
  <c r="B354" i="81"/>
  <c r="B355" i="81"/>
  <c r="B356" i="81"/>
  <c r="B357" i="81"/>
  <c r="B358" i="81"/>
  <c r="B359" i="81"/>
  <c r="B360" i="81"/>
  <c r="B361" i="81"/>
  <c r="B362" i="81"/>
  <c r="B363" i="81"/>
  <c r="B364" i="81"/>
  <c r="B365" i="81"/>
  <c r="B366" i="81"/>
  <c r="B367" i="81"/>
  <c r="B368" i="81"/>
  <c r="B369" i="81"/>
  <c r="B370" i="81"/>
  <c r="B371" i="81"/>
  <c r="B372" i="81"/>
  <c r="B373" i="81"/>
  <c r="B374" i="81"/>
  <c r="B375" i="81"/>
  <c r="B376" i="81"/>
  <c r="B377" i="81"/>
  <c r="B378" i="81"/>
  <c r="B379" i="81"/>
  <c r="B380" i="81"/>
  <c r="B381" i="81"/>
  <c r="B382" i="81"/>
  <c r="B383" i="81"/>
  <c r="B384" i="81"/>
  <c r="B385" i="81"/>
  <c r="B386" i="81"/>
  <c r="B387" i="81"/>
  <c r="B388" i="81"/>
  <c r="B389" i="81"/>
  <c r="B390" i="81"/>
  <c r="B391" i="81"/>
  <c r="B392" i="81"/>
  <c r="B393" i="81"/>
  <c r="B394" i="81"/>
  <c r="B395" i="81"/>
  <c r="B396" i="81"/>
  <c r="B397" i="81"/>
  <c r="B398" i="81"/>
  <c r="B399" i="81"/>
  <c r="B400" i="81"/>
  <c r="B401" i="81"/>
  <c r="B402" i="81"/>
  <c r="B403" i="81"/>
  <c r="B404" i="81"/>
  <c r="B405" i="81"/>
  <c r="B406" i="81"/>
  <c r="B407" i="81"/>
  <c r="B408" i="81"/>
  <c r="B409" i="81"/>
  <c r="B410" i="81"/>
  <c r="B411" i="81"/>
  <c r="B412" i="81"/>
  <c r="B413" i="81"/>
  <c r="B414" i="81"/>
  <c r="B415" i="81"/>
  <c r="B416" i="81"/>
  <c r="B417" i="81"/>
  <c r="B418" i="81"/>
  <c r="B419" i="81"/>
  <c r="B420" i="81"/>
  <c r="B421" i="81"/>
  <c r="B422" i="81"/>
  <c r="B423" i="81"/>
  <c r="B424" i="81"/>
  <c r="B425" i="81"/>
  <c r="B426" i="81"/>
  <c r="B427" i="81"/>
  <c r="B428" i="81"/>
  <c r="B429" i="81"/>
  <c r="B430" i="81"/>
  <c r="B431" i="81"/>
  <c r="B432" i="81"/>
  <c r="B433" i="81"/>
  <c r="B434" i="81"/>
  <c r="B435" i="81"/>
  <c r="B436" i="81"/>
  <c r="B437" i="81"/>
  <c r="B438" i="81"/>
  <c r="B439" i="81"/>
  <c r="B440" i="81"/>
  <c r="B441" i="81"/>
  <c r="B442" i="81"/>
  <c r="B443" i="81"/>
  <c r="B444" i="81"/>
  <c r="B445" i="81"/>
  <c r="B446" i="81"/>
  <c r="B447" i="81"/>
  <c r="B448" i="81"/>
  <c r="B449" i="81"/>
  <c r="B450" i="81"/>
  <c r="B451" i="81"/>
  <c r="B452" i="81"/>
  <c r="B453" i="81"/>
  <c r="B454" i="81"/>
  <c r="B455" i="81"/>
  <c r="B456" i="81"/>
  <c r="B457" i="81"/>
  <c r="B458" i="81"/>
  <c r="B459" i="81"/>
  <c r="B460" i="81"/>
  <c r="B461" i="81"/>
  <c r="B462" i="81"/>
  <c r="B463" i="81"/>
  <c r="B464" i="81"/>
  <c r="B465" i="81"/>
  <c r="B466" i="81"/>
  <c r="B467" i="81"/>
  <c r="B468" i="81"/>
  <c r="B469" i="81"/>
  <c r="B470" i="81"/>
  <c r="B471" i="81"/>
  <c r="B472" i="81"/>
  <c r="B473" i="81"/>
  <c r="B474" i="81"/>
  <c r="B475" i="81"/>
  <c r="B476" i="81"/>
  <c r="B477" i="81"/>
  <c r="B478" i="81"/>
  <c r="B479" i="81"/>
  <c r="B480" i="81"/>
  <c r="B481" i="81"/>
  <c r="B482" i="81"/>
  <c r="B483" i="81"/>
  <c r="B484" i="81"/>
  <c r="B485" i="81"/>
  <c r="B486" i="81"/>
  <c r="B487" i="81"/>
  <c r="B488" i="81"/>
  <c r="B489" i="81"/>
  <c r="B490" i="81"/>
  <c r="B491" i="81"/>
  <c r="B492" i="81"/>
  <c r="B493" i="81"/>
  <c r="B494" i="81"/>
  <c r="B495" i="81"/>
  <c r="B496" i="81"/>
  <c r="B497" i="81"/>
  <c r="B498" i="81"/>
  <c r="B499" i="81"/>
  <c r="B500" i="81"/>
  <c r="D1" i="76"/>
  <c r="D2" i="76"/>
  <c r="D3" i="76"/>
  <c r="D4" i="76"/>
  <c r="D5" i="76"/>
  <c r="D6" i="76"/>
  <c r="D7" i="76"/>
  <c r="D8" i="76"/>
  <c r="D9" i="76"/>
  <c r="D10" i="76"/>
  <c r="D11" i="76"/>
  <c r="D12" i="76"/>
  <c r="D13" i="76"/>
  <c r="D14" i="76"/>
  <c r="D15" i="76"/>
  <c r="D16" i="76"/>
  <c r="D17" i="76"/>
  <c r="D18" i="76"/>
  <c r="D19" i="76"/>
  <c r="D20" i="76"/>
  <c r="D21" i="76"/>
  <c r="D22" i="76"/>
  <c r="D23" i="76"/>
  <c r="D24" i="76"/>
  <c r="D25" i="76"/>
  <c r="D26" i="76"/>
  <c r="D27" i="76"/>
  <c r="D28" i="76"/>
  <c r="D29" i="76"/>
  <c r="D30" i="76"/>
  <c r="D31" i="76"/>
  <c r="D32" i="76"/>
  <c r="D33" i="76"/>
  <c r="D34" i="76"/>
  <c r="D35" i="76"/>
  <c r="D36" i="76"/>
  <c r="D37" i="76"/>
  <c r="D38" i="76"/>
  <c r="D39" i="76"/>
  <c r="D40" i="76"/>
  <c r="D41" i="76"/>
  <c r="D42" i="76"/>
  <c r="D43" i="76"/>
  <c r="D44" i="76"/>
  <c r="D45" i="76"/>
  <c r="D46" i="76"/>
  <c r="D47" i="76"/>
  <c r="D48" i="76"/>
  <c r="D49" i="76"/>
  <c r="D50" i="76"/>
  <c r="D51" i="76"/>
  <c r="D52" i="76"/>
  <c r="D53" i="76"/>
  <c r="D54" i="76"/>
  <c r="D55" i="76"/>
  <c r="D56" i="76"/>
  <c r="D57" i="76"/>
  <c r="D58" i="76"/>
  <c r="D59" i="76"/>
  <c r="D60" i="76"/>
  <c r="D61" i="76"/>
  <c r="D62" i="76"/>
  <c r="D63" i="76"/>
  <c r="D64" i="76"/>
  <c r="D65" i="76"/>
  <c r="D66" i="76"/>
  <c r="D67" i="76"/>
  <c r="D68" i="76"/>
  <c r="D69" i="76"/>
  <c r="D70" i="76"/>
  <c r="D71" i="76"/>
  <c r="D72" i="76"/>
  <c r="D73" i="76"/>
  <c r="D74" i="76"/>
  <c r="D75" i="76"/>
  <c r="D76" i="76"/>
  <c r="D77" i="76"/>
  <c r="D78" i="76"/>
  <c r="D79" i="76"/>
  <c r="D80" i="76"/>
  <c r="D81" i="76"/>
  <c r="D82" i="76"/>
  <c r="D83" i="76"/>
  <c r="D84" i="76"/>
  <c r="D85" i="76"/>
  <c r="D86" i="76"/>
  <c r="D87" i="76"/>
  <c r="D88" i="76"/>
  <c r="D89" i="76"/>
  <c r="D90" i="76"/>
  <c r="D91" i="76"/>
  <c r="D92" i="76"/>
  <c r="D93" i="76"/>
  <c r="D94" i="76"/>
  <c r="D95" i="76"/>
  <c r="D96" i="76"/>
  <c r="D97" i="76"/>
  <c r="D98" i="76"/>
  <c r="D99" i="76"/>
  <c r="D100" i="76"/>
  <c r="D101" i="76"/>
  <c r="D102" i="76"/>
  <c r="D103" i="76"/>
  <c r="D104" i="76"/>
  <c r="D105" i="76"/>
  <c r="D106" i="76"/>
  <c r="D107" i="76"/>
  <c r="D108" i="76"/>
  <c r="D109" i="76"/>
  <c r="D110" i="76"/>
  <c r="D111" i="76"/>
  <c r="D112" i="76"/>
  <c r="D113" i="76"/>
  <c r="D114" i="76"/>
  <c r="D115" i="76"/>
  <c r="D116" i="76"/>
  <c r="D117" i="76"/>
  <c r="D118" i="76"/>
  <c r="D119" i="76"/>
  <c r="D120" i="76"/>
  <c r="D121" i="76"/>
  <c r="D122" i="76"/>
  <c r="D123" i="76"/>
  <c r="D124" i="76"/>
  <c r="D125" i="76"/>
  <c r="D126" i="76"/>
  <c r="D127" i="76"/>
  <c r="D128" i="76"/>
  <c r="D129" i="76"/>
  <c r="D130" i="76"/>
  <c r="D131" i="76"/>
  <c r="D132" i="76"/>
  <c r="D133" i="76"/>
  <c r="D134" i="76"/>
  <c r="D135" i="76"/>
  <c r="D136" i="76"/>
  <c r="D137" i="76"/>
  <c r="D138" i="76"/>
  <c r="D139" i="76"/>
  <c r="D140" i="76"/>
  <c r="D141" i="76"/>
  <c r="D142" i="76"/>
  <c r="D143" i="76"/>
  <c r="D144" i="76"/>
  <c r="D145" i="76"/>
  <c r="D146" i="76"/>
  <c r="D147" i="76"/>
  <c r="D148" i="76"/>
  <c r="D149" i="76"/>
  <c r="D150" i="76"/>
  <c r="D151" i="76"/>
  <c r="D152" i="76"/>
  <c r="D153" i="76"/>
  <c r="D154" i="76"/>
  <c r="D155" i="76"/>
  <c r="D156" i="76"/>
  <c r="D157" i="76"/>
  <c r="D158" i="76"/>
  <c r="D159" i="76"/>
  <c r="D160" i="76"/>
  <c r="D161" i="76"/>
  <c r="D162" i="76"/>
  <c r="D163" i="76"/>
  <c r="D164" i="76"/>
  <c r="D165" i="76"/>
  <c r="D166" i="76"/>
  <c r="D167" i="76"/>
  <c r="D168" i="76"/>
  <c r="D169" i="76"/>
  <c r="D170" i="76"/>
  <c r="D171" i="76"/>
  <c r="D172" i="76"/>
  <c r="D173" i="76"/>
  <c r="D174" i="76"/>
  <c r="D175" i="76"/>
  <c r="D176" i="76"/>
  <c r="D177" i="76"/>
  <c r="D178" i="76"/>
  <c r="D179" i="76"/>
  <c r="D180" i="76"/>
  <c r="D181" i="76"/>
  <c r="D182" i="76"/>
  <c r="D183" i="76"/>
  <c r="D184" i="76"/>
  <c r="D185" i="76"/>
  <c r="D186" i="76"/>
  <c r="D187" i="76"/>
  <c r="D188" i="76"/>
  <c r="D189" i="76"/>
  <c r="D190" i="76"/>
  <c r="D191" i="76"/>
  <c r="D192" i="76"/>
  <c r="D193" i="76"/>
  <c r="D194" i="76"/>
  <c r="D195" i="76"/>
  <c r="D196" i="76"/>
  <c r="D197" i="76"/>
  <c r="D198" i="76"/>
  <c r="D199" i="76"/>
  <c r="D200" i="76"/>
  <c r="D201" i="76"/>
  <c r="D202" i="76"/>
  <c r="D203" i="76"/>
  <c r="D204" i="76"/>
  <c r="D205" i="76"/>
  <c r="D206" i="76"/>
  <c r="D207" i="76"/>
  <c r="D208" i="76"/>
  <c r="D209" i="76"/>
  <c r="D210" i="76"/>
  <c r="D211" i="76"/>
  <c r="D212" i="76"/>
  <c r="D213" i="76"/>
  <c r="D214" i="76"/>
  <c r="D215" i="76"/>
  <c r="D216" i="76"/>
  <c r="D217" i="76"/>
  <c r="D218" i="76"/>
  <c r="D219" i="76"/>
  <c r="D220" i="76"/>
  <c r="D221" i="76"/>
  <c r="D222" i="76"/>
  <c r="D223" i="76"/>
  <c r="D224" i="76"/>
  <c r="D225" i="76"/>
  <c r="D226" i="76"/>
  <c r="D227" i="76"/>
  <c r="D228" i="76"/>
  <c r="D229" i="76"/>
  <c r="D230" i="76"/>
  <c r="D231" i="76"/>
  <c r="D232" i="76"/>
  <c r="D233" i="76"/>
  <c r="D234" i="76"/>
  <c r="D235" i="76"/>
  <c r="D236" i="76"/>
  <c r="D237" i="76"/>
  <c r="D238" i="76"/>
  <c r="D239" i="76"/>
  <c r="D240" i="76"/>
  <c r="D241" i="76"/>
  <c r="D242" i="76"/>
  <c r="D243" i="76"/>
  <c r="D244" i="76"/>
  <c r="D245" i="76"/>
  <c r="D246" i="76"/>
  <c r="D247" i="76"/>
  <c r="D248" i="76"/>
  <c r="D249" i="76"/>
  <c r="D250" i="76"/>
  <c r="D251" i="76"/>
  <c r="D252" i="76"/>
  <c r="D253" i="76"/>
  <c r="D254" i="76"/>
  <c r="D255" i="76"/>
  <c r="D256" i="76"/>
  <c r="D257" i="76"/>
  <c r="D258" i="76"/>
  <c r="D259" i="76"/>
  <c r="D260" i="76"/>
  <c r="D261" i="76"/>
  <c r="D262" i="76"/>
  <c r="D263" i="76"/>
  <c r="D264" i="76"/>
  <c r="D265" i="76"/>
  <c r="D266" i="76"/>
  <c r="D267" i="76"/>
  <c r="D268" i="76"/>
  <c r="D269" i="76"/>
  <c r="D270" i="76"/>
  <c r="D271" i="76"/>
  <c r="D272" i="76"/>
  <c r="D273" i="76"/>
  <c r="D274" i="76"/>
  <c r="D275" i="76"/>
  <c r="D276" i="76"/>
  <c r="D277" i="76"/>
  <c r="D278" i="76"/>
  <c r="D279" i="76"/>
  <c r="D280" i="76"/>
  <c r="D281" i="76"/>
  <c r="D282" i="76"/>
  <c r="D283" i="76"/>
  <c r="D284" i="76"/>
  <c r="D285" i="76"/>
  <c r="D286" i="76"/>
  <c r="D287" i="76"/>
  <c r="D288" i="76"/>
  <c r="D289" i="76"/>
  <c r="D290" i="76"/>
  <c r="D291" i="76"/>
  <c r="D292" i="76"/>
  <c r="D293" i="76"/>
  <c r="D294" i="76"/>
  <c r="D295" i="76"/>
  <c r="D296" i="76"/>
  <c r="D297" i="76"/>
  <c r="D298" i="76"/>
  <c r="D299" i="76"/>
  <c r="D300" i="76"/>
  <c r="D301" i="76"/>
  <c r="D302" i="76"/>
  <c r="D303" i="76"/>
  <c r="D304" i="76"/>
  <c r="D305" i="76"/>
  <c r="D306" i="76"/>
  <c r="D307" i="76"/>
  <c r="D308" i="76"/>
  <c r="D309" i="76"/>
  <c r="D310" i="76"/>
  <c r="D311" i="76"/>
  <c r="D312" i="76"/>
  <c r="D313" i="76"/>
  <c r="D314" i="76"/>
  <c r="D315" i="76"/>
  <c r="D316" i="76"/>
  <c r="D317" i="76"/>
  <c r="D318" i="76"/>
  <c r="D319" i="76"/>
  <c r="D320" i="76"/>
  <c r="D321" i="76"/>
  <c r="D322" i="76"/>
  <c r="D323" i="76"/>
  <c r="D324" i="76"/>
  <c r="D325" i="76"/>
  <c r="D326" i="76"/>
  <c r="D327" i="76"/>
  <c r="D328" i="76"/>
  <c r="D329" i="76"/>
  <c r="D330" i="76"/>
  <c r="D331" i="76"/>
  <c r="D332" i="76"/>
  <c r="D333" i="76"/>
  <c r="D334" i="76"/>
  <c r="D335" i="76"/>
  <c r="D336" i="76"/>
  <c r="D337" i="76"/>
  <c r="D338" i="76"/>
  <c r="D339" i="76"/>
  <c r="D340" i="76"/>
  <c r="D341" i="76"/>
  <c r="D342" i="76"/>
  <c r="D343" i="76"/>
  <c r="D344" i="76"/>
  <c r="D345" i="76"/>
  <c r="D346" i="76"/>
  <c r="D347" i="76"/>
  <c r="D348" i="76"/>
  <c r="D349" i="76"/>
  <c r="D350" i="76"/>
  <c r="D351" i="76"/>
  <c r="D352" i="76"/>
  <c r="D353" i="76"/>
  <c r="D354" i="76"/>
  <c r="D355" i="76"/>
  <c r="D356" i="76"/>
  <c r="D357" i="76"/>
  <c r="D358" i="76"/>
  <c r="D359" i="76"/>
  <c r="D360" i="76"/>
  <c r="D361" i="76"/>
  <c r="D362" i="76"/>
  <c r="D363" i="76"/>
  <c r="D364" i="76"/>
  <c r="D365" i="76"/>
  <c r="D366" i="76"/>
  <c r="D367" i="76"/>
  <c r="D368" i="76"/>
  <c r="D369" i="76"/>
  <c r="D370" i="76"/>
  <c r="D371" i="76"/>
  <c r="D372" i="76"/>
  <c r="D373" i="76"/>
  <c r="D374" i="76"/>
  <c r="D375" i="76"/>
  <c r="D376" i="76"/>
  <c r="D377" i="76"/>
  <c r="D378" i="76"/>
  <c r="D379" i="76"/>
  <c r="D380" i="76"/>
  <c r="D381" i="76"/>
  <c r="D382" i="76"/>
  <c r="D383" i="76"/>
  <c r="D384" i="76"/>
  <c r="D385" i="76"/>
  <c r="D386" i="76"/>
  <c r="D387" i="76"/>
  <c r="D388" i="76"/>
  <c r="D389" i="76"/>
  <c r="D390" i="76"/>
  <c r="D391" i="76"/>
  <c r="D392" i="76"/>
  <c r="D393" i="76"/>
  <c r="D394" i="76"/>
  <c r="D395" i="76"/>
  <c r="D396" i="76"/>
  <c r="D397" i="76"/>
  <c r="D398" i="76"/>
  <c r="D399" i="76"/>
  <c r="D400" i="76"/>
  <c r="D401" i="76"/>
  <c r="D402" i="76"/>
  <c r="D403" i="76"/>
  <c r="D404" i="76"/>
  <c r="D405" i="76"/>
  <c r="D406" i="76"/>
  <c r="D407" i="76"/>
  <c r="D408" i="76"/>
  <c r="D409" i="76"/>
  <c r="D410" i="76"/>
  <c r="D411" i="76"/>
  <c r="D412" i="76"/>
  <c r="D413" i="76"/>
  <c r="D414" i="76"/>
  <c r="D415" i="76"/>
  <c r="D416" i="76"/>
  <c r="D417" i="76"/>
  <c r="D418" i="76"/>
  <c r="D419" i="76"/>
  <c r="D420" i="76"/>
  <c r="D421" i="76"/>
  <c r="D422" i="76"/>
  <c r="D423" i="76"/>
  <c r="D424" i="76"/>
  <c r="D425" i="76"/>
  <c r="D426" i="76"/>
  <c r="D427" i="76"/>
  <c r="D428" i="76"/>
  <c r="D429" i="76"/>
  <c r="D430" i="76"/>
  <c r="D431" i="76"/>
  <c r="D432" i="76"/>
  <c r="D433" i="76"/>
  <c r="D434" i="76"/>
  <c r="D435" i="76"/>
  <c r="D436" i="76"/>
  <c r="D437" i="76"/>
  <c r="D438" i="76"/>
  <c r="D439" i="76"/>
  <c r="D440" i="76"/>
  <c r="D441" i="76"/>
  <c r="D442" i="76"/>
  <c r="D443" i="76"/>
  <c r="D444" i="76"/>
  <c r="D445" i="76"/>
  <c r="D446" i="76"/>
  <c r="D447" i="76"/>
  <c r="D448" i="76"/>
  <c r="D449" i="76"/>
  <c r="D450" i="76"/>
  <c r="D451" i="76"/>
  <c r="D452" i="76"/>
  <c r="D453" i="76"/>
  <c r="D454" i="76"/>
  <c r="D455" i="76"/>
  <c r="D456" i="76"/>
  <c r="D457" i="76"/>
  <c r="D458" i="76"/>
  <c r="D459" i="76"/>
  <c r="D460" i="76"/>
  <c r="D461" i="76"/>
  <c r="D462" i="76"/>
  <c r="D463" i="76"/>
  <c r="D464" i="76"/>
  <c r="D465" i="76"/>
  <c r="D466" i="76"/>
  <c r="D467" i="76"/>
  <c r="D468" i="76"/>
  <c r="D469" i="76"/>
  <c r="D470" i="76"/>
  <c r="D471" i="76"/>
  <c r="D472" i="76"/>
  <c r="D473" i="76"/>
  <c r="D474" i="76"/>
  <c r="D475" i="76"/>
  <c r="D476" i="76"/>
  <c r="D477" i="76"/>
  <c r="D478" i="76"/>
  <c r="D479" i="76"/>
  <c r="D480" i="76"/>
  <c r="D481" i="76"/>
  <c r="D482" i="76"/>
  <c r="D483" i="76"/>
  <c r="D484" i="76"/>
  <c r="D485" i="76"/>
  <c r="D486" i="76"/>
  <c r="D487" i="76"/>
  <c r="D488" i="76"/>
  <c r="D489" i="76"/>
  <c r="D490" i="76"/>
  <c r="D491" i="76"/>
  <c r="D492" i="76"/>
  <c r="D493" i="76"/>
  <c r="D494" i="76"/>
  <c r="D495" i="76"/>
  <c r="D496" i="76"/>
  <c r="D497" i="76"/>
  <c r="D498" i="76"/>
  <c r="D499" i="76"/>
  <c r="D500" i="76"/>
  <c r="C1" i="76"/>
  <c r="C2" i="76"/>
  <c r="C3" i="76"/>
  <c r="C4" i="76"/>
  <c r="C5" i="76"/>
  <c r="C6" i="76"/>
  <c r="C7" i="76"/>
  <c r="C8" i="76"/>
  <c r="C9" i="76"/>
  <c r="C10" i="76"/>
  <c r="C11" i="76"/>
  <c r="C12" i="76"/>
  <c r="C13" i="76"/>
  <c r="C14" i="76"/>
  <c r="C15" i="76"/>
  <c r="C16" i="76"/>
  <c r="C17" i="76"/>
  <c r="C18" i="76"/>
  <c r="C19" i="76"/>
  <c r="C20" i="76"/>
  <c r="C21" i="76"/>
  <c r="C22" i="76"/>
  <c r="C23" i="76"/>
  <c r="C24" i="76"/>
  <c r="C25" i="76"/>
  <c r="C26" i="76"/>
  <c r="C27" i="76"/>
  <c r="C28" i="76"/>
  <c r="C29" i="76"/>
  <c r="C30" i="76"/>
  <c r="C31" i="76"/>
  <c r="C32" i="76"/>
  <c r="C33" i="76"/>
  <c r="C34" i="76"/>
  <c r="C35" i="76"/>
  <c r="C36" i="76"/>
  <c r="C37" i="76"/>
  <c r="C38" i="76"/>
  <c r="C39" i="76"/>
  <c r="C40" i="76"/>
  <c r="C41" i="76"/>
  <c r="C42" i="76"/>
  <c r="C43" i="76"/>
  <c r="C44" i="76"/>
  <c r="C45" i="76"/>
  <c r="C46" i="76"/>
  <c r="C47" i="76"/>
  <c r="C48" i="76"/>
  <c r="C49" i="76"/>
  <c r="C50" i="76"/>
  <c r="C51" i="76"/>
  <c r="C52" i="76"/>
  <c r="C53" i="76"/>
  <c r="C54" i="76"/>
  <c r="C55" i="76"/>
  <c r="C56" i="76"/>
  <c r="C57" i="76"/>
  <c r="C58" i="76"/>
  <c r="C59" i="76"/>
  <c r="C60" i="76"/>
  <c r="C61" i="76"/>
  <c r="C62" i="76"/>
  <c r="C63" i="76"/>
  <c r="C64" i="76"/>
  <c r="C65" i="76"/>
  <c r="C66" i="76"/>
  <c r="C67" i="76"/>
  <c r="C68" i="76"/>
  <c r="C69" i="76"/>
  <c r="C70" i="76"/>
  <c r="C71" i="76"/>
  <c r="C72" i="76"/>
  <c r="C73" i="76"/>
  <c r="C74" i="76"/>
  <c r="C75" i="76"/>
  <c r="C76" i="76"/>
  <c r="C77" i="76"/>
  <c r="C78" i="76"/>
  <c r="C79" i="76"/>
  <c r="C80" i="76"/>
  <c r="C81" i="76"/>
  <c r="C82" i="76"/>
  <c r="C83" i="76"/>
  <c r="C84" i="76"/>
  <c r="C85" i="76"/>
  <c r="C86" i="76"/>
  <c r="C87" i="76"/>
  <c r="C88" i="76"/>
  <c r="C89" i="76"/>
  <c r="C90" i="76"/>
  <c r="C91" i="76"/>
  <c r="C92" i="76"/>
  <c r="C93" i="76"/>
  <c r="C94" i="76"/>
  <c r="C95" i="76"/>
  <c r="C96" i="76"/>
  <c r="C97" i="76"/>
  <c r="C98" i="76"/>
  <c r="C99" i="76"/>
  <c r="C100" i="76"/>
  <c r="C101" i="76"/>
  <c r="C102" i="76"/>
  <c r="C103" i="76"/>
  <c r="C104" i="76"/>
  <c r="C105" i="76"/>
  <c r="C106" i="76"/>
  <c r="C107" i="76"/>
  <c r="C108" i="76"/>
  <c r="C109" i="76"/>
  <c r="C110" i="76"/>
  <c r="C111" i="76"/>
  <c r="C112" i="76"/>
  <c r="C113" i="76"/>
  <c r="C114" i="76"/>
  <c r="C115" i="76"/>
  <c r="C116" i="76"/>
  <c r="C117" i="76"/>
  <c r="C118" i="76"/>
  <c r="C119" i="76"/>
  <c r="C120" i="76"/>
  <c r="C121" i="76"/>
  <c r="C122" i="76"/>
  <c r="C123" i="76"/>
  <c r="C124" i="76"/>
  <c r="C125" i="76"/>
  <c r="C126" i="76"/>
  <c r="C127" i="76"/>
  <c r="C128" i="76"/>
  <c r="C129" i="76"/>
  <c r="C130" i="76"/>
  <c r="C131" i="76"/>
  <c r="C132" i="76"/>
  <c r="C133" i="76"/>
  <c r="C134" i="76"/>
  <c r="C135" i="76"/>
  <c r="C136" i="76"/>
  <c r="C137" i="76"/>
  <c r="C138" i="76"/>
  <c r="C139" i="76"/>
  <c r="C140" i="76"/>
  <c r="C141" i="76"/>
  <c r="C142" i="76"/>
  <c r="C143" i="76"/>
  <c r="C144" i="76"/>
  <c r="C145" i="76"/>
  <c r="C146" i="76"/>
  <c r="C147" i="76"/>
  <c r="C148" i="76"/>
  <c r="C149" i="76"/>
  <c r="C150" i="76"/>
  <c r="C151" i="76"/>
  <c r="C152" i="76"/>
  <c r="C153" i="76"/>
  <c r="C154" i="76"/>
  <c r="C155" i="76"/>
  <c r="C156" i="76"/>
  <c r="C157" i="76"/>
  <c r="C158" i="76"/>
  <c r="C159" i="76"/>
  <c r="C160" i="76"/>
  <c r="C161" i="76"/>
  <c r="C162" i="76"/>
  <c r="C163" i="76"/>
  <c r="C164" i="76"/>
  <c r="C165" i="76"/>
  <c r="C166" i="76"/>
  <c r="C167" i="76"/>
  <c r="C168" i="76"/>
  <c r="C169" i="76"/>
  <c r="C170" i="76"/>
  <c r="C171" i="76"/>
  <c r="C172" i="76"/>
  <c r="C173" i="76"/>
  <c r="C174" i="76"/>
  <c r="C175" i="76"/>
  <c r="C176" i="76"/>
  <c r="C177" i="76"/>
  <c r="C178" i="76"/>
  <c r="C179" i="76"/>
  <c r="C180" i="76"/>
  <c r="C181" i="76"/>
  <c r="C182" i="76"/>
  <c r="C183" i="76"/>
  <c r="C184" i="76"/>
  <c r="C185" i="76"/>
  <c r="C186" i="76"/>
  <c r="C187" i="76"/>
  <c r="C188" i="76"/>
  <c r="C189" i="76"/>
  <c r="C190" i="76"/>
  <c r="C191" i="76"/>
  <c r="C192" i="76"/>
  <c r="C193" i="76"/>
  <c r="C194" i="76"/>
  <c r="C195" i="76"/>
  <c r="C196" i="76"/>
  <c r="C197" i="76"/>
  <c r="C198" i="76"/>
  <c r="C199" i="76"/>
  <c r="C200" i="76"/>
  <c r="C201" i="76"/>
  <c r="C202" i="76"/>
  <c r="C203" i="76"/>
  <c r="C204" i="76"/>
  <c r="C205" i="76"/>
  <c r="C206" i="76"/>
  <c r="C207" i="76"/>
  <c r="C208" i="76"/>
  <c r="C209" i="76"/>
  <c r="C210" i="76"/>
  <c r="C211" i="76"/>
  <c r="C212" i="76"/>
  <c r="C213" i="76"/>
  <c r="C214" i="76"/>
  <c r="C215" i="76"/>
  <c r="C216" i="76"/>
  <c r="C217" i="76"/>
  <c r="C218" i="76"/>
  <c r="C219" i="76"/>
  <c r="C220" i="76"/>
  <c r="C221" i="76"/>
  <c r="C222" i="76"/>
  <c r="C223" i="76"/>
  <c r="C224" i="76"/>
  <c r="C225" i="76"/>
  <c r="C226" i="76"/>
  <c r="C227" i="76"/>
  <c r="C228" i="76"/>
  <c r="C229" i="76"/>
  <c r="C230" i="76"/>
  <c r="C231" i="76"/>
  <c r="C232" i="76"/>
  <c r="C233" i="76"/>
  <c r="C234" i="76"/>
  <c r="C235" i="76"/>
  <c r="C236" i="76"/>
  <c r="C237" i="76"/>
  <c r="C238" i="76"/>
  <c r="C239" i="76"/>
  <c r="C240" i="76"/>
  <c r="C241" i="76"/>
  <c r="C242" i="76"/>
  <c r="C243" i="76"/>
  <c r="C244" i="76"/>
  <c r="C245" i="76"/>
  <c r="C246" i="76"/>
  <c r="C247" i="76"/>
  <c r="C248" i="76"/>
  <c r="C249" i="76"/>
  <c r="C250" i="76"/>
  <c r="C251" i="76"/>
  <c r="C252" i="76"/>
  <c r="C253" i="76"/>
  <c r="C254" i="76"/>
  <c r="C255" i="76"/>
  <c r="C256" i="76"/>
  <c r="C257" i="76"/>
  <c r="C258" i="76"/>
  <c r="C259" i="76"/>
  <c r="C260" i="76"/>
  <c r="C261" i="76"/>
  <c r="C262" i="76"/>
  <c r="C263" i="76"/>
  <c r="C264" i="76"/>
  <c r="C265" i="76"/>
  <c r="C266" i="76"/>
  <c r="C267" i="76"/>
  <c r="C268" i="76"/>
  <c r="C269" i="76"/>
  <c r="C270" i="76"/>
  <c r="C271" i="76"/>
  <c r="C272" i="76"/>
  <c r="C273" i="76"/>
  <c r="C274" i="76"/>
  <c r="C275" i="76"/>
  <c r="C276" i="76"/>
  <c r="C277" i="76"/>
  <c r="C278" i="76"/>
  <c r="C279" i="76"/>
  <c r="C280" i="76"/>
  <c r="C281" i="76"/>
  <c r="C282" i="76"/>
  <c r="C283" i="76"/>
  <c r="C284" i="76"/>
  <c r="C285" i="76"/>
  <c r="C286" i="76"/>
  <c r="C287" i="76"/>
  <c r="C288" i="76"/>
  <c r="C289" i="76"/>
  <c r="C290" i="76"/>
  <c r="C291" i="76"/>
  <c r="C292" i="76"/>
  <c r="C293" i="76"/>
  <c r="C294" i="76"/>
  <c r="C295" i="76"/>
  <c r="C296" i="76"/>
  <c r="C297" i="76"/>
  <c r="C298" i="76"/>
  <c r="C299" i="76"/>
  <c r="C300" i="76"/>
  <c r="C301" i="76"/>
  <c r="C302" i="76"/>
  <c r="C303" i="76"/>
  <c r="C304" i="76"/>
  <c r="C305" i="76"/>
  <c r="C306" i="76"/>
  <c r="C307" i="76"/>
  <c r="C308" i="76"/>
  <c r="C309" i="76"/>
  <c r="C310" i="76"/>
  <c r="C311" i="76"/>
  <c r="C312" i="76"/>
  <c r="C313" i="76"/>
  <c r="C314" i="76"/>
  <c r="C315" i="76"/>
  <c r="C316" i="76"/>
  <c r="C317" i="76"/>
  <c r="C318" i="76"/>
  <c r="C319" i="76"/>
  <c r="C320" i="76"/>
  <c r="C321" i="76"/>
  <c r="C322" i="76"/>
  <c r="C323" i="76"/>
  <c r="C324" i="76"/>
  <c r="C325" i="76"/>
  <c r="C326" i="76"/>
  <c r="C327" i="76"/>
  <c r="C328" i="76"/>
  <c r="C329" i="76"/>
  <c r="C330" i="76"/>
  <c r="C331" i="76"/>
  <c r="C332" i="76"/>
  <c r="C333" i="76"/>
  <c r="C334" i="76"/>
  <c r="C335" i="76"/>
  <c r="C336" i="76"/>
  <c r="C337" i="76"/>
  <c r="C338" i="76"/>
  <c r="C339" i="76"/>
  <c r="C340" i="76"/>
  <c r="C341" i="76"/>
  <c r="C342" i="76"/>
  <c r="C343" i="76"/>
  <c r="C344" i="76"/>
  <c r="C345" i="76"/>
  <c r="C346" i="76"/>
  <c r="C347" i="76"/>
  <c r="C348" i="76"/>
  <c r="C349" i="76"/>
  <c r="C350" i="76"/>
  <c r="C351" i="76"/>
  <c r="C352" i="76"/>
  <c r="C353" i="76"/>
  <c r="C354" i="76"/>
  <c r="C355" i="76"/>
  <c r="C356" i="76"/>
  <c r="C357" i="76"/>
  <c r="C358" i="76"/>
  <c r="C359" i="76"/>
  <c r="C360" i="76"/>
  <c r="C361" i="76"/>
  <c r="C362" i="76"/>
  <c r="C363" i="76"/>
  <c r="C364" i="76"/>
  <c r="C365" i="76"/>
  <c r="C366" i="76"/>
  <c r="C367" i="76"/>
  <c r="C368" i="76"/>
  <c r="C369" i="76"/>
  <c r="C370" i="76"/>
  <c r="C371" i="76"/>
  <c r="C372" i="76"/>
  <c r="C373" i="76"/>
  <c r="C374" i="76"/>
  <c r="C375" i="76"/>
  <c r="C376" i="76"/>
  <c r="C377" i="76"/>
  <c r="C378" i="76"/>
  <c r="C379" i="76"/>
  <c r="C380" i="76"/>
  <c r="C381" i="76"/>
  <c r="C382" i="76"/>
  <c r="C383" i="76"/>
  <c r="C384" i="76"/>
  <c r="C385" i="76"/>
  <c r="C386" i="76"/>
  <c r="C387" i="76"/>
  <c r="C388" i="76"/>
  <c r="C389" i="76"/>
  <c r="C390" i="76"/>
  <c r="C391" i="76"/>
  <c r="C392" i="76"/>
  <c r="C393" i="76"/>
  <c r="C394" i="76"/>
  <c r="C395" i="76"/>
  <c r="C396" i="76"/>
  <c r="C397" i="76"/>
  <c r="C398" i="76"/>
  <c r="C399" i="76"/>
  <c r="C400" i="76"/>
  <c r="C401" i="76"/>
  <c r="C402" i="76"/>
  <c r="C403" i="76"/>
  <c r="C404" i="76"/>
  <c r="C405" i="76"/>
  <c r="C406" i="76"/>
  <c r="C407" i="76"/>
  <c r="C408" i="76"/>
  <c r="C409" i="76"/>
  <c r="C410" i="76"/>
  <c r="C411" i="76"/>
  <c r="C412" i="76"/>
  <c r="C413" i="76"/>
  <c r="C414" i="76"/>
  <c r="C415" i="76"/>
  <c r="C416" i="76"/>
  <c r="C417" i="76"/>
  <c r="C418" i="76"/>
  <c r="C419" i="76"/>
  <c r="C420" i="76"/>
  <c r="C421" i="76"/>
  <c r="C422" i="76"/>
  <c r="C423" i="76"/>
  <c r="C424" i="76"/>
  <c r="C425" i="76"/>
  <c r="C426" i="76"/>
  <c r="C427" i="76"/>
  <c r="C428" i="76"/>
  <c r="C429" i="76"/>
  <c r="C430" i="76"/>
  <c r="C431" i="76"/>
  <c r="C432" i="76"/>
  <c r="C433" i="76"/>
  <c r="C434" i="76"/>
  <c r="C435" i="76"/>
  <c r="C436" i="76"/>
  <c r="C437" i="76"/>
  <c r="C438" i="76"/>
  <c r="C439" i="76"/>
  <c r="C440" i="76"/>
  <c r="C441" i="76"/>
  <c r="C442" i="76"/>
  <c r="C443" i="76"/>
  <c r="C444" i="76"/>
  <c r="C445" i="76"/>
  <c r="C446" i="76"/>
  <c r="C447" i="76"/>
  <c r="C448" i="76"/>
  <c r="C449" i="76"/>
  <c r="C450" i="76"/>
  <c r="C451" i="76"/>
  <c r="C452" i="76"/>
  <c r="C453" i="76"/>
  <c r="C454" i="76"/>
  <c r="C455" i="76"/>
  <c r="C456" i="76"/>
  <c r="C457" i="76"/>
  <c r="C458" i="76"/>
  <c r="C459" i="76"/>
  <c r="C460" i="76"/>
  <c r="C461" i="76"/>
  <c r="C462" i="76"/>
  <c r="C463" i="76"/>
  <c r="C464" i="76"/>
  <c r="C465" i="76"/>
  <c r="C466" i="76"/>
  <c r="C467" i="76"/>
  <c r="C468" i="76"/>
  <c r="C469" i="76"/>
  <c r="C470" i="76"/>
  <c r="C471" i="76"/>
  <c r="C472" i="76"/>
  <c r="C473" i="76"/>
  <c r="C474" i="76"/>
  <c r="C475" i="76"/>
  <c r="C476" i="76"/>
  <c r="C477" i="76"/>
  <c r="C478" i="76"/>
  <c r="C479" i="76"/>
  <c r="C480" i="76"/>
  <c r="C481" i="76"/>
  <c r="C482" i="76"/>
  <c r="C483" i="76"/>
  <c r="C484" i="76"/>
  <c r="C485" i="76"/>
  <c r="C486" i="76"/>
  <c r="C487" i="76"/>
  <c r="C488" i="76"/>
  <c r="C489" i="76"/>
  <c r="C490" i="76"/>
  <c r="C491" i="76"/>
  <c r="C492" i="76"/>
  <c r="C493" i="76"/>
  <c r="C494" i="76"/>
  <c r="C495" i="76"/>
  <c r="C496" i="76"/>
  <c r="C497" i="76"/>
  <c r="C498" i="76"/>
  <c r="C499" i="76"/>
  <c r="C500" i="76"/>
  <c r="B1" i="76"/>
  <c r="B2" i="76"/>
  <c r="B3" i="76"/>
  <c r="B4" i="76"/>
  <c r="B5" i="76"/>
  <c r="B6" i="76"/>
  <c r="B7" i="76"/>
  <c r="B8" i="76"/>
  <c r="B9" i="76"/>
  <c r="B10" i="76"/>
  <c r="B11" i="76"/>
  <c r="B12" i="76"/>
  <c r="B13" i="76"/>
  <c r="B14" i="76"/>
  <c r="B15" i="76"/>
  <c r="B16" i="76"/>
  <c r="B17" i="76"/>
  <c r="B18" i="76"/>
  <c r="B19" i="76"/>
  <c r="B20" i="76"/>
  <c r="B21" i="76"/>
  <c r="B22" i="76"/>
  <c r="B23" i="76"/>
  <c r="B24" i="76"/>
  <c r="B25" i="76"/>
  <c r="B26" i="76"/>
  <c r="B27" i="76"/>
  <c r="B28" i="76"/>
  <c r="B29" i="76"/>
  <c r="B30" i="76"/>
  <c r="B31" i="76"/>
  <c r="B32" i="76"/>
  <c r="B33" i="76"/>
  <c r="B34" i="76"/>
  <c r="B35" i="76"/>
  <c r="B36" i="76"/>
  <c r="B37" i="76"/>
  <c r="B38" i="76"/>
  <c r="B39" i="76"/>
  <c r="B40" i="76"/>
  <c r="B41" i="76"/>
  <c r="B42" i="76"/>
  <c r="B43" i="76"/>
  <c r="B44" i="76"/>
  <c r="B45" i="76"/>
  <c r="B46" i="76"/>
  <c r="B47" i="76"/>
  <c r="B48" i="76"/>
  <c r="B49" i="76"/>
  <c r="B50" i="76"/>
  <c r="B51" i="76"/>
  <c r="B52" i="76"/>
  <c r="B53" i="76"/>
  <c r="B54" i="76"/>
  <c r="B55" i="76"/>
  <c r="B56" i="76"/>
  <c r="B57" i="76"/>
  <c r="B58" i="76"/>
  <c r="B59" i="76"/>
  <c r="B60" i="76"/>
  <c r="B61" i="76"/>
  <c r="B62" i="76"/>
  <c r="B63" i="76"/>
  <c r="B64" i="76"/>
  <c r="B65" i="76"/>
  <c r="B66" i="76"/>
  <c r="B67" i="76"/>
  <c r="B68" i="76"/>
  <c r="B69" i="76"/>
  <c r="B70" i="76"/>
  <c r="B71" i="76"/>
  <c r="B72" i="76"/>
  <c r="B73" i="76"/>
  <c r="B74" i="76"/>
  <c r="B75" i="76"/>
  <c r="B76" i="76"/>
  <c r="B77" i="76"/>
  <c r="B78" i="76"/>
  <c r="B79" i="76"/>
  <c r="B80" i="76"/>
  <c r="B81" i="76"/>
  <c r="B82" i="76"/>
  <c r="B83" i="76"/>
  <c r="B84" i="76"/>
  <c r="B85" i="76"/>
  <c r="B86" i="76"/>
  <c r="B87" i="76"/>
  <c r="B88" i="76"/>
  <c r="B89" i="76"/>
  <c r="B90" i="76"/>
  <c r="B91" i="76"/>
  <c r="B92" i="76"/>
  <c r="B93" i="76"/>
  <c r="B94" i="76"/>
  <c r="B95" i="76"/>
  <c r="B96" i="76"/>
  <c r="B97" i="76"/>
  <c r="B98" i="76"/>
  <c r="B99" i="76"/>
  <c r="B100" i="76"/>
  <c r="B101" i="76"/>
  <c r="B102" i="76"/>
  <c r="B103" i="76"/>
  <c r="B104" i="76"/>
  <c r="B105" i="76"/>
  <c r="B106" i="76"/>
  <c r="B107" i="76"/>
  <c r="B108" i="76"/>
  <c r="B109" i="76"/>
  <c r="B110" i="76"/>
  <c r="B111" i="76"/>
  <c r="B112" i="76"/>
  <c r="B113" i="76"/>
  <c r="B114" i="76"/>
  <c r="B115" i="76"/>
  <c r="B116" i="76"/>
  <c r="B117" i="76"/>
  <c r="B118" i="76"/>
  <c r="B119" i="76"/>
  <c r="B120" i="76"/>
  <c r="B121" i="76"/>
  <c r="B122" i="76"/>
  <c r="B123" i="76"/>
  <c r="B124" i="76"/>
  <c r="B125" i="76"/>
  <c r="B126" i="76"/>
  <c r="B127" i="76"/>
  <c r="B128" i="76"/>
  <c r="B129" i="76"/>
  <c r="B130" i="76"/>
  <c r="B131" i="76"/>
  <c r="B132" i="76"/>
  <c r="B133" i="76"/>
  <c r="B134" i="76"/>
  <c r="B135" i="76"/>
  <c r="B136" i="76"/>
  <c r="B137" i="76"/>
  <c r="B138" i="76"/>
  <c r="B139" i="76"/>
  <c r="B140" i="76"/>
  <c r="B141" i="76"/>
  <c r="B142" i="76"/>
  <c r="B143" i="76"/>
  <c r="B144" i="76"/>
  <c r="B145" i="76"/>
  <c r="B146" i="76"/>
  <c r="B147" i="76"/>
  <c r="B148" i="76"/>
  <c r="B149" i="76"/>
  <c r="B150" i="76"/>
  <c r="B151" i="76"/>
  <c r="B152" i="76"/>
  <c r="B153" i="76"/>
  <c r="B154" i="76"/>
  <c r="B155" i="76"/>
  <c r="B156" i="76"/>
  <c r="B157" i="76"/>
  <c r="B158" i="76"/>
  <c r="B159" i="76"/>
  <c r="B160" i="76"/>
  <c r="B161" i="76"/>
  <c r="B162" i="76"/>
  <c r="B163" i="76"/>
  <c r="B164" i="76"/>
  <c r="B165" i="76"/>
  <c r="B166" i="76"/>
  <c r="B167" i="76"/>
  <c r="B168" i="76"/>
  <c r="B169" i="76"/>
  <c r="B170" i="76"/>
  <c r="B171" i="76"/>
  <c r="B172" i="76"/>
  <c r="B173" i="76"/>
  <c r="B174" i="76"/>
  <c r="B175" i="76"/>
  <c r="B176" i="76"/>
  <c r="B177" i="76"/>
  <c r="B178" i="76"/>
  <c r="B179" i="76"/>
  <c r="B180" i="76"/>
  <c r="B181" i="76"/>
  <c r="B182" i="76"/>
  <c r="B183" i="76"/>
  <c r="B184" i="76"/>
  <c r="B185" i="76"/>
  <c r="B186" i="76"/>
  <c r="B187" i="76"/>
  <c r="B188" i="76"/>
  <c r="B189" i="76"/>
  <c r="B190" i="76"/>
  <c r="B191" i="76"/>
  <c r="B192" i="76"/>
  <c r="B193" i="76"/>
  <c r="B194" i="76"/>
  <c r="B195" i="76"/>
  <c r="B196" i="76"/>
  <c r="B197" i="76"/>
  <c r="B198" i="76"/>
  <c r="B199" i="76"/>
  <c r="B200" i="76"/>
  <c r="B201" i="76"/>
  <c r="B202" i="76"/>
  <c r="B203" i="76"/>
  <c r="B204" i="76"/>
  <c r="B205" i="76"/>
  <c r="B206" i="76"/>
  <c r="B207" i="76"/>
  <c r="B208" i="76"/>
  <c r="B209" i="76"/>
  <c r="B210" i="76"/>
  <c r="B211" i="76"/>
  <c r="B212" i="76"/>
  <c r="B213" i="76"/>
  <c r="B214" i="76"/>
  <c r="B215" i="76"/>
  <c r="B216" i="76"/>
  <c r="B217" i="76"/>
  <c r="B218" i="76"/>
  <c r="B219" i="76"/>
  <c r="B220" i="76"/>
  <c r="B221" i="76"/>
  <c r="B222" i="76"/>
  <c r="B223" i="76"/>
  <c r="B224" i="76"/>
  <c r="B225" i="76"/>
  <c r="B226" i="76"/>
  <c r="B227" i="76"/>
  <c r="B228" i="76"/>
  <c r="B229" i="76"/>
  <c r="B230" i="76"/>
  <c r="B231" i="76"/>
  <c r="B232" i="76"/>
  <c r="B233" i="76"/>
  <c r="B234" i="76"/>
  <c r="B235" i="76"/>
  <c r="B236" i="76"/>
  <c r="B237" i="76"/>
  <c r="B238" i="76"/>
  <c r="B239" i="76"/>
  <c r="B240" i="76"/>
  <c r="B241" i="76"/>
  <c r="B242" i="76"/>
  <c r="B243" i="76"/>
  <c r="B244" i="76"/>
  <c r="B245" i="76"/>
  <c r="B246" i="76"/>
  <c r="B247" i="76"/>
  <c r="B248" i="76"/>
  <c r="B249" i="76"/>
  <c r="B250" i="76"/>
  <c r="B251" i="76"/>
  <c r="B252" i="76"/>
  <c r="B253" i="76"/>
  <c r="B254" i="76"/>
  <c r="B255" i="76"/>
  <c r="B256" i="76"/>
  <c r="B257" i="76"/>
  <c r="B258" i="76"/>
  <c r="B259" i="76"/>
  <c r="B260" i="76"/>
  <c r="B261" i="76"/>
  <c r="B262" i="76"/>
  <c r="B263" i="76"/>
  <c r="B264" i="76"/>
  <c r="B265" i="76"/>
  <c r="B266" i="76"/>
  <c r="B267" i="76"/>
  <c r="B268" i="76"/>
  <c r="B269" i="76"/>
  <c r="B270" i="76"/>
  <c r="B271" i="76"/>
  <c r="B272" i="76"/>
  <c r="B273" i="76"/>
  <c r="B274" i="76"/>
  <c r="B275" i="76"/>
  <c r="B276" i="76"/>
  <c r="B277" i="76"/>
  <c r="B278" i="76"/>
  <c r="B279" i="76"/>
  <c r="B280" i="76"/>
  <c r="B281" i="76"/>
  <c r="B282" i="76"/>
  <c r="B283" i="76"/>
  <c r="B284" i="76"/>
  <c r="B285" i="76"/>
  <c r="B286" i="76"/>
  <c r="B287" i="76"/>
  <c r="B288" i="76"/>
  <c r="B289" i="76"/>
  <c r="B290" i="76"/>
  <c r="B291" i="76"/>
  <c r="B292" i="76"/>
  <c r="B293" i="76"/>
  <c r="B294" i="76"/>
  <c r="B295" i="76"/>
  <c r="B296" i="76"/>
  <c r="B297" i="76"/>
  <c r="B298" i="76"/>
  <c r="B299" i="76"/>
  <c r="B300" i="76"/>
  <c r="B301" i="76"/>
  <c r="B302" i="76"/>
  <c r="B303" i="76"/>
  <c r="B304" i="76"/>
  <c r="B305" i="76"/>
  <c r="B306" i="76"/>
  <c r="B307" i="76"/>
  <c r="B308" i="76"/>
  <c r="B309" i="76"/>
  <c r="B310" i="76"/>
  <c r="B311" i="76"/>
  <c r="B312" i="76"/>
  <c r="B313" i="76"/>
  <c r="B314" i="76"/>
  <c r="B315" i="76"/>
  <c r="B316" i="76"/>
  <c r="B317" i="76"/>
  <c r="B318" i="76"/>
  <c r="B319" i="76"/>
  <c r="B320" i="76"/>
  <c r="B321" i="76"/>
  <c r="B322" i="76"/>
  <c r="B323" i="76"/>
  <c r="B324" i="76"/>
  <c r="B325" i="76"/>
  <c r="B326" i="76"/>
  <c r="B327" i="76"/>
  <c r="B328" i="76"/>
  <c r="B329" i="76"/>
  <c r="B330" i="76"/>
  <c r="B331" i="76"/>
  <c r="B332" i="76"/>
  <c r="B333" i="76"/>
  <c r="B334" i="76"/>
  <c r="B335" i="76"/>
  <c r="B336" i="76"/>
  <c r="B337" i="76"/>
  <c r="B338" i="76"/>
  <c r="B339" i="76"/>
  <c r="B340" i="76"/>
  <c r="B341" i="76"/>
  <c r="B342" i="76"/>
  <c r="B343" i="76"/>
  <c r="B344" i="76"/>
  <c r="B345" i="76"/>
  <c r="B346" i="76"/>
  <c r="B347" i="76"/>
  <c r="B348" i="76"/>
  <c r="B349" i="76"/>
  <c r="B350" i="76"/>
  <c r="B351" i="76"/>
  <c r="B352" i="76"/>
  <c r="B353" i="76"/>
  <c r="B354" i="76"/>
  <c r="B355" i="76"/>
  <c r="B356" i="76"/>
  <c r="B357" i="76"/>
  <c r="B358" i="76"/>
  <c r="B359" i="76"/>
  <c r="B360" i="76"/>
  <c r="B361" i="76"/>
  <c r="B362" i="76"/>
  <c r="B363" i="76"/>
  <c r="B364" i="76"/>
  <c r="B365" i="76"/>
  <c r="B366" i="76"/>
  <c r="B367" i="76"/>
  <c r="B368" i="76"/>
  <c r="B369" i="76"/>
  <c r="B370" i="76"/>
  <c r="B371" i="76"/>
  <c r="B372" i="76"/>
  <c r="B373" i="76"/>
  <c r="B374" i="76"/>
  <c r="B375" i="76"/>
  <c r="B376" i="76"/>
  <c r="B377" i="76"/>
  <c r="B378" i="76"/>
  <c r="B379" i="76"/>
  <c r="B380" i="76"/>
  <c r="B381" i="76"/>
  <c r="B382" i="76"/>
  <c r="B383" i="76"/>
  <c r="B384" i="76"/>
  <c r="B385" i="76"/>
  <c r="B386" i="76"/>
  <c r="B387" i="76"/>
  <c r="B388" i="76"/>
  <c r="B389" i="76"/>
  <c r="B390" i="76"/>
  <c r="B391" i="76"/>
  <c r="B392" i="76"/>
  <c r="B393" i="76"/>
  <c r="B394" i="76"/>
  <c r="B395" i="76"/>
  <c r="B396" i="76"/>
  <c r="B397" i="76"/>
  <c r="B398" i="76"/>
  <c r="B399" i="76"/>
  <c r="B400" i="76"/>
  <c r="B401" i="76"/>
  <c r="B402" i="76"/>
  <c r="B403" i="76"/>
  <c r="B404" i="76"/>
  <c r="B405" i="76"/>
  <c r="B406" i="76"/>
  <c r="B407" i="76"/>
  <c r="B408" i="76"/>
  <c r="B409" i="76"/>
  <c r="B410" i="76"/>
  <c r="B411" i="76"/>
  <c r="B412" i="76"/>
  <c r="B413" i="76"/>
  <c r="B414" i="76"/>
  <c r="B415" i="76"/>
  <c r="B416" i="76"/>
  <c r="B417" i="76"/>
  <c r="B418" i="76"/>
  <c r="B419" i="76"/>
  <c r="B420" i="76"/>
  <c r="B421" i="76"/>
  <c r="B422" i="76"/>
  <c r="B423" i="76"/>
  <c r="B424" i="76"/>
  <c r="B425" i="76"/>
  <c r="B426" i="76"/>
  <c r="B427" i="76"/>
  <c r="B428" i="76"/>
  <c r="B429" i="76"/>
  <c r="B430" i="76"/>
  <c r="B431" i="76"/>
  <c r="B432" i="76"/>
  <c r="B433" i="76"/>
  <c r="B434" i="76"/>
  <c r="B435" i="76"/>
  <c r="B436" i="76"/>
  <c r="B437" i="76"/>
  <c r="B438" i="76"/>
  <c r="B439" i="76"/>
  <c r="B440" i="76"/>
  <c r="B441" i="76"/>
  <c r="B442" i="76"/>
  <c r="B443" i="76"/>
  <c r="B444" i="76"/>
  <c r="B445" i="76"/>
  <c r="B446" i="76"/>
  <c r="B447" i="76"/>
  <c r="B448" i="76"/>
  <c r="B449" i="76"/>
  <c r="B450" i="76"/>
  <c r="B451" i="76"/>
  <c r="B452" i="76"/>
  <c r="B453" i="76"/>
  <c r="B454" i="76"/>
  <c r="B455" i="76"/>
  <c r="B456" i="76"/>
  <c r="B457" i="76"/>
  <c r="B458" i="76"/>
  <c r="B459" i="76"/>
  <c r="B460" i="76"/>
  <c r="B461" i="76"/>
  <c r="B462" i="76"/>
  <c r="B463" i="76"/>
  <c r="B464" i="76"/>
  <c r="B465" i="76"/>
  <c r="B466" i="76"/>
  <c r="B467" i="76"/>
  <c r="B468" i="76"/>
  <c r="B469" i="76"/>
  <c r="B470" i="76"/>
  <c r="B471" i="76"/>
  <c r="B472" i="76"/>
  <c r="B473" i="76"/>
  <c r="B474" i="76"/>
  <c r="B475" i="76"/>
  <c r="B476" i="76"/>
  <c r="B477" i="76"/>
  <c r="B478" i="76"/>
  <c r="B479" i="76"/>
  <c r="B480" i="76"/>
  <c r="B481" i="76"/>
  <c r="B482" i="76"/>
  <c r="B483" i="76"/>
  <c r="B484" i="76"/>
  <c r="B485" i="76"/>
  <c r="B486" i="76"/>
  <c r="B487" i="76"/>
  <c r="B488" i="76"/>
  <c r="B489" i="76"/>
  <c r="B490" i="76"/>
  <c r="B491" i="76"/>
  <c r="B492" i="76"/>
  <c r="B493" i="76"/>
  <c r="B494" i="76"/>
  <c r="B495" i="76"/>
  <c r="B496" i="76"/>
  <c r="B497" i="76"/>
  <c r="B498" i="76"/>
  <c r="B499" i="76"/>
  <c r="B500" i="76"/>
</calcChain>
</file>

<file path=xl/sharedStrings.xml><?xml version="1.0" encoding="utf-8"?>
<sst xmlns="http://schemas.openxmlformats.org/spreadsheetml/2006/main" count="662" uniqueCount="614">
  <si>
    <t>PCDD-1</t>
  </si>
  <si>
    <t>PCDD-2</t>
  </si>
  <si>
    <t>PCDD-12</t>
  </si>
  <si>
    <t>PCDD-13</t>
  </si>
  <si>
    <t>PCDD-14</t>
  </si>
  <si>
    <t>PCDD-16</t>
  </si>
  <si>
    <t>PCDD-17</t>
  </si>
  <si>
    <t>PCDD-18</t>
  </si>
  <si>
    <t>PCDD-19</t>
  </si>
  <si>
    <t>PCDD-23</t>
  </si>
  <si>
    <t>PCDD-27</t>
  </si>
  <si>
    <t>PCDD-28</t>
  </si>
  <si>
    <t>PCDD-123</t>
  </si>
  <si>
    <t>PCDD-124</t>
  </si>
  <si>
    <t>PCDD-126</t>
  </si>
  <si>
    <t>PCDD-127</t>
  </si>
  <si>
    <t>PCDD-128</t>
  </si>
  <si>
    <t>PCDD-129</t>
  </si>
  <si>
    <t>PCDD-136</t>
  </si>
  <si>
    <t>PCDD-137</t>
  </si>
  <si>
    <t>PCDD-138</t>
  </si>
  <si>
    <t>PCDD-139</t>
  </si>
  <si>
    <t>PCDD-146</t>
  </si>
  <si>
    <t>PCDD-147</t>
  </si>
  <si>
    <t>PCDD-178</t>
  </si>
  <si>
    <t>PCDD-237</t>
  </si>
  <si>
    <t>PCDD-1234</t>
  </si>
  <si>
    <t>PCDD-1236</t>
  </si>
  <si>
    <t>PCDD-1237</t>
  </si>
  <si>
    <t>PCDD-1238</t>
  </si>
  <si>
    <t>PCDD-1239</t>
  </si>
  <si>
    <t>PCDD-1246</t>
  </si>
  <si>
    <t>PCDD-1247</t>
  </si>
  <si>
    <t>PCDD-1248</t>
  </si>
  <si>
    <t>PCDD-1249</t>
  </si>
  <si>
    <t>PCDD-1267</t>
  </si>
  <si>
    <t>PCDD-1268</t>
  </si>
  <si>
    <t>PCDD-1269</t>
  </si>
  <si>
    <t>PCDD-1278</t>
  </si>
  <si>
    <t>PCDD-1279</t>
  </si>
  <si>
    <t>PCDD-1289</t>
  </si>
  <si>
    <t>PCDD-1368</t>
  </si>
  <si>
    <t>PCDD-1369</t>
  </si>
  <si>
    <t>PCDD-1378</t>
  </si>
  <si>
    <t>PCDD-1379</t>
  </si>
  <si>
    <t>PCDD-1469</t>
  </si>
  <si>
    <t>PCDD-1478</t>
  </si>
  <si>
    <t>PCDD-2378</t>
  </si>
  <si>
    <t>PCDD-12346</t>
  </si>
  <si>
    <t>PCDD-12347</t>
  </si>
  <si>
    <t>PCDD-12367</t>
  </si>
  <si>
    <t>PCDD-12368</t>
  </si>
  <si>
    <t>PCDD-12369</t>
  </si>
  <si>
    <t>PCDD-12378</t>
  </si>
  <si>
    <t>PCDD-12379</t>
  </si>
  <si>
    <t>PCDD-12389</t>
  </si>
  <si>
    <t>PCDD-12467</t>
  </si>
  <si>
    <t>PCDD-12468</t>
  </si>
  <si>
    <t>PCDD-12469</t>
  </si>
  <si>
    <t>PCDD-12478</t>
  </si>
  <si>
    <t>PCDD-12479</t>
  </si>
  <si>
    <t>PCDD-12489</t>
  </si>
  <si>
    <t>PCDD-123467</t>
  </si>
  <si>
    <t>PCDD-123468</t>
  </si>
  <si>
    <t>PCDD-123469</t>
  </si>
  <si>
    <t>PCDD-123478</t>
  </si>
  <si>
    <t>PCDD-123678</t>
  </si>
  <si>
    <t>PCDD-123679</t>
  </si>
  <si>
    <t>PCDD-123689</t>
  </si>
  <si>
    <t>PCDD-123789</t>
  </si>
  <si>
    <t>PCDD-124679</t>
  </si>
  <si>
    <t>PCDD-124689</t>
  </si>
  <si>
    <t>PCDD-1234678</t>
  </si>
  <si>
    <t>PCDD-1234679</t>
  </si>
  <si>
    <t>PCDD-12346789</t>
  </si>
  <si>
    <t>PCDF-1</t>
  </si>
  <si>
    <t>PCDF-2</t>
  </si>
  <si>
    <t>PCDF-3</t>
  </si>
  <si>
    <t>PCDF-4</t>
  </si>
  <si>
    <t>PCDF-12</t>
  </si>
  <si>
    <t>PCDF-13</t>
  </si>
  <si>
    <t>PCDF-14</t>
  </si>
  <si>
    <t>PCDF-16</t>
  </si>
  <si>
    <t>PCDF-17</t>
  </si>
  <si>
    <t>PCDF-18</t>
  </si>
  <si>
    <t>PCDF-19</t>
  </si>
  <si>
    <t>PCDF-23</t>
  </si>
  <si>
    <t>PCDF-24</t>
  </si>
  <si>
    <t>PCDF-26</t>
  </si>
  <si>
    <t>PCDF-27</t>
  </si>
  <si>
    <t>PCDF-28</t>
  </si>
  <si>
    <t>PCDF-34</t>
  </si>
  <si>
    <t>PCDF-36</t>
  </si>
  <si>
    <t>PCDF-37</t>
  </si>
  <si>
    <t>PCDF-46</t>
  </si>
  <si>
    <t>PCDF-123</t>
  </si>
  <si>
    <t>PCDF-124</t>
  </si>
  <si>
    <t>PCDF-126</t>
  </si>
  <si>
    <t>PCDF-127</t>
  </si>
  <si>
    <t>PCDF-128</t>
  </si>
  <si>
    <t>PCDF-129</t>
  </si>
  <si>
    <t>PCDF-134</t>
  </si>
  <si>
    <t>PCDF-136</t>
  </si>
  <si>
    <t>PCDF-137</t>
  </si>
  <si>
    <t>PCDF-138</t>
  </si>
  <si>
    <t>PCDF-139</t>
  </si>
  <si>
    <t>PCDF-146</t>
  </si>
  <si>
    <t>PCDF-147</t>
  </si>
  <si>
    <t>PCDF-148</t>
  </si>
  <si>
    <t>PCDF-149</t>
  </si>
  <si>
    <t>PCDF-167</t>
  </si>
  <si>
    <t>PCDF-168</t>
  </si>
  <si>
    <t>PCDF-178</t>
  </si>
  <si>
    <t>PCDF-234</t>
  </si>
  <si>
    <t>PCDF-236</t>
  </si>
  <si>
    <t>PCDF-237</t>
  </si>
  <si>
    <t>PCDF-238</t>
  </si>
  <si>
    <t>PCDF-246</t>
  </si>
  <si>
    <t>PCDF-247</t>
  </si>
  <si>
    <t>PCDF-248</t>
  </si>
  <si>
    <t>PCDF-346</t>
  </si>
  <si>
    <t>PCDF-347</t>
  </si>
  <si>
    <t>PCDF-348</t>
  </si>
  <si>
    <t>PCDF-1234</t>
  </si>
  <si>
    <t>PCDF-1236</t>
  </si>
  <si>
    <t>PCDF-1237</t>
  </si>
  <si>
    <t>PCDF-1238</t>
  </si>
  <si>
    <t>PCDF-1239</t>
  </si>
  <si>
    <t>PCDF-1246</t>
  </si>
  <si>
    <t>PCDF-1247</t>
  </si>
  <si>
    <t>PCDF-1248</t>
  </si>
  <si>
    <t>PCDF-1249</t>
  </si>
  <si>
    <t>PCDF-1267</t>
  </si>
  <si>
    <t>PCDF-1268</t>
  </si>
  <si>
    <t>PCDF-1269</t>
  </si>
  <si>
    <t>PCDF-1278</t>
  </si>
  <si>
    <t>PCDF-1279</t>
  </si>
  <si>
    <t>PCDF-1289</t>
  </si>
  <si>
    <t>PCDF-1346</t>
  </si>
  <si>
    <t>PCDF-1347</t>
  </si>
  <si>
    <t>PCDF-1348</t>
  </si>
  <si>
    <t>PCDF-1349</t>
  </si>
  <si>
    <t>PCDF-1367</t>
  </si>
  <si>
    <t>PCDF-1368</t>
  </si>
  <si>
    <t>PCDF-1369</t>
  </si>
  <si>
    <t>PCDF-1378</t>
  </si>
  <si>
    <t>PCDF-1379</t>
  </si>
  <si>
    <t>PCDF-1467</t>
  </si>
  <si>
    <t>PCDF-1468</t>
  </si>
  <si>
    <t>PCDF-1469</t>
  </si>
  <si>
    <t>PCDF-1478</t>
  </si>
  <si>
    <t>PCDF-1678</t>
  </si>
  <si>
    <t>PCDF-2346</t>
  </si>
  <si>
    <t>PCDF-2347</t>
  </si>
  <si>
    <t>PCDF-2348</t>
  </si>
  <si>
    <t>PCDF-2367</t>
  </si>
  <si>
    <t>PCDF-2368</t>
  </si>
  <si>
    <t>PCDF-2378</t>
  </si>
  <si>
    <t>PCDF-2467</t>
  </si>
  <si>
    <t>PCDF-2468</t>
  </si>
  <si>
    <t>PCDF-3467</t>
  </si>
  <si>
    <t>PCDF-12346</t>
  </si>
  <si>
    <t>PCDF-12347</t>
  </si>
  <si>
    <t>PCDF-12348</t>
  </si>
  <si>
    <t>PCDF-12349</t>
  </si>
  <si>
    <t>PCDF-12367</t>
  </si>
  <si>
    <t>PCDF-12368</t>
  </si>
  <si>
    <t>PCDF-12369</t>
  </si>
  <si>
    <t>PCDF-12378</t>
  </si>
  <si>
    <t>PCDF-12379</t>
  </si>
  <si>
    <t>PCDF-12389</t>
  </si>
  <si>
    <t>PCDF-12467</t>
  </si>
  <si>
    <t>PCDF-12468</t>
  </si>
  <si>
    <t>PCDF-12469</t>
  </si>
  <si>
    <t>PCDF-12478</t>
  </si>
  <si>
    <t>PCDF-12479</t>
  </si>
  <si>
    <t>PCDF-12489</t>
  </si>
  <si>
    <t>PCDF-12678</t>
  </si>
  <si>
    <t>PCDF-12679</t>
  </si>
  <si>
    <t>PCDF-13467</t>
  </si>
  <si>
    <t>PCDF-13468</t>
  </si>
  <si>
    <t>PCDF-13469</t>
  </si>
  <si>
    <t>PCDF-13478</t>
  </si>
  <si>
    <t>PCDF-13479</t>
  </si>
  <si>
    <t>PCDF-13678</t>
  </si>
  <si>
    <t>PCDF-14678</t>
  </si>
  <si>
    <t>PCDF-23467</t>
  </si>
  <si>
    <t>PCDF-23468</t>
  </si>
  <si>
    <t>PCDF-23478</t>
  </si>
  <si>
    <t>PCDF-123467</t>
  </si>
  <si>
    <t>PCDF-123468</t>
  </si>
  <si>
    <t>PCDF-123469</t>
  </si>
  <si>
    <t>PCDF-123478</t>
  </si>
  <si>
    <t>PCDF-123479</t>
  </si>
  <si>
    <t>PCDF-123489</t>
  </si>
  <si>
    <t>PCDF-123678</t>
  </si>
  <si>
    <t>PCDF-123679</t>
  </si>
  <si>
    <t>PCDF-123689</t>
  </si>
  <si>
    <t>PCDF-123789</t>
  </si>
  <si>
    <t>PCDF-124678</t>
  </si>
  <si>
    <t>PCDF-124679</t>
  </si>
  <si>
    <t>PCDF-124689</t>
  </si>
  <si>
    <t>PCDF-234678</t>
  </si>
  <si>
    <t>PCDF-1234678</t>
  </si>
  <si>
    <t>PCDF-1234679</t>
  </si>
  <si>
    <t>PCDF-1234689</t>
  </si>
  <si>
    <t>PCDF-1234789</t>
  </si>
  <si>
    <t>PCDF-12346789</t>
  </si>
  <si>
    <t>Total Surface Area</t>
  </si>
  <si>
    <t>Shape Index</t>
  </si>
  <si>
    <t>Molecular Flexibility</t>
  </si>
  <si>
    <t>Molecular Complexity</t>
  </si>
  <si>
    <t>Globularity SVD</t>
  </si>
  <si>
    <t>Clc1c2Oc(cccc3)c3Oc2ccc1</t>
  </si>
  <si>
    <t>Clc1ccc2Oc(cccc3)c3Oc2c1Cl</t>
  </si>
  <si>
    <t>Clc(c(Cl)c1Cl)cc2c1Oc(cccc1)c1O2</t>
  </si>
  <si>
    <t>Clc(c(Cl)c1Cl)c2Oc(cccc3)c3Oc2c1Cl</t>
  </si>
  <si>
    <t>Clc1cccc(Oc2c(c(Cl)c3Cl)Cl)c1Oc2c3Cl</t>
  </si>
  <si>
    <t>Clc(ccc(Oc1c(c(Cl)c2Cl)Cl)c3Oc1c2Cl)c3Cl</t>
  </si>
  <si>
    <t>Clc(c(Cl)c1Cl)cc(Oc2c(c(Cl)c3Cl)Cl)c1Oc2c3Cl</t>
  </si>
  <si>
    <t>Clc(c(Oc1c(c(Cl)c2Cl)Cl)c(c(Cl)c3Cl)Oc1c2Cl)c3Cl</t>
  </si>
  <si>
    <t>Clc(c(Oc1c(c(Cl)c2Cl)Cl)c3Oc1c2Cl)cc(Cl)c3Cl</t>
  </si>
  <si>
    <t>Clc(cc1Cl)cc(Oc2c(c(Cl)c3Cl)Cl)c1Oc2c3Cl</t>
  </si>
  <si>
    <t>Clc(c(Oc1c(c(Cl)c2Cl)Cl)c3Oc1c2Cl)ccc3Cl</t>
  </si>
  <si>
    <t>Clc(cc1)cc(Oc2c(c(Cl)c3Cl)Cl)c1Oc2c3Cl</t>
  </si>
  <si>
    <t>Clc(c(Cl)c1)cc(Oc2c(c(Cl)c3Cl)Cl)c1Oc2c3Cl</t>
  </si>
  <si>
    <t>Clc1cccc2c1Oc(cc(c(Cl)c1Cl)Cl)c1O2</t>
  </si>
  <si>
    <t>Clc(ccc1c2Oc(cc(c(Cl)c3Cl)Cl)c3O1)c2Cl</t>
  </si>
  <si>
    <t>Clc(c(Cl)c1Cl)cc2c1Oc(cc(c(Cl)c1Cl)Cl)c1O2</t>
  </si>
  <si>
    <t>Clc(c1c2Oc(cc(c(Cl)c3Cl)Cl)c3O1)cc(Cl)c2Cl</t>
  </si>
  <si>
    <t>Clc(cc1Cl)cc2c1Oc(cc(c(Cl)c1Cl)Cl)c1O2</t>
  </si>
  <si>
    <t>Clc(cc1Cl)c2Oc(cc(c(Cl)c3Cl)Cl)c3Oc2c1Cl</t>
  </si>
  <si>
    <t>Clc(c1c2Oc(c(Cl)c(c(Cl)c3)Cl)c3O1)ccc2Cl</t>
  </si>
  <si>
    <t>Clc(cc1)cc2c1Oc(c(Cl)c(c(Cl)c1)Cl)c1O2</t>
  </si>
  <si>
    <t>Clc(c(Cl)c1)cc2c1Oc(c(Cl)c(c(Cl)c1)Cl)c1O2</t>
  </si>
  <si>
    <t>Clc(cc1Oc(cc(c(Cl)c2Cl)Cl)c2Oc1c1Cl)c1Cl</t>
  </si>
  <si>
    <t>Clc1cc(Cl)c2Oc(c(Cl)c(c(Cl)c3)Cl)c3Oc2c1</t>
  </si>
  <si>
    <t>Clc(cc1)cc2c1Oc(cc(c(Cl)c1Cl)Cl)c1O2</t>
  </si>
  <si>
    <t>Clc1ccc2Oc(cc(c(Cl)c3Cl)Cl)c3Oc2c1Cl</t>
  </si>
  <si>
    <t>Clc1c2Oc(c(Cl)c(c(Cl)c3)Cl)c3Oc2ccc1</t>
  </si>
  <si>
    <t>Clc(cc1Cl)c2Oc(cccc3)c3Oc2c1Cl</t>
  </si>
  <si>
    <t>Clc1cccc(Oc2c(c(Cl)c3)Cl)c1Oc2c3Cl</t>
  </si>
  <si>
    <t>Clc(ccc(Oc1c(c(Cl)c2)Cl)c3Oc1c2Cl)c3Cl</t>
  </si>
  <si>
    <t>Clc(c(Oc1c(c(Cl)c2)Cl)c3Oc1c2Cl)cc(Cl)c3Cl</t>
  </si>
  <si>
    <t>Clc(cc1Cl)cc(Oc2c(c(Cl)c3)Cl)c1Oc2c3Cl</t>
  </si>
  <si>
    <t>Clc(cc(c(Cl)c1Oc2c(c(Cl)c3)Cl)Cl)c1Oc2c3Cl</t>
  </si>
  <si>
    <t>Clc(c(Oc1c(cc2Cl)Cl)c3Oc1c2Cl)ccc3Cl</t>
  </si>
  <si>
    <t>Clc(cc1)cc(Oc2c(cc3Cl)Cl)c1Oc2c3Cl</t>
  </si>
  <si>
    <t>Clc(c(Cl)c1)cc(Oc2c(cc3Cl)Cl)c1Oc2c3Cl</t>
  </si>
  <si>
    <t>Clc(cc1Oc2c(cc3Cl)Cl)cc(Cl)c1Oc2c3Cl</t>
  </si>
  <si>
    <t>Clc(cc1)cc(Oc2c(c(Cl)c3)Cl)c1Oc2c3Cl</t>
  </si>
  <si>
    <t>Clc(c(Cl)c1Oc2c(c(Cl)c3)Cl)ccc1Oc2c3Cl</t>
  </si>
  <si>
    <t>Clc(cccc1Oc2c(cc3Cl)Cl)c1Oc2c3Cl</t>
  </si>
  <si>
    <t>Clc1cccc(Oc2c3Cl)c1Oc2ccc3Cl</t>
  </si>
  <si>
    <t>Clc(ccc(Oc1c2Cl)c3Oc1ccc2Cl)c3Cl</t>
  </si>
  <si>
    <t>Clc(cc1Cl)cc(Oc2c3Cl)c1Oc2ccc3Cl</t>
  </si>
  <si>
    <t>Clc(c(Oc1ccc2Cl)c3Oc1c2Cl)ccc3Cl</t>
  </si>
  <si>
    <t>Clc(cc1)cc(Oc2ccc3Cl)c1Oc2c3Cl</t>
  </si>
  <si>
    <t>Clc1ccc2Oc(cc(c(Cl)c3)Cl)c3Oc2c1Cl</t>
  </si>
  <si>
    <t>Clc(cc1Oc2ccc3Cl)cc(Cl)c1Oc2c3Cl</t>
  </si>
  <si>
    <t>Clc(cc1)cc(Oc2c3Cl)c1Oc2ccc3Cl</t>
  </si>
  <si>
    <t>Clc(c(Cl)c1Oc2c3Cl)ccc1Oc2ccc3Cl</t>
  </si>
  <si>
    <t>Clc(cccc1Oc2ccc3Cl)c1Oc2c3Cl</t>
  </si>
  <si>
    <t>Clc1cc(Cl)c2Oc(cccc3)c3Oc2c1</t>
  </si>
  <si>
    <t>Clc1cc(Cl)c2Oc(cccc3Cl)c3Oc2c1</t>
  </si>
  <si>
    <t>Clc(cc1Cl)cc2c1Oc1cc(Cl)cc(Cl)c1O2</t>
  </si>
  <si>
    <t>Clc1cc(Cl)c2Oc(c(Cl)ccc3Cl)c3Oc2c1</t>
  </si>
  <si>
    <t>Clc(cc1)cc(Oc2cc(Cl)c3)c1Oc2c3Cl</t>
  </si>
  <si>
    <t>Clc1cc(Cl)c2Oc(cc(c(Cl)c3)Cl)c3Oc2c1</t>
  </si>
  <si>
    <t>Clc(cc1Oc2cc(Cl)c3)cc(Cl)c1Oc2c3Cl</t>
  </si>
  <si>
    <t>Clc(cc1)cc2c1Oc1cc(Cl)cc(Cl)c1O2</t>
  </si>
  <si>
    <t>Clc(cc1Oc2ccc3)cc(Cl)c1Oc2c3Cl</t>
  </si>
  <si>
    <t>Clc(cc1)c2Oc(cccc3)c3Oc2c1Cl</t>
  </si>
  <si>
    <t>Clc(cccc1Oc2c(cc3)Cl)c1Oc2c3Cl</t>
  </si>
  <si>
    <t>Clc(c(Oc1c(cc2)Cl)c3Oc1c2Cl)ccc3Cl</t>
  </si>
  <si>
    <t>Clc(cc1)cc(Oc2c(cc3)Cl)c1Oc2c3Cl</t>
  </si>
  <si>
    <t>Clc(c(Oc1c2)c3Oc1cc(Cl)c2Cl)ccc3Cl</t>
  </si>
  <si>
    <t>Clc1cccc2c1Oc1cccc(Cl)c1O2</t>
  </si>
  <si>
    <t>Clc(cc1)cc(Oc2ccc3)c1Oc2c3Cl</t>
  </si>
  <si>
    <t>Clc1cccc(Oc2c3)c1Oc2cc(Cl)c3Cl</t>
  </si>
  <si>
    <t>Clc(cc1)cc2c1Oc1cccc(Cl)c1O2</t>
  </si>
  <si>
    <t>Clc(cccc1Oc2ccc3)c1Oc2c3Cl</t>
  </si>
  <si>
    <t>Clc(cc1)cc2c1Oc(cccc1)c1O2</t>
  </si>
  <si>
    <t>Clc(cc1Oc(cccc2)c2Oc1c1)c1Cl</t>
  </si>
  <si>
    <t>Clc(cc1)cc(Oc2c3)c1Oc2cc(Cl)c3Cl</t>
  </si>
  <si>
    <t>Clc(c(Cl)c1)cc(Oc2c3)c1Oc2cc(Cl)c3Cl</t>
  </si>
  <si>
    <t>Clc(cc1)cc2c1Oc(cc(cc1)Cl)c1O2</t>
  </si>
  <si>
    <t>Clc(cc1)cc2c1Oc(ccc(Cl)c1)c1O2</t>
  </si>
  <si>
    <t>Clc1c(c(cccc2)c2o2)c2ccc1</t>
  </si>
  <si>
    <t>Clc(ccc1c2c(cccc3)c3o1)c2Cl</t>
  </si>
  <si>
    <t>Clc1cc(oc2c3cccc2)c3c(Cl)c1Cl</t>
  </si>
  <si>
    <t>Clc(c(Cl)c1Cl)c(c(cccc2)c2o2)c2c1Cl</t>
  </si>
  <si>
    <t>Clc1cccc(c2c(c(Cl)c3Cl)Cl)c1oc2c3Cl</t>
  </si>
  <si>
    <t>Clc(ccc(c1c(c(Cl)c2Cl)Cl)c3oc1c2Cl)c3Cl</t>
  </si>
  <si>
    <t>Clc(c(Cl)c1Cl)cc(c2c(c(Cl)c3Cl)Cl)c1oc2c3Cl</t>
  </si>
  <si>
    <t>Clc(c(c1c(c(Cl)c2Cl)Cl)c(c(Cl)c3Cl)oc1c2Cl)c3Cl</t>
  </si>
  <si>
    <t>Clc(c(c1c(c(Cl)c2Cl)Cl)c3oc1c2Cl)cc(Cl)c3Cl</t>
  </si>
  <si>
    <t>Clc(cc1Cl)cc(c2c(c(Cl)c3Cl)Cl)c1oc2c3Cl</t>
  </si>
  <si>
    <t>Clc(c(oc1c(c(Cl)c2Cl)Cl)c3c1c2Cl)cc(Cl)c3Cl</t>
  </si>
  <si>
    <t>Clc(c(c1c(c(Cl)c2Cl)Cl)c3oc1c2Cl)ccc3Cl</t>
  </si>
  <si>
    <t>Clc(cc1)cc(oc2c(c(Cl)c3Cl)Cl)c1c2c3Cl</t>
  </si>
  <si>
    <t>Clc(c(Cl)c1)cc(c2c(c(Cl)c3Cl)Cl)c1oc2c3Cl</t>
  </si>
  <si>
    <t>Clc1cc(oc(c2c(c(Cl)c3Cl)Cl)c3Cl)c2c(Cl)c1Cl</t>
  </si>
  <si>
    <t>Clc1cc(oc(c2c(c(Cl)c3Cl)Cl)c3Cl)c2c(Cl)c1</t>
  </si>
  <si>
    <t>Clc(cc1)cc(c2c(c(Cl)c3Cl)Cl)c1oc2c3Cl</t>
  </si>
  <si>
    <t>Clc(ccc(oc1c(c(Cl)c2Cl)Cl)c3c1c2Cl)c3Cl</t>
  </si>
  <si>
    <t>Clc1cccc(oc2c(c(Cl)c3Cl)Cl)c1c2c3Cl</t>
  </si>
  <si>
    <t>Clc1cccc2c1oc(cc1Cl)c2c(Cl)c1Cl</t>
  </si>
  <si>
    <t>Clc(ccc1c2oc(cc3Cl)c1c(Cl)c3Cl)c2Cl</t>
  </si>
  <si>
    <t>Clc(c(Cl)c1Cl)cc2c1oc(cc1Cl)c2c(Cl)c1Cl</t>
  </si>
  <si>
    <t>Clc(cc1Cl)c(c(c(Cl)c(c(Cl)c2)Cl)c2o2)c2c1Cl</t>
  </si>
  <si>
    <t>Clc(cc1Cl)cc2c1oc(cc1Cl)c2c(Cl)c1Cl</t>
  </si>
  <si>
    <t>Clc(cc(c(Cl)c12)Cl)c1oc(cc1Cl)c2c(Cl)c1Cl</t>
  </si>
  <si>
    <t>Clc(cc1)c(c(c(Cl)c(c(Cl)c2)Cl)c2o2)c2c1Cl</t>
  </si>
  <si>
    <t>Clc(cc1)cc2c1c(c(Cl)c(c(Cl)c1)Cl)c1o2</t>
  </si>
  <si>
    <t>Clc(c(Cl)c1)cc2c1oc(cc1Cl)c2c(Cl)c1Cl</t>
  </si>
  <si>
    <t>Clc(cc(c1c2Cl)oc(cc3Cl)c1c(Cl)c3Cl)c2Cl</t>
  </si>
  <si>
    <t>Clc1cc(Cl)c2c(c(Cl)c(c(Cl)c3)Cl)c3oc2c1</t>
  </si>
  <si>
    <t>Clc(cc1)cc2c1oc(cc1Cl)c2c(Cl)c1Cl</t>
  </si>
  <si>
    <t>Clc(c(Cl)c12)ccc2oc(cc2Cl)c1c(Cl)c2Cl</t>
  </si>
  <si>
    <t>Clc1c2c(c(Cl)c(c(Cl)c3)Cl)c3oc2ccc1</t>
  </si>
  <si>
    <t>Clc(c1c2c(cccc3)c3o1)cc(Cl)c2Cl</t>
  </si>
  <si>
    <t>Clc1cccc2c1oc(c(Cl)c1)c2c(Cl)c1Cl</t>
  </si>
  <si>
    <t>Clc(c1c2c(ccc(Cl)c3Cl)c3o1)cc(Cl)c2Cl</t>
  </si>
  <si>
    <t>Clc(c1c2c(cc(c(Cl)c3Cl)Cl)c3o1)cc(Cl)c2Cl</t>
  </si>
  <si>
    <t>Clc(c1c2oc(c(Cl)c3Cl)c1cc3Cl)cc(Cl)c2Cl</t>
  </si>
  <si>
    <t>Clc(c1c2oc(c(Cl)c3)c1c(Cl)c3Cl)cc(Cl)c2Cl</t>
  </si>
  <si>
    <t>Clc(c1c2oc3c1c(Cl)cc(Cl)c3Cl)cc(Cl)c2Cl</t>
  </si>
  <si>
    <t>Clc(cc1Cl)cc2c1oc(c(Cl)c1)c2c(Cl)c1Cl</t>
  </si>
  <si>
    <t>Clc(cc(c(Cl)c12)Cl)c1oc(c(Cl)c1)c2c(Cl)c1Cl</t>
  </si>
  <si>
    <t>Clc(cc1)c(c(c(Cl)c(cc2Cl)Cl)c2o2)c2c1Cl</t>
  </si>
  <si>
    <t>Clc(cc1)cc2c1c(c(Cl)c(cc1Cl)Cl)c1o2</t>
  </si>
  <si>
    <t>Clc(c1c2c(cc(c(Cl)c3)Cl)c3o1)cc(Cl)c2Cl</t>
  </si>
  <si>
    <t>Clc1cc(Cl)c2c(c(Cl)c(cc3Cl)Cl)c3oc2c1</t>
  </si>
  <si>
    <t>Clc(cc1)cc2c1oc(c(Cl)c1)c2c(Cl)c1Cl</t>
  </si>
  <si>
    <t>Clc(c(oc1ccc2Cl)c3c1c2Cl)cc(Cl)c3Cl</t>
  </si>
  <si>
    <t>Clc1c2c(c(Cl)c(cc3Cl)Cl)c3oc2ccc1</t>
  </si>
  <si>
    <t>Clc1cccc2c1oc(cc1)c2c(Cl)c1Cl</t>
  </si>
  <si>
    <t>Clc(ccc1c2c(ccc(Cl)c3Cl)c3o1)c2Cl</t>
  </si>
  <si>
    <t>Clc(ccc1c2c(cc(c(Cl)c3Cl)Cl)c3o1)c2Cl</t>
  </si>
  <si>
    <t>Clc(c1c2oc(cc3)c1c(Cl)c3Cl)cc(Cl)c2Cl</t>
  </si>
  <si>
    <t>Clc(cc1Cl)cc2c1oc(cc1)c2c(Cl)c1Cl</t>
  </si>
  <si>
    <t>Clc(cc1)c(c(c(Cl)c(cc2)Cl)c2o2)c2c1Cl</t>
  </si>
  <si>
    <t>Clc(cc1)cc2c1c(c(Cl)c(cc1)Cl)c1o2</t>
  </si>
  <si>
    <t>Clc(ccc1c2c(cc(c(Cl)c3)Cl)c3o1)c2Cl</t>
  </si>
  <si>
    <t>Clc1cc(Cl)c2c(c(Cl)c(cc3)Cl)c3oc2c1</t>
  </si>
  <si>
    <t>Clc(cc1)cc2c1oc(cc1)c2c(Cl)c1Cl</t>
  </si>
  <si>
    <t>Clc(c(Cl)c12)ccc2oc(cc2)c1c(Cl)c2Cl</t>
  </si>
  <si>
    <t>Clc1c2c(c(Cl)c(cc3)Cl)c3oc2ccc1</t>
  </si>
  <si>
    <t>Clc1cc(Cl)c(c(cccc2)c2o2)c2c1</t>
  </si>
  <si>
    <t>Clc(c1c2oc3c1cccc3)cc(Cl)c2Cl</t>
  </si>
  <si>
    <t>Clc1cccc2c1oc1c2c(Cl)cc(Cl)c1Cl</t>
  </si>
  <si>
    <t>Clc(c1c2oc3c1ccc(Cl)c3Cl)cc(Cl)c2Cl</t>
  </si>
  <si>
    <t>Clc(cc1Cl)cc2c1oc1c2c(Cl)cc(Cl)c1Cl</t>
  </si>
  <si>
    <t>Clc(c1c2oc3c1c(Cl)cc(Cl)c3Cl)ccc2Cl</t>
  </si>
  <si>
    <t>Clc(cc1)cc2c1c(c(Cl)cc(Cl)c1Cl)c1o2</t>
  </si>
  <si>
    <t>Clc(c1c2oc(cc3Cl)c1cc3Cl)cc(Cl)c2Cl</t>
  </si>
  <si>
    <t>Clc1cc(oc2c3c(Cl)cc(Cl)c2Cl)c3c(Cl)c1</t>
  </si>
  <si>
    <t>Clc(cc1)cc2c1oc1c2c(Cl)cc(Cl)c1Cl</t>
  </si>
  <si>
    <t>Clc1cccc2c1c(c(Cl)cc(Cl)c1Cl)c1o2</t>
  </si>
  <si>
    <t>Clc1cc(Cl)c(c(cccc2Cl)c2o2)c2c1</t>
  </si>
  <si>
    <t>Clc1cc(oc2c3ccc(Cl)c2Cl)c3c(Cl)c1</t>
  </si>
  <si>
    <t>Clc1cc(oc(c(Cl)c2Cl)c3cc2Cl)c3c(Cl)c1</t>
  </si>
  <si>
    <t>Clc(cc12)cc(Cl)c1oc1c2c(Cl)cc(Cl)c1</t>
  </si>
  <si>
    <t>Clc(cc1oc2c(cc3)Cl)cc(Cl)c1c2c3Cl</t>
  </si>
  <si>
    <t>Clc(cc1)cc(oc2cc(Cl)c3)c1c2c3Cl</t>
  </si>
  <si>
    <t>Clc1cc(oc(c2c3)cc(Cl)c3Cl)c2c(Cl)c1</t>
  </si>
  <si>
    <t>Clc(cc1oc2cc(Cl)c3)cc(Cl)c1c2c3Cl</t>
  </si>
  <si>
    <t>Clc(cc1)cc2c1oc1cc(Cl)cc(Cl)c12</t>
  </si>
  <si>
    <t>Clc(cc1oc2ccc3)cc(Cl)c1c2c3Cl</t>
  </si>
  <si>
    <t>Clc(cc1)c(c(cccc2)c2o2)c2c1Cl</t>
  </si>
  <si>
    <t>Clc(cc1)c(c(cccc2Cl)c2o2)c2c1Cl</t>
  </si>
  <si>
    <t>Clc(c1c2oc3c1ccc(Cl)c3Cl)ccc2Cl</t>
  </si>
  <si>
    <t>Clc(c1c2oc(c(Cl)c3Cl)c1cc3Cl)ccc2Cl</t>
  </si>
  <si>
    <t>Clc(cc12)cc(Cl)c1oc1c2c(Cl)ccc1Cl</t>
  </si>
  <si>
    <t>Clc(c(c1c(cc2)Cl)c3oc1c2Cl)ccc3Cl</t>
  </si>
  <si>
    <t>Clc(cc1)cc(oc2c(cc3)Cl)c1c2c3Cl</t>
  </si>
  <si>
    <t>Clc(c(c1c2)c3oc1cc(Cl)c2Cl)ccc3Cl</t>
  </si>
  <si>
    <t>Clc(cc1)cc(c2c(cc3)Cl)c1oc2c3Cl</t>
  </si>
  <si>
    <t>Clc1cccc(oc2c(cc3)Cl)c1c2c3Cl</t>
  </si>
  <si>
    <t>Clc1cccc2c1c1cccc(Cl)c1o2</t>
  </si>
  <si>
    <t>Clc1cccc2c1c(ccc(Cl)c1Cl)c1o2</t>
  </si>
  <si>
    <t>Clc1cccc2c1c(cc(c(Cl)c1Cl)Cl)c1o2</t>
  </si>
  <si>
    <t>Clc(cc12)cc(Cl)c1oc1c2c(Cl)ccc1</t>
  </si>
  <si>
    <t>Clc(cc1)cc(oc2ccc3)c1c2c3Cl</t>
  </si>
  <si>
    <t>Clc1cccc(oc2c3)c1c2cc(Cl)c3Cl</t>
  </si>
  <si>
    <t>Clc(cc1)cc2c1oc1cccc(Cl)c12</t>
  </si>
  <si>
    <t>Clc(cccc1oc2ccc3)c1c2c3Cl</t>
  </si>
  <si>
    <t>Clc(cc1)cc2c1oc1c2cccc1</t>
  </si>
  <si>
    <t>Clc(cc(c(cccc1)c1o1)c1c1)c1Cl</t>
  </si>
  <si>
    <t>Clc(c(Cl)c1Cl)cc2c1oc1c2cccc1</t>
  </si>
  <si>
    <t>Clc1cccc2c1oc(c(Cl)c1Cl)c2cc1Cl</t>
  </si>
  <si>
    <t>Clc(ccc1c2oc(c(Cl)c3Cl)c1cc3Cl)c2Cl</t>
  </si>
  <si>
    <t>Clc(c(Cl)c1Cl)cc2c1oc(c(Cl)c1Cl)c2cc1Cl</t>
  </si>
  <si>
    <t>Clc(cc1Cl)cc2c1oc(c(Cl)c1Cl)c2cc1Cl</t>
  </si>
  <si>
    <t>Clc(cc1)cc2c1c(cc(c(Cl)c1Cl)Cl)c1o2</t>
  </si>
  <si>
    <t>Clc(c(Cl)c1)cc2c1oc(c(Cl)c1Cl)c2cc1Cl</t>
  </si>
  <si>
    <t>Clc(cc1)cc2c1oc(c(Cl)c1Cl)c2cc1Cl</t>
  </si>
  <si>
    <t>Clc1cccc(c2c3)c1oc2cc(Cl)c3Cl</t>
  </si>
  <si>
    <t>Clc(ccc1c2oc(cc3Cl)c1cc3Cl)c2Cl</t>
  </si>
  <si>
    <t>Clc(cc1Cl)cc(c2c3)c1oc2cc(Cl)c3Cl</t>
  </si>
  <si>
    <t>Clc(cc1)cc(oc2c3)c1c2cc(Cl)c3Cl</t>
  </si>
  <si>
    <t>Clc(c(Cl)c1)cc(c2c3)c1oc2cc(Cl)c3Cl</t>
  </si>
  <si>
    <t>Clc(cc1)cc(c2c3)c1oc2cc(Cl)c3Cl</t>
  </si>
  <si>
    <t>Clc1cc(Cl)c2oc(cccc3)c3c2c1</t>
  </si>
  <si>
    <t>Clc1cc(Cl)c2oc(c(Cl)ccc3)c3c2c1</t>
  </si>
  <si>
    <t>Clc(cc1Cl)cc2c1oc1c2ccc(Cl)c1Cl</t>
  </si>
  <si>
    <t>Clc(cc1Cl)cc(c2cc(Cl)c3)c1oc2c3Cl</t>
  </si>
  <si>
    <t>Clc(cc1)cc2c1c1cc(Cl)cc(Cl)c1o2</t>
  </si>
  <si>
    <t>Clc(cc1)cc(c2cc(Cl)c3)c1oc2c3Cl</t>
  </si>
  <si>
    <t>Clc(cc1)cc(c2ccc3)c1oc2c3Cl</t>
  </si>
  <si>
    <t>Clc(cc1)cc2c1oc1c2ccc(Cl)c1</t>
  </si>
  <si>
    <t>Clc(cc1)cc2c1oc(cc1)c2cc1Cl</t>
  </si>
  <si>
    <t>Clc(cc1)cc2c1c(cccc1)c1o2</t>
  </si>
  <si>
    <t>Clc(ccc1c2oc3c1cccc3)c2Cl</t>
  </si>
  <si>
    <t>Clc1cccc2c1oc1c2ccc(Cl)c1Cl</t>
  </si>
  <si>
    <t>Clc(ccc1c2oc3c1ccc(Cl)c3Cl)c2Cl</t>
  </si>
  <si>
    <t>Clc(cc1)cc2c1c(ccc(Cl)c1Cl)c1o2</t>
  </si>
  <si>
    <t>Clc(cc1)cc2c1oc1c2ccc(Cl)c1Cl</t>
  </si>
  <si>
    <t>Clc(cc1)cc2c1c1cccc(Cl)c1o2</t>
  </si>
  <si>
    <t>Clc(cc1)cc2c1c(ccc(Cl)c1)c1o2</t>
  </si>
  <si>
    <t>Clc1c2oc(cccc3)c3c2ccc1</t>
  </si>
  <si>
    <t>Clc1cccc(c2ccc3)c1oc2c3Cl</t>
  </si>
  <si>
    <t>Synthetic Accessibility</t>
  </si>
  <si>
    <t>Molecular Weight</t>
  </si>
  <si>
    <t>Cl Atoms</t>
  </si>
  <si>
    <t>Log P</t>
  </si>
  <si>
    <t>Log S</t>
  </si>
  <si>
    <t>Molar Refractivity</t>
  </si>
  <si>
    <t>Stretch</t>
  </si>
  <si>
    <t>Bend</t>
  </si>
  <si>
    <t>Stretch-Bend</t>
  </si>
  <si>
    <t>Torsion</t>
  </si>
  <si>
    <t>Non-1,4 VDW</t>
  </si>
  <si>
    <t>1,4 VDW</t>
  </si>
  <si>
    <t>1.06</t>
  </si>
  <si>
    <t>0.76</t>
  </si>
  <si>
    <t>0.79</t>
  </si>
  <si>
    <t>1.22</t>
  </si>
  <si>
    <t>0.80</t>
  </si>
  <si>
    <t>0.82</t>
  </si>
  <si>
    <t>0.94</t>
  </si>
  <si>
    <t>0.84</t>
  </si>
  <si>
    <t>N/A</t>
  </si>
  <si>
    <t>2.05</t>
  </si>
  <si>
    <t>0.75</t>
  </si>
  <si>
    <t>0.86</t>
  </si>
  <si>
    <t>0.87</t>
  </si>
  <si>
    <t>0.83</t>
  </si>
  <si>
    <t>1.01</t>
  </si>
  <si>
    <t>6.16</t>
  </si>
  <si>
    <t>7.33</t>
  </si>
  <si>
    <t>6.48</t>
  </si>
  <si>
    <t>5.87</t>
  </si>
  <si>
    <t>6.23</t>
  </si>
  <si>
    <t>7.49</t>
  </si>
  <si>
    <t>6.21</t>
  </si>
  <si>
    <t>6.29</t>
  </si>
  <si>
    <t>35.02</t>
  </si>
  <si>
    <t>184.84</t>
  </si>
  <si>
    <t>28.93</t>
  </si>
  <si>
    <t>19.60</t>
  </si>
  <si>
    <t>2.48</t>
  </si>
  <si>
    <t>20.24</t>
  </si>
  <si>
    <t>2.00</t>
  </si>
  <si>
    <t>1.91</t>
  </si>
  <si>
    <t>0.99</t>
  </si>
  <si>
    <t>1.10</t>
  </si>
  <si>
    <t>1.09</t>
  </si>
  <si>
    <t>0.96</t>
  </si>
  <si>
    <t>0.88</t>
  </si>
  <si>
    <t>1.38</t>
  </si>
  <si>
    <t>0.92</t>
  </si>
  <si>
    <t>1.21</t>
  </si>
  <si>
    <t>1.08</t>
  </si>
  <si>
    <t>1.17</t>
  </si>
  <si>
    <t>1.04</t>
  </si>
  <si>
    <t>1.30</t>
  </si>
  <si>
    <t>1.24</t>
  </si>
  <si>
    <t>1.05</t>
  </si>
  <si>
    <t>1.39</t>
  </si>
  <si>
    <t>1.12</t>
  </si>
  <si>
    <t>1.16</t>
  </si>
  <si>
    <t>1.31</t>
  </si>
  <si>
    <t>1.27</t>
  </si>
  <si>
    <t>1.03</t>
  </si>
  <si>
    <t>1.14</t>
  </si>
  <si>
    <t>1.18</t>
  </si>
  <si>
    <t>1.15</t>
  </si>
  <si>
    <t>73.20</t>
  </si>
  <si>
    <t>96.17</t>
  </si>
  <si>
    <t>87.04</t>
  </si>
  <si>
    <t>57.34</t>
  </si>
  <si>
    <t>50.27</t>
  </si>
  <si>
    <t>82.57</t>
  </si>
  <si>
    <t>49.25</t>
  </si>
  <si>
    <t>96.16</t>
  </si>
  <si>
    <t>62.60</t>
  </si>
  <si>
    <t>171.66</t>
  </si>
  <si>
    <t>52.93</t>
  </si>
  <si>
    <t>51.87</t>
  </si>
  <si>
    <t>86.05</t>
  </si>
  <si>
    <t>63.29</t>
  </si>
  <si>
    <t>173.50</t>
  </si>
  <si>
    <t>77.21</t>
  </si>
  <si>
    <t>45.71</t>
  </si>
  <si>
    <t>60.50</t>
  </si>
  <si>
    <t>173.30</t>
  </si>
  <si>
    <t>93.67</t>
  </si>
  <si>
    <t>23.68</t>
  </si>
  <si>
    <t>40.12</t>
  </si>
  <si>
    <t>53.23</t>
  </si>
  <si>
    <t>41.01</t>
  </si>
  <si>
    <t>63.25</t>
  </si>
  <si>
    <t>67.55</t>
  </si>
  <si>
    <t>37.79</t>
  </si>
  <si>
    <t>86.19</t>
  </si>
  <si>
    <t>73.59</t>
  </si>
  <si>
    <t>113.29</t>
  </si>
  <si>
    <t>61.29</t>
  </si>
  <si>
    <t>79.16</t>
  </si>
  <si>
    <t>51.14</t>
  </si>
  <si>
    <t>84.29</t>
  </si>
  <si>
    <t>64.72</t>
  </si>
  <si>
    <t>52.01</t>
  </si>
  <si>
    <t>139.74</t>
  </si>
  <si>
    <t>53.43</t>
  </si>
  <si>
    <t>23.76</t>
  </si>
  <si>
    <t>35.97</t>
  </si>
  <si>
    <t>60.11</t>
  </si>
  <si>
    <t>46.65</t>
  </si>
  <si>
    <t>81.98</t>
  </si>
  <si>
    <t>69.67</t>
  </si>
  <si>
    <t>66.09</t>
  </si>
  <si>
    <t>48.53</t>
  </si>
  <si>
    <t>39.01</t>
  </si>
  <si>
    <t>41.16</t>
  </si>
  <si>
    <t>13.26</t>
  </si>
  <si>
    <t>18.15</t>
  </si>
  <si>
    <t>14.90</t>
  </si>
  <si>
    <t>21.33</t>
  </si>
  <si>
    <t>19.76</t>
  </si>
  <si>
    <t>48.48</t>
  </si>
  <si>
    <t>20.27</t>
  </si>
  <si>
    <t>40.82</t>
  </si>
  <si>
    <t>58.97</t>
  </si>
  <si>
    <t>17.26</t>
  </si>
  <si>
    <t>55.84</t>
  </si>
  <si>
    <t>33.96</t>
  </si>
  <si>
    <t>19.13</t>
  </si>
  <si>
    <t>33.13</t>
  </si>
  <si>
    <t>26.55</t>
  </si>
  <si>
    <t>32.74</t>
  </si>
  <si>
    <t>20.86</t>
  </si>
  <si>
    <t>27.85</t>
  </si>
  <si>
    <t>25.38</t>
  </si>
  <si>
    <t>29.37</t>
  </si>
  <si>
    <t>79.31</t>
  </si>
  <si>
    <t>42.61</t>
  </si>
  <si>
    <t>33.55</t>
  </si>
  <si>
    <t>33.93</t>
  </si>
  <si>
    <t>30.85</t>
  </si>
  <si>
    <t>92.46</t>
  </si>
  <si>
    <t>63.87</t>
  </si>
  <si>
    <t>24.92</t>
  </si>
  <si>
    <t>25.54</t>
  </si>
  <si>
    <t>17.54</t>
  </si>
  <si>
    <t>14.96</t>
  </si>
  <si>
    <t>15.42</t>
  </si>
  <si>
    <t>13.29</t>
  </si>
  <si>
    <t>22.99</t>
  </si>
  <si>
    <t>15.11</t>
  </si>
  <si>
    <t>26.56</t>
  </si>
  <si>
    <t>64.18</t>
  </si>
  <si>
    <t>15.98</t>
  </si>
  <si>
    <t>54.48</t>
  </si>
  <si>
    <t>3.19</t>
  </si>
  <si>
    <t>70.49</t>
  </si>
  <si>
    <t>8.75</t>
  </si>
  <si>
    <t>10.24</t>
  </si>
  <si>
    <t>26.81</t>
  </si>
  <si>
    <t>26.92</t>
  </si>
  <si>
    <t>8.83</t>
  </si>
  <si>
    <t>45.79</t>
  </si>
  <si>
    <t>56.99</t>
  </si>
  <si>
    <t>14.02</t>
  </si>
  <si>
    <t>38.20</t>
  </si>
  <si>
    <t>20.81</t>
  </si>
  <si>
    <t>10.12</t>
  </si>
  <si>
    <t>8.81</t>
  </si>
  <si>
    <t>17.44</t>
  </si>
  <si>
    <t>44.87</t>
  </si>
  <si>
    <t>6.27</t>
  </si>
  <si>
    <t>9.20</t>
  </si>
  <si>
    <t>10.21</t>
  </si>
  <si>
    <t>33.68</t>
  </si>
  <si>
    <t>11.04</t>
  </si>
  <si>
    <t>Mutagenicity</t>
  </si>
  <si>
    <t>PCDF-134678</t>
  </si>
  <si>
    <t>PCDF-134679</t>
  </si>
  <si>
    <t>Molecule</t>
  </si>
  <si>
    <t>SMILES</t>
  </si>
  <si>
    <t>Globularity Volume</t>
  </si>
  <si>
    <t>Van der Waals Surface</t>
  </si>
  <si>
    <t>Van der Waals Volume</t>
  </si>
  <si>
    <t>Total Energy</t>
  </si>
  <si>
    <t>No.</t>
  </si>
  <si>
    <t>Bioconcentration log 10</t>
  </si>
  <si>
    <t>Developmental Toxicity log 10</t>
  </si>
  <si>
    <t>Oral Rat 
log 10</t>
  </si>
  <si>
    <t>Symmetric Atoms</t>
  </si>
  <si>
    <t>T.pyriformis  
-log 10</t>
  </si>
  <si>
    <t>Daphnia Magna 
-log 10</t>
  </si>
  <si>
    <t>Fathead Minnow -log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</si>
</sst>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6" borderId="1" xfId="0" applyFill="1" applyBorder="1"/>
    <xf numFmtId="0" fontId="0" fillId="2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164" fontId="0" fillId="2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165" fontId="0" fillId="6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0" borderId="0" xfId="0" applyAlignment="1">
      <alignment horizontal="center" vertical="top" wrapText="1"/>
    </xf>
    <xf numFmtId="0" fontId="1" fillId="7" borderId="1" xfId="0" applyFont="1" applyFill="1" applyBorder="1" applyAlignment="1">
      <alignment horizontal="center" vertical="top" wrapText="1"/>
    </xf>
    <xf numFmtId="0" fontId="2" fillId="7" borderId="1" xfId="1" applyFont="1" applyFill="1" applyBorder="1" applyAlignment="1">
      <alignment horizontal="center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9FE6FF"/>
      <color rgb="FF2FC9FF"/>
      <color rgb="FFEECDFF"/>
      <color rgb="FFC7A1E3"/>
      <color rgb="FFDF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theme" Target="theme/theme1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4EC70-00E8-4AB6-8573-2DFE4748F43D}">
  <sheetPr codeName="Sheet8">
    <tabColor rgb="FFC00000"/>
  </sheetPr>
  <dimension ref="A1:AF211"/>
  <sheetViews>
    <sheetView tabSelected="1" workbookViewId="0">
      <selection activeCell="D14" sqref="D14"/>
    </sheetView>
  </sheetViews>
  <sheetFormatPr defaultRowHeight="14.4" x14ac:dyDescent="0.3"/>
  <cols>
    <col min="1" max="1" width="8.88671875" style="1"/>
    <col min="2" max="2" width="16.77734375" style="1" customWidth="1"/>
    <col min="3" max="3" width="35.77734375" customWidth="1"/>
    <col min="4" max="32" width="15.77734375" customWidth="1"/>
  </cols>
  <sheetData>
    <row r="1" spans="1:32" s="34" customFormat="1" ht="28.8" x14ac:dyDescent="0.3">
      <c r="A1" s="36" t="s">
        <v>606</v>
      </c>
      <c r="B1" s="35" t="s">
        <v>600</v>
      </c>
      <c r="C1" s="35" t="s">
        <v>601</v>
      </c>
      <c r="D1" s="35" t="s">
        <v>424</v>
      </c>
      <c r="E1" s="35" t="s">
        <v>425</v>
      </c>
      <c r="F1" s="35" t="s">
        <v>610</v>
      </c>
      <c r="G1" s="35" t="s">
        <v>208</v>
      </c>
      <c r="H1" s="35" t="s">
        <v>212</v>
      </c>
      <c r="I1" s="35" t="s">
        <v>602</v>
      </c>
      <c r="J1" s="35" t="s">
        <v>603</v>
      </c>
      <c r="K1" s="35" t="s">
        <v>604</v>
      </c>
      <c r="L1" s="35" t="s">
        <v>209</v>
      </c>
      <c r="M1" s="35" t="s">
        <v>210</v>
      </c>
      <c r="N1" s="35" t="s">
        <v>211</v>
      </c>
      <c r="O1" s="35" t="s">
        <v>426</v>
      </c>
      <c r="P1" s="35" t="s">
        <v>427</v>
      </c>
      <c r="Q1" s="35" t="s">
        <v>428</v>
      </c>
      <c r="R1" s="35" t="s">
        <v>429</v>
      </c>
      <c r="S1" s="35" t="s">
        <v>430</v>
      </c>
      <c r="T1" s="35" t="s">
        <v>431</v>
      </c>
      <c r="U1" s="35" t="s">
        <v>432</v>
      </c>
      <c r="V1" s="35" t="s">
        <v>433</v>
      </c>
      <c r="W1" s="35" t="s">
        <v>434</v>
      </c>
      <c r="X1" s="35" t="s">
        <v>605</v>
      </c>
      <c r="Y1" s="35" t="s">
        <v>423</v>
      </c>
      <c r="Z1" s="35" t="s">
        <v>607</v>
      </c>
      <c r="AA1" s="35" t="s">
        <v>611</v>
      </c>
      <c r="AB1" s="35" t="s">
        <v>612</v>
      </c>
      <c r="AC1" s="35" t="s">
        <v>613</v>
      </c>
      <c r="AD1" s="35" t="s">
        <v>609</v>
      </c>
      <c r="AE1" s="35" t="s">
        <v>608</v>
      </c>
      <c r="AF1" s="35" t="s">
        <v>597</v>
      </c>
    </row>
    <row r="2" spans="1:32" x14ac:dyDescent="0.3">
      <c r="A2" s="2">
        <v>1</v>
      </c>
      <c r="B2" s="12" t="s">
        <v>0</v>
      </c>
      <c r="C2" s="3" t="s">
        <v>213</v>
      </c>
      <c r="D2" s="2">
        <v>218.63900000000001</v>
      </c>
      <c r="E2" s="2">
        <v>1</v>
      </c>
      <c r="F2" s="2">
        <v>0</v>
      </c>
      <c r="G2" s="2">
        <v>154.94</v>
      </c>
      <c r="H2" s="17">
        <v>0.16869999999999999</v>
      </c>
      <c r="I2" s="17">
        <v>0.80559000000000003</v>
      </c>
      <c r="J2" s="2">
        <v>194.38</v>
      </c>
      <c r="K2" s="27">
        <v>184.2</v>
      </c>
      <c r="L2" s="22">
        <v>0.53332999999999997</v>
      </c>
      <c r="M2" s="2">
        <v>5.1579E-2</v>
      </c>
      <c r="N2" s="2">
        <v>0.77749000000000001</v>
      </c>
      <c r="O2" s="2">
        <v>3.5985800000000001</v>
      </c>
      <c r="P2" s="2">
        <v>-4.0005300000000004</v>
      </c>
      <c r="Q2" s="2">
        <v>5.82</v>
      </c>
      <c r="R2" s="2">
        <v>25.572700000000001</v>
      </c>
      <c r="S2" s="2">
        <v>7.5294999999999996</v>
      </c>
      <c r="T2" s="2">
        <v>-0.66320000000000001</v>
      </c>
      <c r="U2" s="2">
        <v>-15.66</v>
      </c>
      <c r="V2" s="2">
        <v>-2.4603000000000002</v>
      </c>
      <c r="W2" s="2">
        <v>11.065799999999999</v>
      </c>
      <c r="X2" s="2">
        <v>27.290400000000002</v>
      </c>
      <c r="Y2" s="2">
        <v>2.64</v>
      </c>
      <c r="Z2" s="27">
        <v>2.73</v>
      </c>
      <c r="AA2" s="27">
        <v>4.91</v>
      </c>
      <c r="AB2" s="27">
        <v>5.21</v>
      </c>
      <c r="AC2" s="27">
        <v>5.14</v>
      </c>
      <c r="AD2" s="2" t="s">
        <v>458</v>
      </c>
      <c r="AE2" s="27">
        <v>0.5</v>
      </c>
      <c r="AF2" s="27">
        <v>0.48</v>
      </c>
    </row>
    <row r="3" spans="1:32" x14ac:dyDescent="0.3">
      <c r="A3" s="2">
        <v>2</v>
      </c>
      <c r="B3" s="12" t="s">
        <v>1</v>
      </c>
      <c r="C3" s="3" t="s">
        <v>282</v>
      </c>
      <c r="D3" s="2">
        <v>218.63900000000001</v>
      </c>
      <c r="E3" s="2">
        <v>1</v>
      </c>
      <c r="F3" s="2">
        <v>0</v>
      </c>
      <c r="G3" s="2">
        <v>154.94</v>
      </c>
      <c r="H3" s="17">
        <v>0.18395</v>
      </c>
      <c r="I3" s="17">
        <v>0.80027000000000004</v>
      </c>
      <c r="J3" s="2">
        <v>195.28</v>
      </c>
      <c r="K3" s="27">
        <v>183.66</v>
      </c>
      <c r="L3" s="22">
        <v>0.6</v>
      </c>
      <c r="M3" s="2">
        <v>5.4883000000000001E-2</v>
      </c>
      <c r="N3" s="2">
        <v>0.75902999999999998</v>
      </c>
      <c r="O3" s="2">
        <v>3.5985800000000001</v>
      </c>
      <c r="P3" s="2">
        <v>-4.0190700000000001</v>
      </c>
      <c r="Q3" s="2">
        <v>5.82</v>
      </c>
      <c r="R3" s="2">
        <v>25.572500000000002</v>
      </c>
      <c r="S3" s="2">
        <v>7.5193000000000003</v>
      </c>
      <c r="T3" s="2">
        <v>-0.66390000000000005</v>
      </c>
      <c r="U3" s="2">
        <v>-15.16</v>
      </c>
      <c r="V3" s="2">
        <v>-2.4388000000000001</v>
      </c>
      <c r="W3" s="2">
        <v>10.706200000000001</v>
      </c>
      <c r="X3" s="2">
        <v>26.640499999999999</v>
      </c>
      <c r="Y3" s="2">
        <v>2.68</v>
      </c>
      <c r="Z3" s="27">
        <v>2.76</v>
      </c>
      <c r="AA3" s="27">
        <v>4.91</v>
      </c>
      <c r="AB3" s="27">
        <v>5.25</v>
      </c>
      <c r="AC3" s="27">
        <v>5.31</v>
      </c>
      <c r="AD3" s="2" t="s">
        <v>459</v>
      </c>
      <c r="AE3" s="27">
        <v>0.43</v>
      </c>
      <c r="AF3" s="27">
        <v>0.59</v>
      </c>
    </row>
    <row r="4" spans="1:32" x14ac:dyDescent="0.3">
      <c r="A4" s="2">
        <v>3</v>
      </c>
      <c r="B4" s="12" t="s">
        <v>2</v>
      </c>
      <c r="C4" s="3" t="s">
        <v>214</v>
      </c>
      <c r="D4" s="2">
        <v>253.084</v>
      </c>
      <c r="E4" s="2">
        <v>2</v>
      </c>
      <c r="F4" s="2">
        <v>0</v>
      </c>
      <c r="G4" s="2">
        <v>170.36</v>
      </c>
      <c r="H4" s="17">
        <v>0.25451000000000001</v>
      </c>
      <c r="I4" s="17">
        <v>0.79690000000000005</v>
      </c>
      <c r="J4" s="2">
        <v>209.02</v>
      </c>
      <c r="K4" s="27">
        <v>202.09</v>
      </c>
      <c r="L4" s="22">
        <v>0.5625</v>
      </c>
      <c r="M4" s="2">
        <v>5.1192000000000001E-2</v>
      </c>
      <c r="N4" s="2">
        <v>0.80445999999999995</v>
      </c>
      <c r="O4" s="2">
        <v>4.2205599999999999</v>
      </c>
      <c r="P4" s="2">
        <v>-4.6956899999999999</v>
      </c>
      <c r="Q4" s="32">
        <v>6.3113999999999999</v>
      </c>
      <c r="R4" s="2">
        <v>25.572299999999998</v>
      </c>
      <c r="S4" s="2">
        <v>7.5617999999999999</v>
      </c>
      <c r="T4" s="2">
        <v>-0.62060000000000004</v>
      </c>
      <c r="U4" s="2">
        <v>-17.260000000000002</v>
      </c>
      <c r="V4" s="2">
        <v>-2.6063999999999998</v>
      </c>
      <c r="W4" s="2">
        <v>12.812900000000001</v>
      </c>
      <c r="X4" s="2">
        <v>30.294599999999999</v>
      </c>
      <c r="Y4" s="2">
        <v>2.69</v>
      </c>
      <c r="Z4" s="27">
        <v>2.98</v>
      </c>
      <c r="AA4" s="27">
        <v>5.28</v>
      </c>
      <c r="AB4" s="27">
        <v>5.58</v>
      </c>
      <c r="AC4" s="27">
        <v>5.84</v>
      </c>
      <c r="AD4" s="2" t="s">
        <v>450</v>
      </c>
      <c r="AE4" s="27">
        <v>0.5</v>
      </c>
      <c r="AF4" s="27">
        <v>0.47</v>
      </c>
    </row>
    <row r="5" spans="1:32" x14ac:dyDescent="0.3">
      <c r="A5" s="2">
        <v>4</v>
      </c>
      <c r="B5" s="12" t="s">
        <v>3</v>
      </c>
      <c r="C5" s="3" t="s">
        <v>263</v>
      </c>
      <c r="D5" s="2">
        <v>253.084</v>
      </c>
      <c r="E5" s="2">
        <v>2</v>
      </c>
      <c r="F5" s="2">
        <v>0</v>
      </c>
      <c r="G5" s="2">
        <v>170.36</v>
      </c>
      <c r="H5" s="17">
        <v>0.20222999999999999</v>
      </c>
      <c r="I5" s="17">
        <v>0.78724000000000005</v>
      </c>
      <c r="J5" s="2">
        <v>211.24</v>
      </c>
      <c r="K5" s="27">
        <v>201.6</v>
      </c>
      <c r="L5" s="22">
        <v>0.5625</v>
      </c>
      <c r="M5" s="2">
        <v>5.1192000000000001E-2</v>
      </c>
      <c r="N5" s="2">
        <v>0.80083000000000004</v>
      </c>
      <c r="O5" s="2">
        <v>4.2205599999999999</v>
      </c>
      <c r="P5" s="2">
        <v>-4.7084799999999998</v>
      </c>
      <c r="Q5" s="2">
        <v>6.3113999999999999</v>
      </c>
      <c r="R5" s="2">
        <v>25.572500000000002</v>
      </c>
      <c r="S5" s="2">
        <v>7.5618999999999996</v>
      </c>
      <c r="T5" s="2">
        <v>-0.62060000000000004</v>
      </c>
      <c r="U5" s="2">
        <v>-15.66</v>
      </c>
      <c r="V5" s="2">
        <v>-2.6408999999999998</v>
      </c>
      <c r="W5" s="2">
        <v>11.460699999999999</v>
      </c>
      <c r="X5" s="2">
        <v>28.604600000000001</v>
      </c>
      <c r="Y5" s="2">
        <v>2.74</v>
      </c>
      <c r="Z5" s="27">
        <v>3.01</v>
      </c>
      <c r="AA5" s="27">
        <v>5.28</v>
      </c>
      <c r="AB5" s="27">
        <v>5.59</v>
      </c>
      <c r="AC5" s="27">
        <v>5.83</v>
      </c>
      <c r="AD5" s="2" t="s">
        <v>452</v>
      </c>
      <c r="AE5" s="27">
        <v>0.51</v>
      </c>
      <c r="AF5" s="27">
        <v>0.55000000000000004</v>
      </c>
    </row>
    <row r="6" spans="1:32" x14ac:dyDescent="0.3">
      <c r="A6" s="2">
        <v>5</v>
      </c>
      <c r="B6" s="12" t="s">
        <v>4</v>
      </c>
      <c r="C6" s="3" t="s">
        <v>272</v>
      </c>
      <c r="D6" s="2">
        <v>253.084</v>
      </c>
      <c r="E6" s="2">
        <v>2</v>
      </c>
      <c r="F6" s="2">
        <v>8</v>
      </c>
      <c r="G6" s="2">
        <v>170.36</v>
      </c>
      <c r="H6" s="17">
        <v>0.14438999999999999</v>
      </c>
      <c r="I6" s="17">
        <v>0.79117999999999999</v>
      </c>
      <c r="J6" s="2">
        <v>210.17</v>
      </c>
      <c r="K6" s="27">
        <v>201.57</v>
      </c>
      <c r="L6" s="22">
        <v>0.5</v>
      </c>
      <c r="M6" s="2">
        <v>4.7814000000000002E-2</v>
      </c>
      <c r="N6" s="2">
        <v>0.80445999999999995</v>
      </c>
      <c r="O6" s="2">
        <v>4.2205599999999999</v>
      </c>
      <c r="P6" s="2">
        <v>-4.6952299999999996</v>
      </c>
      <c r="Q6" s="2">
        <v>6.3113999999999999</v>
      </c>
      <c r="R6" s="2">
        <v>25.572500000000002</v>
      </c>
      <c r="S6" s="2">
        <v>7.5720999999999998</v>
      </c>
      <c r="T6" s="2">
        <v>-0.62</v>
      </c>
      <c r="U6" s="2">
        <v>-16.16</v>
      </c>
      <c r="V6" s="2">
        <v>-2.6425000000000001</v>
      </c>
      <c r="W6" s="2">
        <v>11.820600000000001</v>
      </c>
      <c r="X6" s="2">
        <v>29.0914</v>
      </c>
      <c r="Y6" s="2">
        <v>2.65</v>
      </c>
      <c r="Z6" s="27">
        <v>2.99</v>
      </c>
      <c r="AA6" s="27">
        <v>5.17</v>
      </c>
      <c r="AB6" s="27">
        <v>5.55</v>
      </c>
      <c r="AC6" s="27">
        <v>5.56</v>
      </c>
      <c r="AD6" s="2" t="s">
        <v>460</v>
      </c>
      <c r="AE6" s="27">
        <v>0.51</v>
      </c>
      <c r="AF6" s="27">
        <v>0.38</v>
      </c>
    </row>
    <row r="7" spans="1:32" x14ac:dyDescent="0.3">
      <c r="A7" s="2">
        <v>6</v>
      </c>
      <c r="B7" s="12" t="s">
        <v>5</v>
      </c>
      <c r="C7" s="3" t="s">
        <v>277</v>
      </c>
      <c r="D7" s="2">
        <v>253.084</v>
      </c>
      <c r="E7" s="2">
        <v>2</v>
      </c>
      <c r="F7" s="2">
        <v>8</v>
      </c>
      <c r="G7" s="2">
        <v>170.36</v>
      </c>
      <c r="H7" s="17">
        <v>0.19975000000000001</v>
      </c>
      <c r="I7" s="17">
        <v>0.79347000000000001</v>
      </c>
      <c r="J7" s="2">
        <v>210.27</v>
      </c>
      <c r="K7" s="27">
        <v>202.58</v>
      </c>
      <c r="L7" s="22">
        <v>0.5</v>
      </c>
      <c r="M7" s="2">
        <v>4.7814000000000002E-2</v>
      </c>
      <c r="N7" s="2">
        <v>0.80898999999999999</v>
      </c>
      <c r="O7" s="2">
        <v>4.2205599999999999</v>
      </c>
      <c r="P7" s="2">
        <v>-4.6931599999999998</v>
      </c>
      <c r="Q7" s="2">
        <v>6.3113999999999999</v>
      </c>
      <c r="R7" s="2">
        <v>25.572500000000002</v>
      </c>
      <c r="S7" s="2">
        <v>7.5720000000000001</v>
      </c>
      <c r="T7" s="2">
        <v>-0.62</v>
      </c>
      <c r="U7" s="2">
        <v>-16.16</v>
      </c>
      <c r="V7" s="2">
        <v>-2.6328999999999998</v>
      </c>
      <c r="W7" s="2">
        <v>11.8207</v>
      </c>
      <c r="X7" s="2">
        <v>28.6159</v>
      </c>
      <c r="Y7" s="2">
        <v>2.64</v>
      </c>
      <c r="Z7" s="27">
        <v>3</v>
      </c>
      <c r="AA7" s="27">
        <v>5.17</v>
      </c>
      <c r="AB7" s="27">
        <v>5.54</v>
      </c>
      <c r="AC7" s="27">
        <v>5.58</v>
      </c>
      <c r="AD7" s="2" t="s">
        <v>461</v>
      </c>
      <c r="AE7" s="27">
        <v>0.5</v>
      </c>
      <c r="AF7" s="27">
        <v>0.36</v>
      </c>
    </row>
    <row r="8" spans="1:32" x14ac:dyDescent="0.3">
      <c r="A8" s="2">
        <v>7</v>
      </c>
      <c r="B8" s="12" t="s">
        <v>6</v>
      </c>
      <c r="C8" s="3" t="s">
        <v>278</v>
      </c>
      <c r="D8" s="2">
        <v>253.084</v>
      </c>
      <c r="E8" s="2">
        <v>2</v>
      </c>
      <c r="F8" s="2">
        <v>0</v>
      </c>
      <c r="G8" s="2">
        <v>170.36</v>
      </c>
      <c r="H8" s="17">
        <v>0.19871</v>
      </c>
      <c r="I8" s="17">
        <v>0.78734000000000004</v>
      </c>
      <c r="J8" s="2">
        <v>211.41</v>
      </c>
      <c r="K8" s="27">
        <v>201.87</v>
      </c>
      <c r="L8" s="22">
        <v>0.5625</v>
      </c>
      <c r="M8" s="2">
        <v>5.1192000000000001E-2</v>
      </c>
      <c r="N8" s="2">
        <v>0.79547999999999996</v>
      </c>
      <c r="O8" s="2">
        <v>4.2205599999999999</v>
      </c>
      <c r="P8" s="2">
        <v>-4.7110700000000003</v>
      </c>
      <c r="Q8" s="2">
        <v>6.3113999999999999</v>
      </c>
      <c r="R8" s="2">
        <v>25.572500000000002</v>
      </c>
      <c r="S8" s="2">
        <v>7.5617999999999999</v>
      </c>
      <c r="T8" s="2">
        <v>-0.62070000000000003</v>
      </c>
      <c r="U8" s="2">
        <v>-15.66</v>
      </c>
      <c r="V8" s="2">
        <v>-2.6092</v>
      </c>
      <c r="W8" s="2">
        <v>11.460800000000001</v>
      </c>
      <c r="X8" s="2">
        <v>27.9815</v>
      </c>
      <c r="Y8" s="2">
        <v>2.67</v>
      </c>
      <c r="Z8" s="27">
        <v>3.1</v>
      </c>
      <c r="AA8" s="27">
        <v>5.28</v>
      </c>
      <c r="AB8" s="27">
        <v>5.5</v>
      </c>
      <c r="AC8" s="27">
        <v>5.83</v>
      </c>
      <c r="AD8" s="2" t="s">
        <v>462</v>
      </c>
      <c r="AE8" s="27">
        <v>0.54</v>
      </c>
      <c r="AF8" s="27">
        <v>0.3</v>
      </c>
    </row>
    <row r="9" spans="1:32" x14ac:dyDescent="0.3">
      <c r="A9" s="2">
        <v>8</v>
      </c>
      <c r="B9" s="12" t="s">
        <v>7</v>
      </c>
      <c r="C9" s="3" t="s">
        <v>280</v>
      </c>
      <c r="D9" s="2">
        <v>253.084</v>
      </c>
      <c r="E9" s="2">
        <v>2</v>
      </c>
      <c r="F9" s="2">
        <v>0</v>
      </c>
      <c r="G9" s="2">
        <v>170.36</v>
      </c>
      <c r="H9" s="17">
        <v>0.22028</v>
      </c>
      <c r="I9" s="17">
        <v>0.78852</v>
      </c>
      <c r="J9" s="2">
        <v>210.99</v>
      </c>
      <c r="K9" s="27">
        <v>201.73</v>
      </c>
      <c r="L9" s="22">
        <v>0.5625</v>
      </c>
      <c r="M9" s="2">
        <v>5.1192000000000001E-2</v>
      </c>
      <c r="N9" s="2">
        <v>0.79923999999999995</v>
      </c>
      <c r="O9" s="2">
        <v>4.2205599999999999</v>
      </c>
      <c r="P9" s="2">
        <v>-4.7107700000000001</v>
      </c>
      <c r="Q9" s="2">
        <v>6.3113999999999999</v>
      </c>
      <c r="R9" s="2">
        <v>25.572500000000002</v>
      </c>
      <c r="S9" s="2">
        <v>7.5617999999999999</v>
      </c>
      <c r="T9" s="2">
        <v>-0.62070000000000003</v>
      </c>
      <c r="U9" s="2">
        <v>-15.66</v>
      </c>
      <c r="V9" s="2">
        <v>-2.6135000000000002</v>
      </c>
      <c r="W9" s="2">
        <v>11.460800000000001</v>
      </c>
      <c r="X9" s="2">
        <v>27.996600000000001</v>
      </c>
      <c r="Y9" s="2">
        <v>2.67</v>
      </c>
      <c r="Z9" s="27">
        <v>3</v>
      </c>
      <c r="AA9" s="27">
        <v>5.28</v>
      </c>
      <c r="AB9" s="27">
        <v>5.55</v>
      </c>
      <c r="AC9" s="27">
        <v>5.52</v>
      </c>
      <c r="AD9" s="2" t="s">
        <v>454</v>
      </c>
      <c r="AE9" s="27">
        <v>0.5</v>
      </c>
      <c r="AF9" s="27">
        <v>0.55000000000000004</v>
      </c>
    </row>
    <row r="10" spans="1:32" x14ac:dyDescent="0.3">
      <c r="A10" s="2">
        <v>9</v>
      </c>
      <c r="B10" s="12" t="s">
        <v>8</v>
      </c>
      <c r="C10" s="3" t="s">
        <v>281</v>
      </c>
      <c r="D10" s="2">
        <v>253.084</v>
      </c>
      <c r="E10" s="2">
        <v>2</v>
      </c>
      <c r="F10" s="2">
        <v>7</v>
      </c>
      <c r="G10" s="2">
        <v>170.36</v>
      </c>
      <c r="H10" s="17">
        <v>0.16233</v>
      </c>
      <c r="I10" s="17">
        <v>0.79862</v>
      </c>
      <c r="J10" s="2">
        <v>208.45</v>
      </c>
      <c r="K10" s="27">
        <v>201.91</v>
      </c>
      <c r="L10" s="22">
        <v>0.5</v>
      </c>
      <c r="M10" s="2">
        <v>4.7814000000000002E-2</v>
      </c>
      <c r="N10" s="2">
        <v>0.80898999999999999</v>
      </c>
      <c r="O10" s="2">
        <v>4.2205599999999999</v>
      </c>
      <c r="P10" s="2">
        <v>-4.6922800000000002</v>
      </c>
      <c r="Q10" s="2">
        <v>6.3113999999999999</v>
      </c>
      <c r="R10" s="2">
        <v>25.572500000000002</v>
      </c>
      <c r="S10" s="2">
        <v>7.5719000000000003</v>
      </c>
      <c r="T10" s="2">
        <v>-0.62</v>
      </c>
      <c r="U10" s="2">
        <v>-16.16</v>
      </c>
      <c r="V10" s="2">
        <v>-2.7433999999999998</v>
      </c>
      <c r="W10" s="2">
        <v>11.8207</v>
      </c>
      <c r="X10" s="2">
        <v>28.695</v>
      </c>
      <c r="Y10" s="2">
        <v>2.67</v>
      </c>
      <c r="Z10" s="27">
        <v>2.97</v>
      </c>
      <c r="AA10" s="27">
        <v>5.18</v>
      </c>
      <c r="AB10" s="27">
        <v>5.49</v>
      </c>
      <c r="AC10" s="27">
        <v>5.6</v>
      </c>
      <c r="AD10" s="2" t="s">
        <v>463</v>
      </c>
      <c r="AE10" s="27">
        <v>0.51</v>
      </c>
      <c r="AF10" s="27">
        <v>0.36</v>
      </c>
    </row>
    <row r="11" spans="1:32" x14ac:dyDescent="0.3">
      <c r="A11" s="2">
        <v>10</v>
      </c>
      <c r="B11" s="12" t="s">
        <v>9</v>
      </c>
      <c r="C11" s="3" t="s">
        <v>283</v>
      </c>
      <c r="D11" s="2">
        <v>253.084</v>
      </c>
      <c r="E11" s="2">
        <v>2</v>
      </c>
      <c r="F11" s="2">
        <v>8</v>
      </c>
      <c r="G11" s="2">
        <v>170.36</v>
      </c>
      <c r="H11" s="17">
        <v>0.17263000000000001</v>
      </c>
      <c r="I11" s="17">
        <v>0.78620999999999996</v>
      </c>
      <c r="J11" s="2">
        <v>210.65</v>
      </c>
      <c r="K11" s="27">
        <v>200.36</v>
      </c>
      <c r="L11" s="22">
        <v>0.5625</v>
      </c>
      <c r="M11" s="2">
        <v>5.4472E-2</v>
      </c>
      <c r="N11" s="2">
        <v>0.75902999999999998</v>
      </c>
      <c r="O11" s="2">
        <v>4.2205599999999999</v>
      </c>
      <c r="P11" s="2">
        <v>-4.7141700000000002</v>
      </c>
      <c r="Q11" s="2">
        <v>6.3113999999999999</v>
      </c>
      <c r="R11" s="2">
        <v>25.572500000000002</v>
      </c>
      <c r="S11" s="2">
        <v>7.5517000000000003</v>
      </c>
      <c r="T11" s="2">
        <v>-0.62129999999999996</v>
      </c>
      <c r="U11" s="2">
        <v>-16.760000000000002</v>
      </c>
      <c r="V11" s="2">
        <v>-2.5851000000000002</v>
      </c>
      <c r="W11" s="2">
        <v>12.477499999999999</v>
      </c>
      <c r="X11" s="2">
        <v>29.674099999999999</v>
      </c>
      <c r="Y11" s="2">
        <v>2.71</v>
      </c>
      <c r="Z11" s="27">
        <v>3.21</v>
      </c>
      <c r="AA11" s="27">
        <v>5.17</v>
      </c>
      <c r="AB11" s="27">
        <v>5.57</v>
      </c>
      <c r="AC11" s="27">
        <v>5.5</v>
      </c>
      <c r="AD11" s="2" t="s">
        <v>464</v>
      </c>
      <c r="AE11" s="27">
        <v>0.39</v>
      </c>
      <c r="AF11" s="27">
        <v>0.4</v>
      </c>
    </row>
    <row r="12" spans="1:32" x14ac:dyDescent="0.3">
      <c r="A12" s="4">
        <v>11</v>
      </c>
      <c r="B12" s="13" t="s">
        <v>10</v>
      </c>
      <c r="C12" s="9" t="s">
        <v>286</v>
      </c>
      <c r="D12" s="4">
        <v>253.084</v>
      </c>
      <c r="E12" s="4">
        <v>2</v>
      </c>
      <c r="F12" s="4">
        <v>8</v>
      </c>
      <c r="G12" s="4">
        <v>170.36</v>
      </c>
      <c r="H12" s="18">
        <v>0.23336999999999999</v>
      </c>
      <c r="I12" s="18">
        <v>0.78300000000000003</v>
      </c>
      <c r="J12" s="4">
        <v>212.55</v>
      </c>
      <c r="K12" s="28">
        <v>201.83</v>
      </c>
      <c r="L12" s="23">
        <v>0.625</v>
      </c>
      <c r="M12" s="4">
        <v>5.4472E-2</v>
      </c>
      <c r="N12" s="4">
        <v>0.77932999999999997</v>
      </c>
      <c r="O12" s="4">
        <v>4.2205599999999999</v>
      </c>
      <c r="P12" s="18">
        <v>-4.7295999999999996</v>
      </c>
      <c r="Q12" s="4">
        <v>6.3113999999999999</v>
      </c>
      <c r="R12" s="4">
        <v>25.572500000000002</v>
      </c>
      <c r="S12" s="4">
        <v>7.5517000000000003</v>
      </c>
      <c r="T12" s="4">
        <v>-0.62129999999999996</v>
      </c>
      <c r="U12" s="4">
        <v>-15.16</v>
      </c>
      <c r="V12" s="4">
        <v>-2.5851999999999999</v>
      </c>
      <c r="W12" s="4">
        <v>11.1012</v>
      </c>
      <c r="X12" s="4">
        <v>27.3476</v>
      </c>
      <c r="Y12" s="4">
        <v>2.68</v>
      </c>
      <c r="Z12" s="28">
        <v>3.09</v>
      </c>
      <c r="AA12" s="28">
        <v>6.79</v>
      </c>
      <c r="AB12" s="28">
        <v>8.16</v>
      </c>
      <c r="AC12" s="28">
        <v>5.55</v>
      </c>
      <c r="AD12" s="4" t="s">
        <v>444</v>
      </c>
      <c r="AE12" s="28">
        <v>0.38</v>
      </c>
      <c r="AF12" s="28">
        <v>0.46</v>
      </c>
    </row>
    <row r="13" spans="1:32" x14ac:dyDescent="0.3">
      <c r="A13" s="4">
        <v>12</v>
      </c>
      <c r="B13" s="13" t="s">
        <v>11</v>
      </c>
      <c r="C13" s="9" t="s">
        <v>287</v>
      </c>
      <c r="D13" s="4">
        <v>253.084</v>
      </c>
      <c r="E13" s="4">
        <v>2</v>
      </c>
      <c r="F13" s="4">
        <v>7</v>
      </c>
      <c r="G13" s="4">
        <v>170.36</v>
      </c>
      <c r="H13" s="18">
        <v>0.17924000000000001</v>
      </c>
      <c r="I13" s="18">
        <v>0.77975000000000005</v>
      </c>
      <c r="J13" s="4">
        <v>212.46</v>
      </c>
      <c r="K13" s="28">
        <v>200.45</v>
      </c>
      <c r="L13" s="23">
        <v>0.5625</v>
      </c>
      <c r="M13" s="4">
        <v>5.4472E-2</v>
      </c>
      <c r="N13" s="4">
        <v>0.78295000000000003</v>
      </c>
      <c r="O13" s="4">
        <v>4.2205599999999999</v>
      </c>
      <c r="P13" s="4">
        <v>-4.7293599999999998</v>
      </c>
      <c r="Q13" s="4">
        <v>6.3113999999999999</v>
      </c>
      <c r="R13" s="4">
        <v>25.572500000000002</v>
      </c>
      <c r="S13" s="4">
        <v>7.5517000000000003</v>
      </c>
      <c r="T13" s="4">
        <v>-0.62129999999999996</v>
      </c>
      <c r="U13" s="4">
        <v>-15.16</v>
      </c>
      <c r="V13" s="4">
        <v>-2.5846</v>
      </c>
      <c r="W13" s="4">
        <v>11.1012</v>
      </c>
      <c r="X13" s="4">
        <v>27.352900000000002</v>
      </c>
      <c r="Y13" s="4">
        <v>2.68</v>
      </c>
      <c r="Z13" s="28">
        <v>3.18</v>
      </c>
      <c r="AA13" s="28">
        <v>5.18</v>
      </c>
      <c r="AB13" s="28">
        <v>5.56</v>
      </c>
      <c r="AC13" s="28">
        <v>5.82</v>
      </c>
      <c r="AD13" s="4" t="s">
        <v>465</v>
      </c>
      <c r="AE13" s="28">
        <v>0.41</v>
      </c>
      <c r="AF13" s="28">
        <v>0.45</v>
      </c>
    </row>
    <row r="14" spans="1:32" x14ac:dyDescent="0.3">
      <c r="A14" s="4">
        <v>13</v>
      </c>
      <c r="B14" s="13" t="s">
        <v>12</v>
      </c>
      <c r="C14" s="9" t="s">
        <v>215</v>
      </c>
      <c r="D14" s="4">
        <v>287.529</v>
      </c>
      <c r="E14" s="4">
        <v>3</v>
      </c>
      <c r="F14" s="4">
        <v>0</v>
      </c>
      <c r="G14" s="4">
        <v>185.78</v>
      </c>
      <c r="H14" s="18">
        <v>0.2346</v>
      </c>
      <c r="I14" s="18">
        <v>0.78383999999999998</v>
      </c>
      <c r="J14" s="4">
        <v>224.03</v>
      </c>
      <c r="K14" s="28">
        <v>218.76</v>
      </c>
      <c r="L14" s="23">
        <v>0.52941000000000005</v>
      </c>
      <c r="M14" s="4">
        <v>5.0855999999999998E-2</v>
      </c>
      <c r="N14" s="4">
        <v>0.82843999999999995</v>
      </c>
      <c r="O14" s="4">
        <v>4.84253</v>
      </c>
      <c r="P14" s="4">
        <v>-5.3853099999999996</v>
      </c>
      <c r="Q14" s="4">
        <v>6.8028000000000004</v>
      </c>
      <c r="R14" s="4">
        <v>25.572500000000002</v>
      </c>
      <c r="S14" s="4">
        <v>7.5942999999999996</v>
      </c>
      <c r="T14" s="4">
        <v>-0.57809999999999995</v>
      </c>
      <c r="U14" s="4">
        <v>-18.86</v>
      </c>
      <c r="V14" s="4">
        <v>-2.7869999999999999</v>
      </c>
      <c r="W14" s="4">
        <v>14.584199999999999</v>
      </c>
      <c r="X14" s="4">
        <v>33.993000000000002</v>
      </c>
      <c r="Y14" s="4">
        <v>2.77</v>
      </c>
      <c r="Z14" s="28">
        <v>3.24</v>
      </c>
      <c r="AA14" s="28">
        <v>5.19</v>
      </c>
      <c r="AB14" s="28">
        <v>5.51</v>
      </c>
      <c r="AC14" s="28">
        <v>6.15</v>
      </c>
      <c r="AD14" s="4" t="s">
        <v>466</v>
      </c>
      <c r="AE14" s="28">
        <v>0.53</v>
      </c>
      <c r="AF14" s="28">
        <v>0.41</v>
      </c>
    </row>
    <row r="15" spans="1:32" x14ac:dyDescent="0.3">
      <c r="A15" s="4">
        <v>14</v>
      </c>
      <c r="B15" s="13" t="s">
        <v>13</v>
      </c>
      <c r="C15" s="9" t="s">
        <v>240</v>
      </c>
      <c r="D15" s="4">
        <v>287.529</v>
      </c>
      <c r="E15" s="4">
        <v>3</v>
      </c>
      <c r="F15" s="4">
        <v>0</v>
      </c>
      <c r="G15" s="4">
        <v>185.78</v>
      </c>
      <c r="H15" s="18">
        <v>0.20288</v>
      </c>
      <c r="I15" s="18">
        <v>0.78173000000000004</v>
      </c>
      <c r="J15" s="4">
        <v>225.09</v>
      </c>
      <c r="K15" s="28">
        <v>219.42</v>
      </c>
      <c r="L15" s="23">
        <v>0.52941000000000005</v>
      </c>
      <c r="M15" s="4">
        <v>4.7501000000000002E-2</v>
      </c>
      <c r="N15" s="4">
        <v>0.83438000000000001</v>
      </c>
      <c r="O15" s="33">
        <v>4.84253</v>
      </c>
      <c r="P15" s="4">
        <v>-5.3843199999999998</v>
      </c>
      <c r="Q15" s="4">
        <v>6.8028000000000004</v>
      </c>
      <c r="R15" s="4">
        <v>25.572500000000002</v>
      </c>
      <c r="S15" s="4">
        <v>7.6044999999999998</v>
      </c>
      <c r="T15" s="4">
        <v>-0.57740000000000002</v>
      </c>
      <c r="U15" s="4">
        <v>-17.760000000000002</v>
      </c>
      <c r="V15" s="4">
        <v>-2.8231000000000002</v>
      </c>
      <c r="W15" s="4">
        <v>13.567399999999999</v>
      </c>
      <c r="X15" s="4">
        <v>32.763100000000001</v>
      </c>
      <c r="Y15" s="4">
        <v>2.77</v>
      </c>
      <c r="Z15" s="28">
        <v>3.26</v>
      </c>
      <c r="AA15" s="28">
        <v>5.63</v>
      </c>
      <c r="AB15" s="28">
        <v>5.88</v>
      </c>
      <c r="AC15" s="28">
        <v>6.28</v>
      </c>
      <c r="AD15" s="4" t="s">
        <v>467</v>
      </c>
      <c r="AE15" s="28">
        <v>0.57999999999999996</v>
      </c>
      <c r="AF15" s="28">
        <v>0.54</v>
      </c>
    </row>
    <row r="16" spans="1:32" x14ac:dyDescent="0.3">
      <c r="A16" s="4">
        <v>15</v>
      </c>
      <c r="B16" s="13" t="s">
        <v>14</v>
      </c>
      <c r="C16" s="9" t="s">
        <v>253</v>
      </c>
      <c r="D16" s="4">
        <v>287.529</v>
      </c>
      <c r="E16" s="4">
        <v>3</v>
      </c>
      <c r="F16" s="4">
        <v>0</v>
      </c>
      <c r="G16" s="4">
        <v>185.78</v>
      </c>
      <c r="H16" s="18">
        <v>0.26821</v>
      </c>
      <c r="I16" s="18">
        <v>0.78615999999999997</v>
      </c>
      <c r="J16" s="4">
        <v>224.76</v>
      </c>
      <c r="K16" s="28">
        <v>220.8</v>
      </c>
      <c r="L16" s="23">
        <v>0.52941000000000005</v>
      </c>
      <c r="M16" s="4">
        <v>4.7501000000000002E-2</v>
      </c>
      <c r="N16" s="4">
        <v>0.83101999999999998</v>
      </c>
      <c r="O16" s="4">
        <v>4.84253</v>
      </c>
      <c r="P16" s="4">
        <v>-5.3865299999999996</v>
      </c>
      <c r="Q16" s="4">
        <v>6.8028000000000004</v>
      </c>
      <c r="R16" s="4">
        <v>25.572500000000002</v>
      </c>
      <c r="S16" s="4">
        <v>7.6043000000000003</v>
      </c>
      <c r="T16" s="4">
        <v>-0.57740000000000002</v>
      </c>
      <c r="U16" s="4">
        <v>-17.760000000000002</v>
      </c>
      <c r="V16" s="4">
        <v>-2.7818000000000001</v>
      </c>
      <c r="W16" s="4">
        <v>13.5679</v>
      </c>
      <c r="X16" s="4">
        <v>31.6663</v>
      </c>
      <c r="Y16" s="4">
        <v>2.69</v>
      </c>
      <c r="Z16" s="28">
        <v>3.3</v>
      </c>
      <c r="AA16" s="28">
        <v>5.63</v>
      </c>
      <c r="AB16" s="28">
        <v>5.88</v>
      </c>
      <c r="AC16" s="28">
        <v>6.18</v>
      </c>
      <c r="AD16" s="4" t="s">
        <v>439</v>
      </c>
      <c r="AE16" s="28">
        <v>0.54</v>
      </c>
      <c r="AF16" s="28">
        <v>0.38</v>
      </c>
    </row>
    <row r="17" spans="1:32" x14ac:dyDescent="0.3">
      <c r="A17" s="4">
        <v>16</v>
      </c>
      <c r="B17" s="13" t="s">
        <v>15</v>
      </c>
      <c r="C17" s="9" t="s">
        <v>257</v>
      </c>
      <c r="D17" s="4">
        <v>287.529</v>
      </c>
      <c r="E17" s="4">
        <v>3</v>
      </c>
      <c r="F17" s="4">
        <v>0</v>
      </c>
      <c r="G17" s="4">
        <v>185.78</v>
      </c>
      <c r="H17" s="18">
        <v>0.17524000000000001</v>
      </c>
      <c r="I17" s="18">
        <v>0.77553000000000005</v>
      </c>
      <c r="J17" s="4">
        <v>226.42</v>
      </c>
      <c r="K17" s="28">
        <v>218.74</v>
      </c>
      <c r="L17" s="23">
        <v>0.58823999999999999</v>
      </c>
      <c r="M17" s="4">
        <v>5.0855999999999998E-2</v>
      </c>
      <c r="N17" s="4">
        <v>0.81950999999999996</v>
      </c>
      <c r="O17" s="4">
        <v>4.84253</v>
      </c>
      <c r="P17" s="4">
        <v>-5.4044400000000001</v>
      </c>
      <c r="Q17" s="4">
        <v>6.8028000000000004</v>
      </c>
      <c r="R17" s="4">
        <v>25.572500000000002</v>
      </c>
      <c r="S17" s="4">
        <v>7.5941999999999998</v>
      </c>
      <c r="T17" s="4">
        <v>-0.57809999999999995</v>
      </c>
      <c r="U17" s="4">
        <v>-17.260000000000002</v>
      </c>
      <c r="V17" s="4">
        <v>-2.7555000000000001</v>
      </c>
      <c r="W17" s="4">
        <v>13.2082</v>
      </c>
      <c r="X17" s="4">
        <v>31.046600000000002</v>
      </c>
      <c r="Y17" s="4">
        <v>2.69</v>
      </c>
      <c r="Z17" s="28">
        <v>3.34</v>
      </c>
      <c r="AA17" s="28">
        <v>5.64</v>
      </c>
      <c r="AB17" s="28">
        <v>5.88</v>
      </c>
      <c r="AC17" s="28">
        <v>6.13</v>
      </c>
      <c r="AD17" s="4" t="s">
        <v>448</v>
      </c>
      <c r="AE17" s="28">
        <v>0.53</v>
      </c>
      <c r="AF17" s="28">
        <v>0.28000000000000003</v>
      </c>
    </row>
    <row r="18" spans="1:32" x14ac:dyDescent="0.3">
      <c r="A18" s="4">
        <v>17</v>
      </c>
      <c r="B18" s="13" t="s">
        <v>16</v>
      </c>
      <c r="C18" s="9" t="s">
        <v>260</v>
      </c>
      <c r="D18" s="4">
        <v>287.529</v>
      </c>
      <c r="E18" s="4">
        <v>3</v>
      </c>
      <c r="F18" s="4">
        <v>0</v>
      </c>
      <c r="G18" s="4">
        <v>185.78</v>
      </c>
      <c r="H18" s="18">
        <v>0.17752000000000001</v>
      </c>
      <c r="I18" s="18">
        <v>0.77476999999999996</v>
      </c>
      <c r="J18" s="4">
        <v>226.46</v>
      </c>
      <c r="K18" s="28">
        <v>218.47</v>
      </c>
      <c r="L18" s="23">
        <v>0.52941000000000005</v>
      </c>
      <c r="M18" s="4">
        <v>5.0855999999999998E-2</v>
      </c>
      <c r="N18" s="4">
        <v>0.82269999999999999</v>
      </c>
      <c r="O18" s="4">
        <v>4.84253</v>
      </c>
      <c r="P18" s="4">
        <v>-5.4041399999999999</v>
      </c>
      <c r="Q18" s="4">
        <v>6.8028000000000004</v>
      </c>
      <c r="R18" s="4">
        <v>25.572500000000002</v>
      </c>
      <c r="S18" s="4">
        <v>7.5941999999999998</v>
      </c>
      <c r="T18" s="4">
        <v>-0.57809999999999995</v>
      </c>
      <c r="U18" s="4">
        <v>-17.260000000000002</v>
      </c>
      <c r="V18" s="4">
        <v>-2.7593000000000001</v>
      </c>
      <c r="W18" s="4">
        <v>13.208</v>
      </c>
      <c r="X18" s="4">
        <v>31.066700000000001</v>
      </c>
      <c r="Y18" s="4">
        <v>2.69</v>
      </c>
      <c r="Z18" s="28">
        <v>3.34</v>
      </c>
      <c r="AA18" s="28">
        <v>5.64</v>
      </c>
      <c r="AB18" s="28">
        <v>5.86</v>
      </c>
      <c r="AC18" s="28">
        <v>6.16</v>
      </c>
      <c r="AD18" s="4" t="s">
        <v>445</v>
      </c>
      <c r="AE18" s="28">
        <v>0.53</v>
      </c>
      <c r="AF18" s="28">
        <v>0.28999999999999998</v>
      </c>
    </row>
    <row r="19" spans="1:32" x14ac:dyDescent="0.3">
      <c r="A19" s="4">
        <v>18</v>
      </c>
      <c r="B19" s="13" t="s">
        <v>17</v>
      </c>
      <c r="C19" s="9" t="s">
        <v>262</v>
      </c>
      <c r="D19" s="4">
        <v>287.529</v>
      </c>
      <c r="E19" s="4">
        <v>3</v>
      </c>
      <c r="F19" s="4">
        <v>0</v>
      </c>
      <c r="G19" s="4">
        <v>185.78</v>
      </c>
      <c r="H19" s="18">
        <v>0.22558</v>
      </c>
      <c r="I19" s="18">
        <v>0.78752999999999995</v>
      </c>
      <c r="J19" s="4">
        <v>223.74</v>
      </c>
      <c r="K19" s="28">
        <v>219.85</v>
      </c>
      <c r="L19" s="23">
        <v>0.52941000000000005</v>
      </c>
      <c r="M19" s="4">
        <v>4.7501000000000002E-2</v>
      </c>
      <c r="N19" s="4">
        <v>0.83143999999999996</v>
      </c>
      <c r="O19" s="4">
        <v>4.84253</v>
      </c>
      <c r="P19" s="4">
        <v>-5.3856400000000004</v>
      </c>
      <c r="Q19" s="4">
        <v>6.8028000000000004</v>
      </c>
      <c r="R19" s="4">
        <v>25.572500000000002</v>
      </c>
      <c r="S19" s="4">
        <v>7.6043000000000003</v>
      </c>
      <c r="T19" s="4">
        <v>-0.57740000000000002</v>
      </c>
      <c r="U19" s="4">
        <v>-17.760000000000002</v>
      </c>
      <c r="V19" s="4">
        <v>-2.8967000000000001</v>
      </c>
      <c r="W19" s="4">
        <v>13.568099999999999</v>
      </c>
      <c r="X19" s="4">
        <v>31.760899999999999</v>
      </c>
      <c r="Y19" s="4">
        <v>2.72</v>
      </c>
      <c r="Z19" s="28">
        <v>3.21</v>
      </c>
      <c r="AA19" s="28">
        <v>5.64</v>
      </c>
      <c r="AB19" s="28">
        <v>5.86</v>
      </c>
      <c r="AC19" s="28">
        <v>6.19</v>
      </c>
      <c r="AD19" s="4" t="s">
        <v>468</v>
      </c>
      <c r="AE19" s="28">
        <v>0.55000000000000004</v>
      </c>
      <c r="AF19" s="28">
        <v>0.55000000000000004</v>
      </c>
    </row>
    <row r="20" spans="1:32" x14ac:dyDescent="0.3">
      <c r="A20" s="4">
        <v>19</v>
      </c>
      <c r="B20" s="13" t="s">
        <v>18</v>
      </c>
      <c r="C20" s="9" t="s">
        <v>264</v>
      </c>
      <c r="D20" s="4">
        <v>287.529</v>
      </c>
      <c r="E20" s="4">
        <v>3</v>
      </c>
      <c r="F20" s="4">
        <v>0</v>
      </c>
      <c r="G20" s="4">
        <v>185.78</v>
      </c>
      <c r="H20" s="18">
        <v>0.18584999999999999</v>
      </c>
      <c r="I20" s="18">
        <v>0.77432000000000001</v>
      </c>
      <c r="J20" s="4">
        <v>227.42</v>
      </c>
      <c r="K20" s="28">
        <v>219.67</v>
      </c>
      <c r="L20" s="23">
        <v>0.52941000000000005</v>
      </c>
      <c r="M20" s="4">
        <v>4.7501000000000002E-2</v>
      </c>
      <c r="N20" s="4">
        <v>0.82843999999999995</v>
      </c>
      <c r="O20" s="4">
        <v>4.84253</v>
      </c>
      <c r="P20" s="4">
        <v>-5.3990400000000003</v>
      </c>
      <c r="Q20" s="4">
        <v>6.8028000000000004</v>
      </c>
      <c r="R20" s="4">
        <v>25.572500000000002</v>
      </c>
      <c r="S20" s="4">
        <v>7.6044</v>
      </c>
      <c r="T20" s="4">
        <v>-0.57740000000000002</v>
      </c>
      <c r="U20" s="4">
        <v>-16.16</v>
      </c>
      <c r="V20" s="4">
        <v>-2.8207</v>
      </c>
      <c r="W20" s="4">
        <v>12.215299999999999</v>
      </c>
      <c r="X20" s="4">
        <v>29.9923</v>
      </c>
      <c r="Y20" s="4">
        <v>2.74</v>
      </c>
      <c r="Z20" s="28">
        <v>3.23</v>
      </c>
      <c r="AA20" s="28">
        <v>5.64</v>
      </c>
      <c r="AB20" s="28">
        <v>5.84</v>
      </c>
      <c r="AC20" s="28">
        <v>6.19</v>
      </c>
      <c r="AD20" s="4" t="s">
        <v>467</v>
      </c>
      <c r="AE20" s="28">
        <v>0.56999999999999995</v>
      </c>
      <c r="AF20" s="28">
        <v>0.6</v>
      </c>
    </row>
    <row r="21" spans="1:32" x14ac:dyDescent="0.3">
      <c r="A21" s="4">
        <v>20</v>
      </c>
      <c r="B21" s="13" t="s">
        <v>19</v>
      </c>
      <c r="C21" s="9" t="s">
        <v>267</v>
      </c>
      <c r="D21" s="4">
        <v>287.529</v>
      </c>
      <c r="E21" s="4">
        <v>3</v>
      </c>
      <c r="F21" s="4">
        <v>0</v>
      </c>
      <c r="G21" s="4">
        <v>185.78</v>
      </c>
      <c r="H21" s="18">
        <v>0.18229000000000001</v>
      </c>
      <c r="I21" s="18">
        <v>0.76970000000000005</v>
      </c>
      <c r="J21" s="4">
        <v>228.27</v>
      </c>
      <c r="K21" s="28">
        <v>218.94</v>
      </c>
      <c r="L21" s="23">
        <v>0.52941000000000005</v>
      </c>
      <c r="M21" s="4">
        <v>5.0855999999999998E-2</v>
      </c>
      <c r="N21" s="4">
        <v>0.81625000000000003</v>
      </c>
      <c r="O21" s="4">
        <v>4.84253</v>
      </c>
      <c r="P21" s="4">
        <v>-5.4172200000000004</v>
      </c>
      <c r="Q21" s="4">
        <v>6.8028000000000004</v>
      </c>
      <c r="R21" s="4">
        <v>25.572500000000002</v>
      </c>
      <c r="S21" s="4">
        <v>7.5941000000000001</v>
      </c>
      <c r="T21" s="4">
        <v>-0.57809999999999995</v>
      </c>
      <c r="U21" s="4">
        <v>-15.66</v>
      </c>
      <c r="V21" s="4">
        <v>-2.7894000000000001</v>
      </c>
      <c r="W21" s="4">
        <v>11.8558</v>
      </c>
      <c r="X21" s="4">
        <v>29.3614</v>
      </c>
      <c r="Y21" s="4">
        <v>2.74</v>
      </c>
      <c r="Z21" s="28">
        <v>3.36</v>
      </c>
      <c r="AA21" s="28">
        <v>5.63</v>
      </c>
      <c r="AB21" s="28">
        <v>5.88</v>
      </c>
      <c r="AC21" s="28">
        <v>6.12</v>
      </c>
      <c r="AD21" s="4" t="s">
        <v>446</v>
      </c>
      <c r="AE21" s="28">
        <v>0.49</v>
      </c>
      <c r="AF21" s="28">
        <v>0.34</v>
      </c>
    </row>
    <row r="22" spans="1:32" x14ac:dyDescent="0.3">
      <c r="A22" s="5">
        <v>21</v>
      </c>
      <c r="B22" s="14" t="s">
        <v>20</v>
      </c>
      <c r="C22" s="10" t="s">
        <v>270</v>
      </c>
      <c r="D22" s="5">
        <v>287.529</v>
      </c>
      <c r="E22" s="5">
        <v>3</v>
      </c>
      <c r="F22" s="5">
        <v>0</v>
      </c>
      <c r="G22" s="5">
        <v>185.78</v>
      </c>
      <c r="H22" s="19">
        <v>0.22037999999999999</v>
      </c>
      <c r="I22" s="19">
        <v>0.76980999999999999</v>
      </c>
      <c r="J22" s="5">
        <v>228.69</v>
      </c>
      <c r="K22" s="29">
        <v>219.58</v>
      </c>
      <c r="L22" s="24">
        <v>0.58823999999999999</v>
      </c>
      <c r="M22" s="5">
        <v>5.0855999999999998E-2</v>
      </c>
      <c r="N22" s="5">
        <v>0.81950999999999996</v>
      </c>
      <c r="O22" s="5">
        <v>4.84253</v>
      </c>
      <c r="P22" s="5">
        <v>-5.4169400000000003</v>
      </c>
      <c r="Q22" s="5">
        <v>6.8028000000000004</v>
      </c>
      <c r="R22" s="5">
        <v>25.572500000000002</v>
      </c>
      <c r="S22" s="5">
        <v>7.5941999999999998</v>
      </c>
      <c r="T22" s="5">
        <v>-0.57809999999999995</v>
      </c>
      <c r="U22" s="5">
        <v>-15.66</v>
      </c>
      <c r="V22" s="5">
        <v>-2.7942</v>
      </c>
      <c r="W22" s="5">
        <v>11.8558</v>
      </c>
      <c r="X22" s="5">
        <v>29.371300000000002</v>
      </c>
      <c r="Y22" s="5">
        <v>2.74</v>
      </c>
      <c r="Z22" s="29">
        <v>3.25</v>
      </c>
      <c r="AA22" s="29">
        <v>5.64</v>
      </c>
      <c r="AB22" s="29">
        <v>5.87</v>
      </c>
      <c r="AC22" s="29">
        <v>6.13</v>
      </c>
      <c r="AD22" s="5" t="s">
        <v>449</v>
      </c>
      <c r="AE22" s="29">
        <v>0.51</v>
      </c>
      <c r="AF22" s="29">
        <v>0.5</v>
      </c>
    </row>
    <row r="23" spans="1:32" x14ac:dyDescent="0.3">
      <c r="A23" s="5">
        <v>22</v>
      </c>
      <c r="B23" s="14" t="s">
        <v>21</v>
      </c>
      <c r="C23" s="10" t="s">
        <v>271</v>
      </c>
      <c r="D23" s="5">
        <v>287.529</v>
      </c>
      <c r="E23" s="5">
        <v>3</v>
      </c>
      <c r="F23" s="5">
        <v>0</v>
      </c>
      <c r="G23" s="5">
        <v>185.78</v>
      </c>
      <c r="H23" s="19">
        <v>0.20824000000000001</v>
      </c>
      <c r="I23" s="19">
        <v>0.77993999999999997</v>
      </c>
      <c r="J23" s="5">
        <v>226.29</v>
      </c>
      <c r="K23" s="29">
        <v>220.4</v>
      </c>
      <c r="L23" s="24">
        <v>0.52941000000000005</v>
      </c>
      <c r="M23" s="5">
        <v>4.7501000000000002E-2</v>
      </c>
      <c r="N23" s="5">
        <v>0.82801000000000002</v>
      </c>
      <c r="O23" s="5">
        <v>4.84253</v>
      </c>
      <c r="P23" s="5">
        <v>-5.3984399999999999</v>
      </c>
      <c r="Q23" s="5">
        <v>6.8028000000000004</v>
      </c>
      <c r="R23" s="5">
        <v>25.572500000000002</v>
      </c>
      <c r="S23" s="5">
        <v>7.6043000000000003</v>
      </c>
      <c r="T23" s="5">
        <v>-0.57740000000000002</v>
      </c>
      <c r="U23" s="5">
        <v>-16.16</v>
      </c>
      <c r="V23" s="5">
        <v>-2.9266999999999999</v>
      </c>
      <c r="W23" s="5">
        <v>12.2156</v>
      </c>
      <c r="X23" s="5">
        <v>30.055299999999999</v>
      </c>
      <c r="Y23" s="5">
        <v>2.76</v>
      </c>
      <c r="Z23" s="29">
        <v>3.33</v>
      </c>
      <c r="AA23" s="29">
        <v>5.64</v>
      </c>
      <c r="AB23" s="29">
        <v>5.87</v>
      </c>
      <c r="AC23" s="29">
        <v>6.14</v>
      </c>
      <c r="AD23" s="5" t="s">
        <v>469</v>
      </c>
      <c r="AE23" s="29">
        <v>0.54</v>
      </c>
      <c r="AF23" s="29">
        <v>0.45</v>
      </c>
    </row>
    <row r="24" spans="1:32" x14ac:dyDescent="0.3">
      <c r="A24" s="5">
        <v>23</v>
      </c>
      <c r="B24" s="14" t="s">
        <v>22</v>
      </c>
      <c r="C24" s="10" t="s">
        <v>273</v>
      </c>
      <c r="D24" s="5">
        <v>287.529</v>
      </c>
      <c r="E24" s="5">
        <v>3</v>
      </c>
      <c r="F24" s="5">
        <v>0</v>
      </c>
      <c r="G24" s="5">
        <v>185.78</v>
      </c>
      <c r="H24" s="19">
        <v>0.15792</v>
      </c>
      <c r="I24" s="19">
        <v>0.78173000000000004</v>
      </c>
      <c r="J24" s="5">
        <v>225.88</v>
      </c>
      <c r="K24" s="29">
        <v>220.57</v>
      </c>
      <c r="L24" s="24">
        <v>0.47059000000000001</v>
      </c>
      <c r="M24" s="5">
        <v>4.4035999999999999E-2</v>
      </c>
      <c r="N24" s="5">
        <v>0.83186000000000004</v>
      </c>
      <c r="O24" s="5">
        <v>4.84253</v>
      </c>
      <c r="P24" s="5">
        <v>-5.3851599999999999</v>
      </c>
      <c r="Q24" s="5">
        <v>6.8028000000000004</v>
      </c>
      <c r="R24" s="5">
        <v>25.572500000000002</v>
      </c>
      <c r="S24" s="5">
        <v>7.6143999999999998</v>
      </c>
      <c r="T24" s="5">
        <v>-0.57679999999999998</v>
      </c>
      <c r="U24" s="5">
        <v>-16.66</v>
      </c>
      <c r="V24" s="5">
        <v>-2.9308000000000001</v>
      </c>
      <c r="W24" s="5">
        <v>12.5753</v>
      </c>
      <c r="X24" s="5">
        <v>30.5274</v>
      </c>
      <c r="Y24" s="5">
        <v>2.67</v>
      </c>
      <c r="Z24" s="29">
        <v>3.22</v>
      </c>
      <c r="AA24" s="29">
        <v>5.63</v>
      </c>
      <c r="AB24" s="29">
        <v>5.86</v>
      </c>
      <c r="AC24" s="29">
        <v>6.18</v>
      </c>
      <c r="AD24" s="5" t="s">
        <v>466</v>
      </c>
      <c r="AE24" s="29">
        <v>0.61</v>
      </c>
      <c r="AF24" s="29">
        <v>0.42</v>
      </c>
    </row>
    <row r="25" spans="1:32" x14ac:dyDescent="0.3">
      <c r="A25" s="5">
        <v>24</v>
      </c>
      <c r="B25" s="14" t="s">
        <v>23</v>
      </c>
      <c r="C25" s="10" t="s">
        <v>275</v>
      </c>
      <c r="D25" s="5">
        <v>287.529</v>
      </c>
      <c r="E25" s="5">
        <v>3</v>
      </c>
      <c r="F25" s="5">
        <v>0</v>
      </c>
      <c r="G25" s="5">
        <v>185.78</v>
      </c>
      <c r="H25" s="19">
        <v>0.15175</v>
      </c>
      <c r="I25" s="19">
        <v>0.77327999999999997</v>
      </c>
      <c r="J25" s="5">
        <v>227.37</v>
      </c>
      <c r="K25" s="29">
        <v>219.16</v>
      </c>
      <c r="L25" s="24">
        <v>0.52941000000000005</v>
      </c>
      <c r="M25" s="5">
        <v>4.7501000000000002E-2</v>
      </c>
      <c r="N25" s="5">
        <v>0.82269999999999999</v>
      </c>
      <c r="O25" s="5">
        <v>4.84253</v>
      </c>
      <c r="P25" s="5">
        <v>-5.4036999999999997</v>
      </c>
      <c r="Q25" s="5">
        <v>6.8028000000000004</v>
      </c>
      <c r="R25" s="5">
        <v>25.572500000000002</v>
      </c>
      <c r="S25" s="5">
        <v>7.6043000000000003</v>
      </c>
      <c r="T25" s="5">
        <v>-0.57740000000000002</v>
      </c>
      <c r="U25" s="5">
        <v>-16.16</v>
      </c>
      <c r="V25" s="5">
        <v>-2.7985000000000002</v>
      </c>
      <c r="W25" s="5">
        <v>12.215400000000001</v>
      </c>
      <c r="X25" s="5">
        <v>29.843299999999999</v>
      </c>
      <c r="Y25" s="5">
        <v>2.67</v>
      </c>
      <c r="Z25" s="29">
        <v>3.32</v>
      </c>
      <c r="AA25" s="29">
        <v>5.64</v>
      </c>
      <c r="AB25" s="29">
        <v>5.81</v>
      </c>
      <c r="AC25" s="29">
        <v>6.16</v>
      </c>
      <c r="AD25" s="5" t="s">
        <v>470</v>
      </c>
      <c r="AE25" s="29">
        <v>0.55000000000000004</v>
      </c>
      <c r="AF25" s="29">
        <v>0.46</v>
      </c>
    </row>
    <row r="26" spans="1:32" x14ac:dyDescent="0.3">
      <c r="A26" s="5">
        <v>25</v>
      </c>
      <c r="B26" s="14" t="s">
        <v>24</v>
      </c>
      <c r="C26" s="10" t="s">
        <v>279</v>
      </c>
      <c r="D26" s="5">
        <v>287.529</v>
      </c>
      <c r="E26" s="5">
        <v>3</v>
      </c>
      <c r="F26" s="5">
        <v>0</v>
      </c>
      <c r="G26" s="5">
        <v>185.78</v>
      </c>
      <c r="H26" s="19">
        <v>0.19785</v>
      </c>
      <c r="I26" s="19">
        <v>0.77590000000000003</v>
      </c>
      <c r="J26" s="5">
        <v>226.57</v>
      </c>
      <c r="K26" s="29">
        <v>219.11</v>
      </c>
      <c r="L26" s="24">
        <v>0.52941000000000005</v>
      </c>
      <c r="M26" s="5">
        <v>5.0855999999999998E-2</v>
      </c>
      <c r="N26" s="5">
        <v>0.79764000000000002</v>
      </c>
      <c r="O26" s="5">
        <v>4.84253</v>
      </c>
      <c r="P26" s="5">
        <v>-5.4041399999999999</v>
      </c>
      <c r="Q26" s="5">
        <v>6.8028000000000004</v>
      </c>
      <c r="R26" s="5">
        <v>25.572500000000002</v>
      </c>
      <c r="S26" s="5">
        <v>7.5941999999999998</v>
      </c>
      <c r="T26" s="5">
        <v>-0.57809999999999995</v>
      </c>
      <c r="U26" s="5">
        <v>-17.260000000000002</v>
      </c>
      <c r="V26" s="5">
        <v>-2.7623000000000002</v>
      </c>
      <c r="W26" s="5">
        <v>13.2325</v>
      </c>
      <c r="X26" s="5">
        <v>31.075199999999999</v>
      </c>
      <c r="Y26" s="5">
        <v>2.69</v>
      </c>
      <c r="Z26" s="29">
        <v>3.37</v>
      </c>
      <c r="AA26" s="29">
        <v>5.64</v>
      </c>
      <c r="AB26" s="29">
        <v>5.89</v>
      </c>
      <c r="AC26" s="29">
        <v>6.15</v>
      </c>
      <c r="AD26" s="5" t="s">
        <v>442</v>
      </c>
      <c r="AE26" s="29">
        <v>0.53</v>
      </c>
      <c r="AF26" s="29">
        <v>0.28999999999999998</v>
      </c>
    </row>
    <row r="27" spans="1:32" x14ac:dyDescent="0.3">
      <c r="A27" s="5">
        <v>26</v>
      </c>
      <c r="B27" s="14" t="s">
        <v>25</v>
      </c>
      <c r="C27" s="10" t="s">
        <v>284</v>
      </c>
      <c r="D27" s="5">
        <v>287.529</v>
      </c>
      <c r="E27" s="5">
        <v>3</v>
      </c>
      <c r="F27" s="5">
        <v>0</v>
      </c>
      <c r="G27" s="5">
        <v>185.78</v>
      </c>
      <c r="H27" s="19">
        <v>0.15881999999999999</v>
      </c>
      <c r="I27" s="19">
        <v>0.76987000000000005</v>
      </c>
      <c r="J27" s="5">
        <v>227.49</v>
      </c>
      <c r="K27" s="29">
        <v>217.89</v>
      </c>
      <c r="L27" s="24">
        <v>0.58823999999999999</v>
      </c>
      <c r="M27" s="5">
        <v>5.4114000000000002E-2</v>
      </c>
      <c r="N27" s="5">
        <v>0.78115000000000001</v>
      </c>
      <c r="O27" s="5">
        <v>4.84253</v>
      </c>
      <c r="P27" s="5">
        <v>-5.4226999999999999</v>
      </c>
      <c r="Q27" s="5">
        <v>6.8028000000000004</v>
      </c>
      <c r="R27" s="5">
        <v>25.572500000000002</v>
      </c>
      <c r="S27" s="5">
        <v>7.5841000000000003</v>
      </c>
      <c r="T27" s="5">
        <v>-0.57879999999999998</v>
      </c>
      <c r="U27" s="5">
        <v>-16.760000000000002</v>
      </c>
      <c r="V27" s="5">
        <v>-2.7309000000000001</v>
      </c>
      <c r="W27" s="5">
        <v>12.8726</v>
      </c>
      <c r="X27" s="5">
        <v>30.445399999999999</v>
      </c>
      <c r="Y27" s="5">
        <v>2.71</v>
      </c>
      <c r="Z27" s="29">
        <v>3.31</v>
      </c>
      <c r="AA27" s="29">
        <v>5.63</v>
      </c>
      <c r="AB27" s="29">
        <v>5.87</v>
      </c>
      <c r="AC27" s="29">
        <v>6.12</v>
      </c>
      <c r="AD27" s="5" t="s">
        <v>439</v>
      </c>
      <c r="AE27" s="29">
        <v>0.47</v>
      </c>
      <c r="AF27" s="29">
        <v>0.22</v>
      </c>
    </row>
    <row r="28" spans="1:32" x14ac:dyDescent="0.3">
      <c r="A28" s="5">
        <v>27</v>
      </c>
      <c r="B28" s="14" t="s">
        <v>26</v>
      </c>
      <c r="C28" s="10" t="s">
        <v>216</v>
      </c>
      <c r="D28" s="5">
        <v>321.97399999999999</v>
      </c>
      <c r="E28" s="5">
        <v>4</v>
      </c>
      <c r="F28" s="5">
        <v>9</v>
      </c>
      <c r="G28" s="5">
        <v>201.2</v>
      </c>
      <c r="H28" s="19">
        <v>0.21176</v>
      </c>
      <c r="I28" s="19">
        <v>0.77678999999999998</v>
      </c>
      <c r="J28" s="5">
        <v>237.66</v>
      </c>
      <c r="K28" s="29">
        <v>235.79</v>
      </c>
      <c r="L28" s="24">
        <v>0.5</v>
      </c>
      <c r="M28" s="5">
        <v>4.7225999999999997E-2</v>
      </c>
      <c r="N28" s="5">
        <v>0.83228999999999997</v>
      </c>
      <c r="O28" s="5">
        <v>5.4645099999999998</v>
      </c>
      <c r="P28" s="5">
        <v>-6.05708</v>
      </c>
      <c r="Q28" s="5">
        <v>7.2942</v>
      </c>
      <c r="R28" s="5">
        <v>25.572500000000002</v>
      </c>
      <c r="S28" s="5">
        <v>7.6368</v>
      </c>
      <c r="T28" s="5">
        <v>-0.53480000000000005</v>
      </c>
      <c r="U28" s="5">
        <v>-20.96</v>
      </c>
      <c r="V28" s="5">
        <v>-3.0038</v>
      </c>
      <c r="W28" s="5">
        <v>16.6905</v>
      </c>
      <c r="X28" s="5">
        <v>38.82</v>
      </c>
      <c r="Y28" s="5">
        <v>2.77</v>
      </c>
      <c r="Z28" s="29">
        <v>3.59</v>
      </c>
      <c r="AA28" s="29">
        <v>5.64</v>
      </c>
      <c r="AB28" s="29">
        <v>5.85</v>
      </c>
      <c r="AC28" s="29">
        <v>6.79</v>
      </c>
      <c r="AD28" s="5" t="s">
        <v>471</v>
      </c>
      <c r="AE28" s="29">
        <v>0.51</v>
      </c>
      <c r="AF28" s="29">
        <v>0.08</v>
      </c>
    </row>
    <row r="29" spans="1:32" x14ac:dyDescent="0.3">
      <c r="A29" s="5">
        <v>28</v>
      </c>
      <c r="B29" s="14" t="s">
        <v>27</v>
      </c>
      <c r="C29" s="10" t="s">
        <v>226</v>
      </c>
      <c r="D29" s="5">
        <v>321.97399999999999</v>
      </c>
      <c r="E29" s="5">
        <v>4</v>
      </c>
      <c r="F29" s="5">
        <v>0</v>
      </c>
      <c r="G29" s="5">
        <v>201.2</v>
      </c>
      <c r="H29" s="19">
        <v>0.1822</v>
      </c>
      <c r="I29" s="19">
        <v>0.76919999999999999</v>
      </c>
      <c r="J29" s="5">
        <v>240.39</v>
      </c>
      <c r="K29" s="29">
        <v>236.36</v>
      </c>
      <c r="L29" s="24">
        <v>0.5</v>
      </c>
      <c r="M29" s="5">
        <v>4.7225999999999997E-2</v>
      </c>
      <c r="N29" s="5">
        <v>0.85340000000000005</v>
      </c>
      <c r="O29" s="5">
        <v>5.4645099999999998</v>
      </c>
      <c r="P29" s="5">
        <v>-6.0745899999999997</v>
      </c>
      <c r="Q29" s="5">
        <v>7.2942</v>
      </c>
      <c r="R29" s="5">
        <v>25.572500000000002</v>
      </c>
      <c r="S29" s="5">
        <v>7.6367000000000003</v>
      </c>
      <c r="T29" s="5">
        <v>-0.53490000000000004</v>
      </c>
      <c r="U29" s="5">
        <v>-19.36</v>
      </c>
      <c r="V29" s="5">
        <v>-2.9695</v>
      </c>
      <c r="W29" s="5">
        <v>15.339399999999999</v>
      </c>
      <c r="X29" s="5">
        <v>35.427199999999999</v>
      </c>
      <c r="Y29" s="5">
        <v>2.77</v>
      </c>
      <c r="Z29" s="29">
        <v>3.5</v>
      </c>
      <c r="AA29" s="29">
        <v>5.87</v>
      </c>
      <c r="AB29" s="29">
        <v>6.23</v>
      </c>
      <c r="AC29" s="29">
        <v>6.47</v>
      </c>
      <c r="AD29" s="5" t="s">
        <v>447</v>
      </c>
      <c r="AE29" s="29">
        <v>0.55000000000000004</v>
      </c>
      <c r="AF29" s="29">
        <v>0.31</v>
      </c>
    </row>
    <row r="30" spans="1:32" x14ac:dyDescent="0.3">
      <c r="A30" s="5">
        <v>29</v>
      </c>
      <c r="B30" s="14" t="s">
        <v>28</v>
      </c>
      <c r="C30" s="10" t="s">
        <v>233</v>
      </c>
      <c r="D30" s="5">
        <v>321.97399999999999</v>
      </c>
      <c r="E30" s="5">
        <v>4</v>
      </c>
      <c r="F30" s="5">
        <v>0</v>
      </c>
      <c r="G30" s="5">
        <v>201.2</v>
      </c>
      <c r="H30" s="19">
        <v>0.20541000000000001</v>
      </c>
      <c r="I30" s="19">
        <v>0.76488999999999996</v>
      </c>
      <c r="J30" s="5">
        <v>241.22</v>
      </c>
      <c r="K30" s="29">
        <v>235.59</v>
      </c>
      <c r="L30" s="24">
        <v>0.55556000000000005</v>
      </c>
      <c r="M30" s="5">
        <v>5.0562000000000003E-2</v>
      </c>
      <c r="N30" s="5">
        <v>0.84126999999999996</v>
      </c>
      <c r="O30" s="5">
        <v>5.4645099999999998</v>
      </c>
      <c r="P30" s="5">
        <v>-6.0925599999999998</v>
      </c>
      <c r="Q30" s="5">
        <v>7.2942</v>
      </c>
      <c r="R30" s="5">
        <v>25.572500000000002</v>
      </c>
      <c r="S30" s="5">
        <v>7.6265000000000001</v>
      </c>
      <c r="T30" s="5">
        <v>-0.53549999999999998</v>
      </c>
      <c r="U30" s="5">
        <v>-18.86</v>
      </c>
      <c r="V30" s="5">
        <v>-2.9357000000000002</v>
      </c>
      <c r="W30" s="5">
        <v>14.9796</v>
      </c>
      <c r="X30" s="5">
        <v>34.811999999999998</v>
      </c>
      <c r="Y30" s="5">
        <v>2.77</v>
      </c>
      <c r="Z30" s="29">
        <v>3.62</v>
      </c>
      <c r="AA30" s="29">
        <v>6</v>
      </c>
      <c r="AB30" s="29">
        <v>6.59</v>
      </c>
      <c r="AC30" s="29">
        <v>6.39</v>
      </c>
      <c r="AD30" s="5" t="s">
        <v>448</v>
      </c>
      <c r="AE30" s="29">
        <v>0.5</v>
      </c>
      <c r="AF30" s="29">
        <v>0.24</v>
      </c>
    </row>
    <row r="31" spans="1:32" x14ac:dyDescent="0.3">
      <c r="A31" s="5">
        <v>30</v>
      </c>
      <c r="B31" s="14" t="s">
        <v>29</v>
      </c>
      <c r="C31" s="10" t="s">
        <v>237</v>
      </c>
      <c r="D31" s="5">
        <v>321.97399999999999</v>
      </c>
      <c r="E31" s="5">
        <v>4</v>
      </c>
      <c r="F31" s="5">
        <v>0</v>
      </c>
      <c r="G31" s="5">
        <v>201.2</v>
      </c>
      <c r="H31" s="19">
        <v>0.17308999999999999</v>
      </c>
      <c r="I31" s="19">
        <v>0.76419000000000004</v>
      </c>
      <c r="J31" s="5">
        <v>241.38</v>
      </c>
      <c r="K31" s="29">
        <v>235.52</v>
      </c>
      <c r="L31" s="24">
        <v>0.55556000000000005</v>
      </c>
      <c r="M31" s="5">
        <v>5.0562000000000003E-2</v>
      </c>
      <c r="N31" s="5">
        <v>0.84401000000000004</v>
      </c>
      <c r="O31" s="5">
        <v>5.4645099999999998</v>
      </c>
      <c r="P31" s="5">
        <v>-6.0922900000000002</v>
      </c>
      <c r="Q31" s="5">
        <v>7.2942</v>
      </c>
      <c r="R31" s="5">
        <v>25.572500000000002</v>
      </c>
      <c r="S31" s="5">
        <v>7.6265999999999998</v>
      </c>
      <c r="T31" s="5">
        <v>-0.53549999999999998</v>
      </c>
      <c r="U31" s="5">
        <v>-18.86</v>
      </c>
      <c r="V31" s="5">
        <v>-2.94</v>
      </c>
      <c r="W31" s="5">
        <v>14.9795</v>
      </c>
      <c r="X31" s="5">
        <v>34.826799999999999</v>
      </c>
      <c r="Y31" s="5">
        <v>2.77</v>
      </c>
      <c r="Z31" s="29">
        <v>3.52</v>
      </c>
      <c r="AA31" s="29">
        <v>6</v>
      </c>
      <c r="AB31" s="29">
        <v>6.58</v>
      </c>
      <c r="AC31" s="29">
        <v>6.45</v>
      </c>
      <c r="AD31" s="5" t="s">
        <v>440</v>
      </c>
      <c r="AE31" s="29">
        <v>0.49</v>
      </c>
      <c r="AF31" s="29">
        <v>0.23</v>
      </c>
    </row>
    <row r="32" spans="1:32" x14ac:dyDescent="0.3">
      <c r="A32" s="6">
        <v>31</v>
      </c>
      <c r="B32" s="15" t="s">
        <v>30</v>
      </c>
      <c r="C32" s="8" t="s">
        <v>239</v>
      </c>
      <c r="D32" s="6">
        <v>321.97399999999999</v>
      </c>
      <c r="E32" s="6">
        <v>4</v>
      </c>
      <c r="F32" s="6">
        <v>0</v>
      </c>
      <c r="G32" s="6">
        <v>201.2</v>
      </c>
      <c r="H32" s="20">
        <v>0.20177999999999999</v>
      </c>
      <c r="I32" s="20">
        <v>0.77681999999999995</v>
      </c>
      <c r="J32" s="6">
        <v>238.3</v>
      </c>
      <c r="K32" s="30">
        <v>236.75</v>
      </c>
      <c r="L32" s="25">
        <v>0.5</v>
      </c>
      <c r="M32" s="6">
        <v>4.7225999999999997E-2</v>
      </c>
      <c r="N32" s="6">
        <v>0.85375999999999996</v>
      </c>
      <c r="O32" s="6">
        <v>5.4645099999999998</v>
      </c>
      <c r="P32" s="6">
        <v>-6.0737800000000002</v>
      </c>
      <c r="Q32" s="6">
        <v>7.2942</v>
      </c>
      <c r="R32" s="6">
        <v>25.572500000000002</v>
      </c>
      <c r="S32" s="6">
        <v>7.6368</v>
      </c>
      <c r="T32" s="6">
        <v>-0.53490000000000004</v>
      </c>
      <c r="U32" s="6">
        <v>-19.36</v>
      </c>
      <c r="V32" s="6">
        <v>-3.0800999999999998</v>
      </c>
      <c r="W32" s="6">
        <v>15.3391</v>
      </c>
      <c r="X32" s="6">
        <v>35.5075</v>
      </c>
      <c r="Y32" s="6">
        <v>2.79</v>
      </c>
      <c r="Z32" s="30">
        <v>3.5</v>
      </c>
      <c r="AA32" s="30">
        <v>6</v>
      </c>
      <c r="AB32" s="30">
        <v>6.58</v>
      </c>
      <c r="AC32" s="30">
        <v>6.45</v>
      </c>
      <c r="AD32" s="6" t="s">
        <v>472</v>
      </c>
      <c r="AE32" s="30">
        <v>0.54</v>
      </c>
      <c r="AF32" s="30">
        <v>0.39</v>
      </c>
    </row>
    <row r="33" spans="1:32" x14ac:dyDescent="0.3">
      <c r="A33" s="6">
        <v>32</v>
      </c>
      <c r="B33" s="15" t="s">
        <v>31</v>
      </c>
      <c r="C33" s="8" t="s">
        <v>241</v>
      </c>
      <c r="D33" s="6">
        <v>321.97399999999999</v>
      </c>
      <c r="E33" s="6">
        <v>4</v>
      </c>
      <c r="F33" s="6">
        <v>0</v>
      </c>
      <c r="G33" s="6">
        <v>201.2</v>
      </c>
      <c r="H33" s="20">
        <v>0.21032999999999999</v>
      </c>
      <c r="I33" s="20">
        <v>0.77637999999999996</v>
      </c>
      <c r="J33" s="6">
        <v>239.51</v>
      </c>
      <c r="K33" s="30">
        <v>238.35</v>
      </c>
      <c r="L33" s="25">
        <v>0.5</v>
      </c>
      <c r="M33" s="6">
        <v>4.3781E-2</v>
      </c>
      <c r="N33" s="6">
        <v>0.85770000000000002</v>
      </c>
      <c r="O33" s="6">
        <v>5.4645099999999998</v>
      </c>
      <c r="P33" s="6">
        <v>-6.0729600000000001</v>
      </c>
      <c r="Q33" s="6">
        <v>7.2942</v>
      </c>
      <c r="R33" s="6">
        <v>25.572500000000002</v>
      </c>
      <c r="S33" s="6">
        <v>7.6467999999999998</v>
      </c>
      <c r="T33" s="6">
        <v>-0.53420000000000001</v>
      </c>
      <c r="U33" s="6">
        <v>-18.260000000000002</v>
      </c>
      <c r="V33" s="6">
        <v>-3.1141000000000001</v>
      </c>
      <c r="W33" s="6">
        <v>14.3225</v>
      </c>
      <c r="X33" s="6">
        <v>34.245399999999997</v>
      </c>
      <c r="Y33" s="6">
        <v>2.79</v>
      </c>
      <c r="Z33" s="30">
        <v>3.61</v>
      </c>
      <c r="AA33" s="30">
        <v>6</v>
      </c>
      <c r="AB33" s="30">
        <v>6.58</v>
      </c>
      <c r="AC33" s="30">
        <v>6.46</v>
      </c>
      <c r="AD33" s="6" t="s">
        <v>473</v>
      </c>
      <c r="AE33" s="30">
        <v>0.59</v>
      </c>
      <c r="AF33" s="30">
        <v>0.32</v>
      </c>
    </row>
    <row r="34" spans="1:32" x14ac:dyDescent="0.3">
      <c r="A34" s="6">
        <v>33</v>
      </c>
      <c r="B34" s="15" t="s">
        <v>32</v>
      </c>
      <c r="C34" s="8" t="s">
        <v>247</v>
      </c>
      <c r="D34" s="6">
        <v>321.97399999999999</v>
      </c>
      <c r="E34" s="6">
        <v>4</v>
      </c>
      <c r="F34" s="6">
        <v>0</v>
      </c>
      <c r="G34" s="6">
        <v>201.2</v>
      </c>
      <c r="H34" s="20">
        <v>0.18212999999999999</v>
      </c>
      <c r="I34" s="20">
        <v>0.76188999999999996</v>
      </c>
      <c r="J34" s="6">
        <v>242.91</v>
      </c>
      <c r="K34" s="30">
        <v>236.69</v>
      </c>
      <c r="L34" s="25">
        <v>0.55556000000000005</v>
      </c>
      <c r="M34" s="6">
        <v>4.7225999999999997E-2</v>
      </c>
      <c r="N34" s="6">
        <v>0.84708000000000006</v>
      </c>
      <c r="O34" s="6">
        <v>5.4645099999999998</v>
      </c>
      <c r="P34" s="6">
        <v>-6.0915100000000004</v>
      </c>
      <c r="Q34" s="6">
        <v>7.2942</v>
      </c>
      <c r="R34" s="6">
        <v>25.572500000000002</v>
      </c>
      <c r="S34" s="6">
        <v>7.6367000000000003</v>
      </c>
      <c r="T34" s="6">
        <v>-0.53490000000000004</v>
      </c>
      <c r="U34" s="6">
        <v>-17.760000000000002</v>
      </c>
      <c r="V34" s="6">
        <v>-2.9792000000000001</v>
      </c>
      <c r="W34" s="6">
        <v>13.9628</v>
      </c>
      <c r="X34" s="6">
        <v>33.575899999999997</v>
      </c>
      <c r="Y34" s="6">
        <v>2.77</v>
      </c>
      <c r="Z34" s="30">
        <v>3.49</v>
      </c>
      <c r="AA34" s="30">
        <v>6</v>
      </c>
      <c r="AB34" s="30">
        <v>6.49</v>
      </c>
      <c r="AC34" s="30">
        <v>6.43</v>
      </c>
      <c r="AD34" s="6" t="s">
        <v>442</v>
      </c>
      <c r="AE34" s="30">
        <v>0.54</v>
      </c>
      <c r="AF34" s="30">
        <v>0.27</v>
      </c>
    </row>
    <row r="35" spans="1:32" x14ac:dyDescent="0.3">
      <c r="A35" s="6">
        <v>34</v>
      </c>
      <c r="B35" s="15" t="s">
        <v>33</v>
      </c>
      <c r="C35" s="8" t="s">
        <v>250</v>
      </c>
      <c r="D35" s="6">
        <v>321.97399999999999</v>
      </c>
      <c r="E35" s="6">
        <v>4</v>
      </c>
      <c r="F35" s="6">
        <v>0</v>
      </c>
      <c r="G35" s="6">
        <v>201.2</v>
      </c>
      <c r="H35" s="20">
        <v>0.19148999999999999</v>
      </c>
      <c r="I35" s="20">
        <v>0.76292000000000004</v>
      </c>
      <c r="J35" s="6">
        <v>242.64</v>
      </c>
      <c r="K35" s="30">
        <v>236.78</v>
      </c>
      <c r="L35" s="25">
        <v>0.5</v>
      </c>
      <c r="M35" s="6">
        <v>4.7225999999999997E-2</v>
      </c>
      <c r="N35" s="6">
        <v>0.84935000000000005</v>
      </c>
      <c r="O35" s="6">
        <v>5.4645099999999998</v>
      </c>
      <c r="P35" s="6">
        <v>-6.0913000000000004</v>
      </c>
      <c r="Q35" s="6">
        <v>7.2942</v>
      </c>
      <c r="R35" s="6">
        <v>25.572500000000002</v>
      </c>
      <c r="S35" s="6">
        <v>7.6365999999999996</v>
      </c>
      <c r="T35" s="6">
        <v>-0.53490000000000004</v>
      </c>
      <c r="U35" s="6">
        <v>-17.760000000000002</v>
      </c>
      <c r="V35" s="6">
        <v>-2.9786999999999999</v>
      </c>
      <c r="W35" s="6">
        <v>13.9626</v>
      </c>
      <c r="X35" s="6">
        <v>33.5809</v>
      </c>
      <c r="Y35" s="6">
        <v>2.77</v>
      </c>
      <c r="Z35" s="30">
        <v>3.63</v>
      </c>
      <c r="AA35" s="30">
        <v>6</v>
      </c>
      <c r="AB35" s="30">
        <v>6.57</v>
      </c>
      <c r="AC35" s="30">
        <v>6.43</v>
      </c>
      <c r="AD35" s="6" t="s">
        <v>474</v>
      </c>
      <c r="AE35" s="30">
        <v>0.55000000000000004</v>
      </c>
      <c r="AF35" s="30">
        <v>0.27</v>
      </c>
    </row>
    <row r="36" spans="1:32" x14ac:dyDescent="0.3">
      <c r="A36" s="6">
        <v>35</v>
      </c>
      <c r="B36" s="15" t="s">
        <v>34</v>
      </c>
      <c r="C36" s="8" t="s">
        <v>252</v>
      </c>
      <c r="D36" s="6">
        <v>321.97399999999999</v>
      </c>
      <c r="E36" s="6">
        <v>4</v>
      </c>
      <c r="F36" s="6">
        <v>0</v>
      </c>
      <c r="G36" s="6">
        <v>201.2</v>
      </c>
      <c r="H36" s="20">
        <v>0.17138999999999999</v>
      </c>
      <c r="I36" s="20">
        <v>0.77283999999999997</v>
      </c>
      <c r="J36" s="6">
        <v>239.96</v>
      </c>
      <c r="K36" s="30">
        <v>237.41</v>
      </c>
      <c r="L36" s="25">
        <v>0.5</v>
      </c>
      <c r="M36" s="6">
        <v>4.3781E-2</v>
      </c>
      <c r="N36" s="6">
        <v>0.85733999999999999</v>
      </c>
      <c r="O36" s="6">
        <v>5.4645099999999998</v>
      </c>
      <c r="P36" s="6">
        <v>-6.0727399999999996</v>
      </c>
      <c r="Q36" s="6">
        <v>7.2942</v>
      </c>
      <c r="R36" s="6">
        <v>25.572500000000002</v>
      </c>
      <c r="S36" s="6">
        <v>7.6467999999999998</v>
      </c>
      <c r="T36" s="6">
        <v>-0.53420000000000001</v>
      </c>
      <c r="U36" s="6">
        <v>-18.260000000000002</v>
      </c>
      <c r="V36" s="6">
        <v>-3.1185</v>
      </c>
      <c r="W36" s="6">
        <v>14.322699999999999</v>
      </c>
      <c r="X36" s="6">
        <v>34.260800000000003</v>
      </c>
      <c r="Y36" s="6">
        <v>2.79</v>
      </c>
      <c r="Z36" s="30">
        <v>3.49</v>
      </c>
      <c r="AA36" s="30">
        <v>6</v>
      </c>
      <c r="AB36" s="30">
        <v>6.58</v>
      </c>
      <c r="AC36" s="30">
        <v>6.3</v>
      </c>
      <c r="AD36" s="6" t="s">
        <v>475</v>
      </c>
      <c r="AE36" s="30">
        <v>0.56999999999999995</v>
      </c>
      <c r="AF36" s="30">
        <v>0.32</v>
      </c>
    </row>
    <row r="37" spans="1:32" x14ac:dyDescent="0.3">
      <c r="A37" s="6">
        <v>36</v>
      </c>
      <c r="B37" s="15" t="s">
        <v>35</v>
      </c>
      <c r="C37" s="8" t="s">
        <v>254</v>
      </c>
      <c r="D37" s="6">
        <v>321.97399999999999</v>
      </c>
      <c r="E37" s="6">
        <v>4</v>
      </c>
      <c r="F37" s="6">
        <v>9</v>
      </c>
      <c r="G37" s="6">
        <v>201.2</v>
      </c>
      <c r="H37" s="20">
        <v>0.19825000000000001</v>
      </c>
      <c r="I37" s="20">
        <v>0.77061999999999997</v>
      </c>
      <c r="J37" s="6">
        <v>240.14</v>
      </c>
      <c r="K37" s="30">
        <v>236.65</v>
      </c>
      <c r="L37" s="25">
        <v>0.55556000000000005</v>
      </c>
      <c r="M37" s="6">
        <v>4.7225999999999997E-2</v>
      </c>
      <c r="N37" s="6">
        <v>0.85045999999999999</v>
      </c>
      <c r="O37" s="6">
        <v>5.4645099999999998</v>
      </c>
      <c r="P37" s="6">
        <v>-6.0785999999999998</v>
      </c>
      <c r="Q37" s="6">
        <v>7.2942</v>
      </c>
      <c r="R37" s="6">
        <v>25.572500000000002</v>
      </c>
      <c r="S37" s="6">
        <v>7.6367000000000003</v>
      </c>
      <c r="T37" s="6">
        <v>-0.53480000000000005</v>
      </c>
      <c r="U37" s="6">
        <v>-19.36</v>
      </c>
      <c r="V37" s="6">
        <v>-2.9308000000000001</v>
      </c>
      <c r="W37" s="6">
        <v>15.3147</v>
      </c>
      <c r="X37" s="6">
        <v>34.776600000000002</v>
      </c>
      <c r="Y37" s="6">
        <v>2.69</v>
      </c>
      <c r="Z37" s="30">
        <v>3.66</v>
      </c>
      <c r="AA37" s="30">
        <v>6</v>
      </c>
      <c r="AB37" s="30">
        <v>6.19</v>
      </c>
      <c r="AC37" s="30">
        <v>6.44</v>
      </c>
      <c r="AD37" s="6" t="s">
        <v>445</v>
      </c>
      <c r="AE37" s="30">
        <v>0.51</v>
      </c>
      <c r="AF37" s="30">
        <v>0.08</v>
      </c>
    </row>
    <row r="38" spans="1:32" x14ac:dyDescent="0.3">
      <c r="A38" s="6">
        <v>37</v>
      </c>
      <c r="B38" s="15" t="s">
        <v>36</v>
      </c>
      <c r="C38" s="8" t="s">
        <v>255</v>
      </c>
      <c r="D38" s="6">
        <v>321.97399999999999</v>
      </c>
      <c r="E38" s="6">
        <v>4</v>
      </c>
      <c r="F38" s="6">
        <v>0</v>
      </c>
      <c r="G38" s="6">
        <v>201.2</v>
      </c>
      <c r="H38" s="20">
        <v>0.17433999999999999</v>
      </c>
      <c r="I38" s="20">
        <v>0.76248000000000005</v>
      </c>
      <c r="J38" s="6">
        <v>242.69</v>
      </c>
      <c r="K38" s="30">
        <v>236.64</v>
      </c>
      <c r="L38" s="25">
        <v>0.5</v>
      </c>
      <c r="M38" s="6">
        <v>4.7225999999999997E-2</v>
      </c>
      <c r="N38" s="6">
        <v>0.84245000000000003</v>
      </c>
      <c r="O38" s="6">
        <v>5.4645099999999998</v>
      </c>
      <c r="P38" s="6">
        <v>-6.0909199999999997</v>
      </c>
      <c r="Q38" s="6">
        <v>7.2942</v>
      </c>
      <c r="R38" s="6">
        <v>25.572500000000002</v>
      </c>
      <c r="S38" s="6">
        <v>7.6367000000000003</v>
      </c>
      <c r="T38" s="6">
        <v>-0.53480000000000005</v>
      </c>
      <c r="U38" s="6">
        <v>-17.760000000000002</v>
      </c>
      <c r="V38" s="6">
        <v>-2.9689999999999999</v>
      </c>
      <c r="W38" s="6">
        <v>13.9627</v>
      </c>
      <c r="X38" s="6">
        <v>33.107100000000003</v>
      </c>
      <c r="Y38" s="6">
        <v>2.77</v>
      </c>
      <c r="Z38" s="30">
        <v>3.63</v>
      </c>
      <c r="AA38" s="30">
        <v>5.89</v>
      </c>
      <c r="AB38" s="30">
        <v>6.6</v>
      </c>
      <c r="AC38" s="30">
        <v>6.47</v>
      </c>
      <c r="AD38" s="6" t="s">
        <v>476</v>
      </c>
      <c r="AE38" s="30">
        <v>0.54</v>
      </c>
      <c r="AF38" s="30">
        <v>0.31</v>
      </c>
    </row>
    <row r="39" spans="1:32" x14ac:dyDescent="0.3">
      <c r="A39" s="6">
        <v>38</v>
      </c>
      <c r="B39" s="15" t="s">
        <v>37</v>
      </c>
      <c r="C39" s="8" t="s">
        <v>256</v>
      </c>
      <c r="D39" s="6">
        <v>321.97399999999999</v>
      </c>
      <c r="E39" s="6">
        <v>4</v>
      </c>
      <c r="F39" s="6">
        <v>0</v>
      </c>
      <c r="G39" s="6">
        <v>201.2</v>
      </c>
      <c r="H39" s="20">
        <v>0.23255999999999999</v>
      </c>
      <c r="I39" s="20">
        <v>0.77790999999999999</v>
      </c>
      <c r="J39" s="6">
        <v>239.07</v>
      </c>
      <c r="K39" s="30">
        <v>238.41</v>
      </c>
      <c r="L39" s="25">
        <v>0.5</v>
      </c>
      <c r="M39" s="6">
        <v>4.3781E-2</v>
      </c>
      <c r="N39" s="6">
        <v>0.85909999999999997</v>
      </c>
      <c r="O39" s="6">
        <v>5.4645099999999998</v>
      </c>
      <c r="P39" s="6">
        <v>-6.0770299999999997</v>
      </c>
      <c r="Q39" s="6">
        <v>7.2942</v>
      </c>
      <c r="R39" s="6">
        <v>25.572500000000002</v>
      </c>
      <c r="S39" s="6">
        <v>7.6468999999999996</v>
      </c>
      <c r="T39" s="6">
        <v>-0.53420000000000001</v>
      </c>
      <c r="U39" s="6">
        <v>-18.260000000000002</v>
      </c>
      <c r="V39" s="6">
        <v>-3.0868000000000002</v>
      </c>
      <c r="W39" s="6">
        <v>14.3225</v>
      </c>
      <c r="X39" s="6">
        <v>33.639000000000003</v>
      </c>
      <c r="Y39" s="6">
        <v>2.72</v>
      </c>
      <c r="Z39" s="30">
        <v>3.59</v>
      </c>
      <c r="AA39" s="30">
        <v>6.01</v>
      </c>
      <c r="AB39" s="30">
        <v>6.59</v>
      </c>
      <c r="AC39" s="30">
        <v>6.51</v>
      </c>
      <c r="AD39" s="6" t="s">
        <v>473</v>
      </c>
      <c r="AE39" s="30">
        <v>0.57999999999999996</v>
      </c>
      <c r="AF39" s="30">
        <v>0.31</v>
      </c>
    </row>
    <row r="40" spans="1:32" x14ac:dyDescent="0.3">
      <c r="A40" s="6">
        <v>39</v>
      </c>
      <c r="B40" s="15" t="s">
        <v>38</v>
      </c>
      <c r="C40" s="8" t="s">
        <v>258</v>
      </c>
      <c r="D40" s="6">
        <v>321.97399999999999</v>
      </c>
      <c r="E40" s="6">
        <v>4</v>
      </c>
      <c r="F40" s="6">
        <v>0</v>
      </c>
      <c r="G40" s="6">
        <v>201.2</v>
      </c>
      <c r="H40" s="20">
        <v>0.18751999999999999</v>
      </c>
      <c r="I40" s="20">
        <v>0.76520999999999995</v>
      </c>
      <c r="J40" s="6">
        <v>241.05</v>
      </c>
      <c r="K40" s="30">
        <v>235.51</v>
      </c>
      <c r="L40" s="25">
        <v>0.55556000000000005</v>
      </c>
      <c r="M40" s="6">
        <v>5.0562000000000003E-2</v>
      </c>
      <c r="N40" s="6">
        <v>0.84165999999999996</v>
      </c>
      <c r="O40" s="6">
        <v>5.4645099999999998</v>
      </c>
      <c r="P40" s="6">
        <v>-6.0960299999999998</v>
      </c>
      <c r="Q40" s="6">
        <v>7.2942</v>
      </c>
      <c r="R40" s="6">
        <v>25.572500000000002</v>
      </c>
      <c r="S40" s="6">
        <v>7.6265999999999998</v>
      </c>
      <c r="T40" s="6">
        <v>-0.53549999999999998</v>
      </c>
      <c r="U40" s="6">
        <v>-18.86</v>
      </c>
      <c r="V40" s="6">
        <v>-2.9081999999999999</v>
      </c>
      <c r="W40" s="6">
        <v>14.9793</v>
      </c>
      <c r="X40" s="6">
        <v>34.206600000000002</v>
      </c>
      <c r="Y40" s="6">
        <v>2.69</v>
      </c>
      <c r="Z40" s="30">
        <v>3.66</v>
      </c>
      <c r="AA40" s="30">
        <v>6</v>
      </c>
      <c r="AB40" s="30">
        <v>6.48</v>
      </c>
      <c r="AC40" s="30">
        <v>6.42</v>
      </c>
      <c r="AD40" s="6" t="s">
        <v>436</v>
      </c>
      <c r="AE40" s="30">
        <v>0.49</v>
      </c>
      <c r="AF40" s="30">
        <v>0.24</v>
      </c>
    </row>
    <row r="41" spans="1:32" x14ac:dyDescent="0.3">
      <c r="A41" s="6">
        <v>40</v>
      </c>
      <c r="B41" s="15" t="s">
        <v>39</v>
      </c>
      <c r="C41" s="8" t="s">
        <v>259</v>
      </c>
      <c r="D41" s="6">
        <v>321.97399999999999</v>
      </c>
      <c r="E41" s="6">
        <v>4</v>
      </c>
      <c r="F41" s="6">
        <v>0</v>
      </c>
      <c r="G41" s="6">
        <v>201.2</v>
      </c>
      <c r="H41" s="20">
        <v>0.17285</v>
      </c>
      <c r="I41" s="20">
        <v>0.76729999999999998</v>
      </c>
      <c r="J41" s="6">
        <v>241.52</v>
      </c>
      <c r="K41" s="30">
        <v>237.15</v>
      </c>
      <c r="L41" s="25">
        <v>0.55556000000000005</v>
      </c>
      <c r="M41" s="6">
        <v>4.7225999999999997E-2</v>
      </c>
      <c r="N41" s="6">
        <v>0.84708000000000006</v>
      </c>
      <c r="O41" s="6">
        <v>5.4645099999999998</v>
      </c>
      <c r="P41" s="6">
        <v>-6.0903099999999997</v>
      </c>
      <c r="Q41" s="6">
        <v>7.2942</v>
      </c>
      <c r="R41" s="6">
        <v>25.572500000000002</v>
      </c>
      <c r="S41" s="6">
        <v>7.6367000000000003</v>
      </c>
      <c r="T41" s="6">
        <v>-0.53490000000000004</v>
      </c>
      <c r="U41" s="6">
        <v>-17.760000000000002</v>
      </c>
      <c r="V41" s="6">
        <v>-3.0800999999999998</v>
      </c>
      <c r="W41" s="6">
        <v>13.962899999999999</v>
      </c>
      <c r="X41" s="6">
        <v>33.1813</v>
      </c>
      <c r="Y41" s="6">
        <v>2.79</v>
      </c>
      <c r="Z41" s="30">
        <v>3.48</v>
      </c>
      <c r="AA41" s="30">
        <v>6.01</v>
      </c>
      <c r="AB41" s="30">
        <v>6.57</v>
      </c>
      <c r="AC41" s="30">
        <v>6.43</v>
      </c>
      <c r="AD41" s="6" t="s">
        <v>472</v>
      </c>
      <c r="AE41" s="30">
        <v>0.53</v>
      </c>
      <c r="AF41" s="30">
        <v>0.39</v>
      </c>
    </row>
    <row r="42" spans="1:32" x14ac:dyDescent="0.3">
      <c r="A42" s="7">
        <v>41</v>
      </c>
      <c r="B42" s="16" t="s">
        <v>40</v>
      </c>
      <c r="C42" s="11" t="s">
        <v>261</v>
      </c>
      <c r="D42" s="7">
        <v>321.97399999999999</v>
      </c>
      <c r="E42" s="7">
        <v>4</v>
      </c>
      <c r="F42" s="7">
        <v>8</v>
      </c>
      <c r="G42" s="7">
        <v>201.2</v>
      </c>
      <c r="H42" s="21">
        <v>0.22769</v>
      </c>
      <c r="I42" s="21">
        <v>0.77724000000000004</v>
      </c>
      <c r="J42" s="7">
        <v>238.07</v>
      </c>
      <c r="K42" s="31">
        <v>236.62</v>
      </c>
      <c r="L42" s="26">
        <v>0.5</v>
      </c>
      <c r="M42" s="7">
        <v>4.7225999999999997E-2</v>
      </c>
      <c r="N42" s="7">
        <v>0.85304000000000002</v>
      </c>
      <c r="O42" s="7">
        <v>5.4645099999999998</v>
      </c>
      <c r="P42" s="7">
        <v>-6.0774999999999997</v>
      </c>
      <c r="Q42" s="7">
        <v>7.2942</v>
      </c>
      <c r="R42" s="7">
        <v>25.572500000000002</v>
      </c>
      <c r="S42" s="7">
        <v>7.6367000000000003</v>
      </c>
      <c r="T42" s="7">
        <v>-0.53480000000000005</v>
      </c>
      <c r="U42" s="7">
        <v>-19.36</v>
      </c>
      <c r="V42" s="7">
        <v>-3.0495000000000001</v>
      </c>
      <c r="W42" s="7">
        <v>15.314299999999999</v>
      </c>
      <c r="X42" s="7">
        <v>34.890700000000002</v>
      </c>
      <c r="Y42" s="7">
        <v>2.72</v>
      </c>
      <c r="Z42" s="31">
        <v>3.66</v>
      </c>
      <c r="AA42" s="31">
        <v>6</v>
      </c>
      <c r="AB42" s="31">
        <v>6.57</v>
      </c>
      <c r="AC42" s="31">
        <v>6.5</v>
      </c>
      <c r="AD42" s="7" t="s">
        <v>437</v>
      </c>
      <c r="AE42" s="31">
        <v>0.5</v>
      </c>
      <c r="AF42" s="31">
        <v>0.16</v>
      </c>
    </row>
    <row r="43" spans="1:32" x14ac:dyDescent="0.3">
      <c r="A43" s="7">
        <v>42</v>
      </c>
      <c r="B43" s="16" t="s">
        <v>41</v>
      </c>
      <c r="C43" s="11" t="s">
        <v>265</v>
      </c>
      <c r="D43" s="7">
        <v>321.97399999999999</v>
      </c>
      <c r="E43" s="7">
        <v>4</v>
      </c>
      <c r="F43" s="7">
        <v>9</v>
      </c>
      <c r="G43" s="7">
        <v>201.2</v>
      </c>
      <c r="H43" s="21">
        <v>0.21695</v>
      </c>
      <c r="I43" s="21">
        <v>0.75851999999999997</v>
      </c>
      <c r="J43" s="7">
        <v>244.48</v>
      </c>
      <c r="K43" s="31">
        <v>237.39</v>
      </c>
      <c r="L43" s="26">
        <v>0.55556000000000005</v>
      </c>
      <c r="M43" s="7">
        <v>4.7225999999999997E-2</v>
      </c>
      <c r="N43" s="7">
        <v>0.84008000000000005</v>
      </c>
      <c r="O43" s="7">
        <v>5.4645099999999998</v>
      </c>
      <c r="P43" s="7">
        <v>-6.1036599999999996</v>
      </c>
      <c r="Q43" s="7">
        <v>7.2942</v>
      </c>
      <c r="R43" s="7">
        <v>25.572500000000002</v>
      </c>
      <c r="S43" s="7">
        <v>7.6368</v>
      </c>
      <c r="T43" s="7">
        <v>-0.53490000000000004</v>
      </c>
      <c r="U43" s="7">
        <v>-16.16</v>
      </c>
      <c r="V43" s="7">
        <v>-3.0083000000000002</v>
      </c>
      <c r="W43" s="7">
        <v>12.6105</v>
      </c>
      <c r="X43" s="7">
        <v>31.4268</v>
      </c>
      <c r="Y43" s="7">
        <v>2.74</v>
      </c>
      <c r="Z43" s="31">
        <v>3.68</v>
      </c>
      <c r="AA43" s="31">
        <v>5.9</v>
      </c>
      <c r="AB43" s="31">
        <v>6.59</v>
      </c>
      <c r="AC43" s="31">
        <v>6.57</v>
      </c>
      <c r="AD43" s="7" t="s">
        <v>476</v>
      </c>
      <c r="AE43" s="31">
        <v>0.5</v>
      </c>
      <c r="AF43" s="31">
        <v>7.0000000000000007E-2</v>
      </c>
    </row>
    <row r="44" spans="1:32" x14ac:dyDescent="0.3">
      <c r="A44" s="7">
        <v>43</v>
      </c>
      <c r="B44" s="16" t="s">
        <v>42</v>
      </c>
      <c r="C44" s="11" t="s">
        <v>266</v>
      </c>
      <c r="D44" s="7">
        <v>321.97399999999999</v>
      </c>
      <c r="E44" s="7">
        <v>4</v>
      </c>
      <c r="F44" s="7">
        <v>0</v>
      </c>
      <c r="G44" s="7">
        <v>201.2</v>
      </c>
      <c r="H44" s="21">
        <v>0.16746</v>
      </c>
      <c r="I44" s="21">
        <v>0.76480999999999999</v>
      </c>
      <c r="J44" s="7">
        <v>243.17</v>
      </c>
      <c r="K44" s="31">
        <v>238.42</v>
      </c>
      <c r="L44" s="26">
        <v>0.5</v>
      </c>
      <c r="M44" s="7">
        <v>4.3781E-2</v>
      </c>
      <c r="N44" s="7">
        <v>0.85663999999999996</v>
      </c>
      <c r="O44" s="7">
        <v>5.4645099999999998</v>
      </c>
      <c r="P44" s="7">
        <v>-6.0897800000000002</v>
      </c>
      <c r="Q44" s="7">
        <v>7.2942</v>
      </c>
      <c r="R44" s="7">
        <v>25.572500000000002</v>
      </c>
      <c r="S44" s="7">
        <v>7.6468999999999996</v>
      </c>
      <c r="T44" s="7">
        <v>-0.53420000000000001</v>
      </c>
      <c r="U44" s="7">
        <v>-16.66</v>
      </c>
      <c r="V44" s="7">
        <v>-3.1212</v>
      </c>
      <c r="W44" s="7">
        <v>12.969900000000001</v>
      </c>
      <c r="X44" s="7">
        <v>31.9497</v>
      </c>
      <c r="Y44" s="7">
        <v>2.77</v>
      </c>
      <c r="Z44" s="31">
        <v>3.62</v>
      </c>
      <c r="AA44" s="31">
        <v>5.89</v>
      </c>
      <c r="AB44" s="31">
        <v>6.22</v>
      </c>
      <c r="AC44" s="31">
        <v>6.49</v>
      </c>
      <c r="AD44" s="7" t="s">
        <v>477</v>
      </c>
      <c r="AE44" s="31">
        <v>0.59</v>
      </c>
      <c r="AF44" s="31">
        <v>0.32</v>
      </c>
    </row>
    <row r="45" spans="1:32" x14ac:dyDescent="0.3">
      <c r="A45" s="7">
        <v>44</v>
      </c>
      <c r="B45" s="16" t="s">
        <v>43</v>
      </c>
      <c r="C45" s="11" t="s">
        <v>268</v>
      </c>
      <c r="D45" s="7">
        <v>321.97399999999999</v>
      </c>
      <c r="E45" s="7">
        <v>4</v>
      </c>
      <c r="F45" s="7">
        <v>0</v>
      </c>
      <c r="G45" s="7">
        <v>201.2</v>
      </c>
      <c r="H45" s="21">
        <v>0.19384999999999999</v>
      </c>
      <c r="I45" s="21">
        <v>0.75810999999999995</v>
      </c>
      <c r="J45" s="7">
        <v>243.54</v>
      </c>
      <c r="K45" s="31">
        <v>235.83</v>
      </c>
      <c r="L45" s="26">
        <v>0.55556000000000005</v>
      </c>
      <c r="M45" s="7">
        <v>5.0562000000000003E-2</v>
      </c>
      <c r="N45" s="7">
        <v>0.83887</v>
      </c>
      <c r="O45" s="7">
        <v>5.4645099999999998</v>
      </c>
      <c r="P45" s="7">
        <v>-6.1088199999999997</v>
      </c>
      <c r="Q45" s="7">
        <v>7.2942</v>
      </c>
      <c r="R45" s="7">
        <v>25.572500000000002</v>
      </c>
      <c r="S45" s="7">
        <v>7.6266999999999996</v>
      </c>
      <c r="T45" s="7">
        <v>0.53549999999999998</v>
      </c>
      <c r="U45" s="7">
        <v>-17.260000000000002</v>
      </c>
      <c r="V45" s="7">
        <v>2.9426999999999999</v>
      </c>
      <c r="W45" s="7">
        <v>13.6271</v>
      </c>
      <c r="X45" s="7">
        <v>32.516399999999997</v>
      </c>
      <c r="Y45" s="7">
        <v>2.77</v>
      </c>
      <c r="Z45" s="31">
        <v>3.7</v>
      </c>
      <c r="AA45" s="31">
        <v>6</v>
      </c>
      <c r="AB45" s="31">
        <v>6.48</v>
      </c>
      <c r="AC45" s="31">
        <v>6.41</v>
      </c>
      <c r="AD45" s="7" t="s">
        <v>448</v>
      </c>
      <c r="AE45" s="31">
        <v>0.49</v>
      </c>
      <c r="AF45" s="31">
        <v>0.24</v>
      </c>
    </row>
    <row r="46" spans="1:32" x14ac:dyDescent="0.3">
      <c r="A46" s="7">
        <v>45</v>
      </c>
      <c r="B46" s="16" t="s">
        <v>44</v>
      </c>
      <c r="C46" s="11" t="s">
        <v>269</v>
      </c>
      <c r="D46" s="7">
        <v>321.97399999999999</v>
      </c>
      <c r="E46" s="7">
        <v>4</v>
      </c>
      <c r="F46" s="7">
        <v>8</v>
      </c>
      <c r="G46" s="7">
        <v>201.2</v>
      </c>
      <c r="H46" s="21">
        <v>0.14990000000000001</v>
      </c>
      <c r="I46" s="21">
        <v>0.76048000000000004</v>
      </c>
      <c r="J46" s="7">
        <v>243.73</v>
      </c>
      <c r="K46" s="31">
        <v>237.21</v>
      </c>
      <c r="L46" s="26">
        <v>0.5</v>
      </c>
      <c r="M46" s="7">
        <v>4.7225999999999997E-2</v>
      </c>
      <c r="N46" s="7">
        <v>0.84401000000000004</v>
      </c>
      <c r="O46" s="7">
        <v>5.4645099999999998</v>
      </c>
      <c r="P46" s="7">
        <v>-6.1031199999999997</v>
      </c>
      <c r="Q46" s="7">
        <v>7.2942</v>
      </c>
      <c r="R46" s="7">
        <v>25.572500000000002</v>
      </c>
      <c r="S46" s="7">
        <v>7.6367000000000003</v>
      </c>
      <c r="T46" s="7">
        <v>0.53490000000000004</v>
      </c>
      <c r="U46" s="7">
        <v>-16.16</v>
      </c>
      <c r="V46" s="7">
        <v>3.1095999999999999</v>
      </c>
      <c r="W46" s="7">
        <v>12.6105</v>
      </c>
      <c r="X46" s="7">
        <v>31.481100000000001</v>
      </c>
      <c r="Y46" s="7">
        <v>2.76</v>
      </c>
      <c r="Z46" s="31">
        <v>3.7</v>
      </c>
      <c r="AA46" s="31">
        <v>6.01</v>
      </c>
      <c r="AB46" s="31">
        <v>6.55</v>
      </c>
      <c r="AC46" s="31">
        <v>6.73</v>
      </c>
      <c r="AD46" s="7" t="s">
        <v>441</v>
      </c>
      <c r="AE46" s="31">
        <v>0.52</v>
      </c>
      <c r="AF46" s="31">
        <v>0.21</v>
      </c>
    </row>
    <row r="47" spans="1:32" x14ac:dyDescent="0.3">
      <c r="A47" s="7">
        <v>46</v>
      </c>
      <c r="B47" s="16" t="s">
        <v>45</v>
      </c>
      <c r="C47" s="11" t="s">
        <v>274</v>
      </c>
      <c r="D47" s="7">
        <v>321.97399999999999</v>
      </c>
      <c r="E47" s="7">
        <v>4</v>
      </c>
      <c r="F47" s="7">
        <v>13</v>
      </c>
      <c r="G47" s="7">
        <v>201.2</v>
      </c>
      <c r="H47" s="21">
        <v>0.16492000000000001</v>
      </c>
      <c r="I47" s="21">
        <v>0.77383999999999997</v>
      </c>
      <c r="J47" s="7">
        <v>240.35</v>
      </c>
      <c r="K47" s="31">
        <v>238.43</v>
      </c>
      <c r="L47" s="26">
        <v>0.44444</v>
      </c>
      <c r="M47" s="7">
        <v>4.0210999999999997E-2</v>
      </c>
      <c r="N47" s="7">
        <v>0.86084000000000005</v>
      </c>
      <c r="O47" s="7">
        <v>5.4645099999999998</v>
      </c>
      <c r="P47" s="7">
        <v>-6.07653</v>
      </c>
      <c r="Q47" s="7">
        <v>7.2942</v>
      </c>
      <c r="R47" s="7">
        <v>25.572500000000002</v>
      </c>
      <c r="S47" s="7">
        <v>7.657</v>
      </c>
      <c r="T47" s="7">
        <v>0.53349999999999997</v>
      </c>
      <c r="U47" s="7">
        <v>-17.16</v>
      </c>
      <c r="V47" s="7">
        <v>3.2338</v>
      </c>
      <c r="W47" s="7">
        <v>13.329800000000001</v>
      </c>
      <c r="X47" s="7">
        <v>32.470399999999998</v>
      </c>
      <c r="Y47" s="7">
        <v>2.67</v>
      </c>
      <c r="Z47" s="31">
        <v>3.71</v>
      </c>
      <c r="AA47" s="31">
        <v>5.9</v>
      </c>
      <c r="AB47" s="31">
        <v>6.57</v>
      </c>
      <c r="AC47" s="31">
        <v>6.57</v>
      </c>
      <c r="AD47" s="7" t="s">
        <v>467</v>
      </c>
      <c r="AE47" s="31">
        <v>0.61</v>
      </c>
      <c r="AF47" s="31">
        <v>0.28999999999999998</v>
      </c>
    </row>
    <row r="48" spans="1:32" x14ac:dyDescent="0.3">
      <c r="A48" s="7">
        <v>47</v>
      </c>
      <c r="B48" s="16" t="s">
        <v>46</v>
      </c>
      <c r="C48" s="11" t="s">
        <v>276</v>
      </c>
      <c r="D48" s="7">
        <v>321.97399999999999</v>
      </c>
      <c r="E48" s="7">
        <v>4</v>
      </c>
      <c r="F48" s="7">
        <v>9</v>
      </c>
      <c r="G48" s="7">
        <v>201.2</v>
      </c>
      <c r="H48" s="21">
        <v>0.21720999999999999</v>
      </c>
      <c r="I48" s="21">
        <v>0.76473999999999998</v>
      </c>
      <c r="J48" s="7">
        <v>242.01</v>
      </c>
      <c r="K48" s="31">
        <v>236.68</v>
      </c>
      <c r="L48" s="26">
        <v>0.5</v>
      </c>
      <c r="M48" s="7">
        <v>4.7225999999999997E-2</v>
      </c>
      <c r="N48" s="7">
        <v>0.8236</v>
      </c>
      <c r="O48" s="7">
        <v>5.4645099999999998</v>
      </c>
      <c r="P48" s="7">
        <v>-6.0955599999999999</v>
      </c>
      <c r="Q48" s="7">
        <v>7.2942</v>
      </c>
      <c r="R48" s="7">
        <v>25.572500000000002</v>
      </c>
      <c r="S48" s="7">
        <v>7.6368</v>
      </c>
      <c r="T48" s="7">
        <v>0.53490000000000004</v>
      </c>
      <c r="U48" s="7">
        <v>-17.760000000000002</v>
      </c>
      <c r="V48" s="7">
        <v>2.9544000000000001</v>
      </c>
      <c r="W48" s="7">
        <v>13.987</v>
      </c>
      <c r="X48" s="7">
        <v>32.982700000000001</v>
      </c>
      <c r="Y48" s="7">
        <v>2.7</v>
      </c>
      <c r="Z48" s="31">
        <v>3.68</v>
      </c>
      <c r="AA48" s="31">
        <v>5.78</v>
      </c>
      <c r="AB48" s="31">
        <v>6.23</v>
      </c>
      <c r="AC48" s="31">
        <v>6.46</v>
      </c>
      <c r="AD48" s="7" t="s">
        <v>446</v>
      </c>
      <c r="AE48" s="31">
        <v>0.53</v>
      </c>
      <c r="AF48" s="31">
        <v>0.1</v>
      </c>
    </row>
    <row r="49" spans="1:32" x14ac:dyDescent="0.3">
      <c r="A49" s="7">
        <v>48</v>
      </c>
      <c r="B49" s="16" t="s">
        <v>47</v>
      </c>
      <c r="C49" s="11" t="s">
        <v>285</v>
      </c>
      <c r="D49" s="7">
        <v>321.97399999999999</v>
      </c>
      <c r="E49" s="7">
        <v>4</v>
      </c>
      <c r="F49" s="7">
        <v>13</v>
      </c>
      <c r="G49" s="7">
        <v>201.2</v>
      </c>
      <c r="H49" s="21">
        <v>0.18468999999999999</v>
      </c>
      <c r="I49" s="21">
        <v>0.75763999999999998</v>
      </c>
      <c r="J49" s="7">
        <v>242.57</v>
      </c>
      <c r="K49" s="31">
        <v>234.22</v>
      </c>
      <c r="L49" s="26">
        <v>0.55556000000000005</v>
      </c>
      <c r="M49" s="7">
        <v>5.3802000000000003E-2</v>
      </c>
      <c r="N49" s="7">
        <v>0.79818</v>
      </c>
      <c r="O49" s="7">
        <v>5.4645099999999998</v>
      </c>
      <c r="P49" s="7">
        <v>-6.1145300000000002</v>
      </c>
      <c r="Q49" s="7">
        <v>7.2942</v>
      </c>
      <c r="R49" s="7">
        <v>25.572500000000002</v>
      </c>
      <c r="S49" s="7">
        <v>7.6163999999999996</v>
      </c>
      <c r="T49" s="7">
        <v>0.53620000000000001</v>
      </c>
      <c r="U49" s="7">
        <v>-18.36</v>
      </c>
      <c r="V49" s="7">
        <v>2.8767999999999998</v>
      </c>
      <c r="W49" s="7">
        <v>14.6439</v>
      </c>
      <c r="X49" s="7">
        <v>33.603200000000001</v>
      </c>
      <c r="Y49" s="7">
        <v>2.71</v>
      </c>
      <c r="Z49" s="31">
        <v>3.67</v>
      </c>
      <c r="AA49" s="31">
        <v>5.88</v>
      </c>
      <c r="AB49" s="31">
        <v>6.59</v>
      </c>
      <c r="AC49" s="31">
        <v>6.4</v>
      </c>
      <c r="AD49" s="7" t="s">
        <v>437</v>
      </c>
      <c r="AE49" s="31">
        <v>0.43</v>
      </c>
      <c r="AF49" s="31">
        <v>0.14000000000000001</v>
      </c>
    </row>
    <row r="50" spans="1:32" x14ac:dyDescent="0.3">
      <c r="A50" s="7">
        <v>49</v>
      </c>
      <c r="B50" s="16" t="s">
        <v>48</v>
      </c>
      <c r="C50" s="11" t="s">
        <v>217</v>
      </c>
      <c r="D50" s="7">
        <v>356.41899999999998</v>
      </c>
      <c r="E50" s="7">
        <v>5</v>
      </c>
      <c r="F50" s="7">
        <v>0</v>
      </c>
      <c r="G50" s="7">
        <v>216.62</v>
      </c>
      <c r="H50" s="21">
        <v>0.17782999999999999</v>
      </c>
      <c r="I50" s="21">
        <v>0.76819999999999999</v>
      </c>
      <c r="J50" s="7">
        <v>252.82</v>
      </c>
      <c r="K50" s="31">
        <v>254.43</v>
      </c>
      <c r="L50" s="26">
        <v>0.47367999999999999</v>
      </c>
      <c r="M50" s="7">
        <v>4.3555999999999997E-2</v>
      </c>
      <c r="N50" s="7">
        <v>0.85875000000000001</v>
      </c>
      <c r="O50" s="7">
        <v>6.0864799999999999</v>
      </c>
      <c r="P50" s="7">
        <v>-6.7442500000000001</v>
      </c>
      <c r="Q50" s="7">
        <v>7.7855999999999996</v>
      </c>
      <c r="R50" s="7">
        <v>25.572500000000002</v>
      </c>
      <c r="S50" s="7">
        <v>7.6791999999999998</v>
      </c>
      <c r="T50" s="7">
        <v>0.49159999999999998</v>
      </c>
      <c r="U50" s="7">
        <v>-21.46</v>
      </c>
      <c r="V50" s="7">
        <v>3.3018000000000001</v>
      </c>
      <c r="W50" s="7">
        <v>17.446400000000001</v>
      </c>
      <c r="X50" s="7">
        <v>40.364199999999997</v>
      </c>
      <c r="Y50" s="7">
        <v>2.79</v>
      </c>
      <c r="Z50" s="31">
        <v>3.73</v>
      </c>
      <c r="AA50" s="31">
        <v>5.8</v>
      </c>
      <c r="AB50" s="31">
        <v>6.58</v>
      </c>
      <c r="AC50" s="31">
        <v>7.13</v>
      </c>
      <c r="AD50" s="7" t="s">
        <v>478</v>
      </c>
      <c r="AE50" s="31">
        <v>0.64</v>
      </c>
      <c r="AF50" s="31">
        <v>0.28000000000000003</v>
      </c>
    </row>
    <row r="51" spans="1:32" x14ac:dyDescent="0.3">
      <c r="A51" s="7">
        <v>50</v>
      </c>
      <c r="B51" s="16" t="s">
        <v>49</v>
      </c>
      <c r="C51" s="11" t="s">
        <v>224</v>
      </c>
      <c r="D51" s="7">
        <v>356.41899999999998</v>
      </c>
      <c r="E51" s="7">
        <v>5</v>
      </c>
      <c r="F51" s="7">
        <v>0</v>
      </c>
      <c r="G51" s="7">
        <v>216.62</v>
      </c>
      <c r="H51" s="21">
        <v>0.19767000000000001</v>
      </c>
      <c r="I51" s="21">
        <v>0.75944999999999996</v>
      </c>
      <c r="J51" s="7">
        <v>254.66</v>
      </c>
      <c r="K51" s="31">
        <v>252.85</v>
      </c>
      <c r="L51" s="26">
        <v>0.52632000000000001</v>
      </c>
      <c r="M51" s="7">
        <v>4.6982999999999997E-2</v>
      </c>
      <c r="N51" s="7">
        <v>0.84631999999999996</v>
      </c>
      <c r="O51" s="7">
        <v>6.0864799999999999</v>
      </c>
      <c r="P51" s="7">
        <v>-6.76281</v>
      </c>
      <c r="Q51" s="7">
        <v>7.7855999999999996</v>
      </c>
      <c r="R51" s="7">
        <v>25.572500000000002</v>
      </c>
      <c r="S51" s="7">
        <v>7.6689999999999996</v>
      </c>
      <c r="T51" s="7">
        <v>0.49230000000000002</v>
      </c>
      <c r="U51" s="7">
        <v>-20.96</v>
      </c>
      <c r="V51" s="7">
        <v>3.1594000000000002</v>
      </c>
      <c r="W51" s="7">
        <v>17.086500000000001</v>
      </c>
      <c r="X51" s="7">
        <v>39.698900000000002</v>
      </c>
      <c r="Y51" s="7">
        <v>2.77</v>
      </c>
      <c r="Z51" s="31">
        <v>3.88</v>
      </c>
      <c r="AA51" s="31">
        <v>6.35</v>
      </c>
      <c r="AB51" s="31">
        <v>6.88</v>
      </c>
      <c r="AC51" s="31">
        <v>7.09</v>
      </c>
      <c r="AD51" s="7" t="s">
        <v>479</v>
      </c>
      <c r="AE51" s="31">
        <v>0.61</v>
      </c>
      <c r="AF51" s="31">
        <v>0.18</v>
      </c>
    </row>
    <row r="52" spans="1:32" x14ac:dyDescent="0.3">
      <c r="A52" s="2">
        <v>51</v>
      </c>
      <c r="B52" s="12" t="s">
        <v>50</v>
      </c>
      <c r="C52" s="3" t="s">
        <v>227</v>
      </c>
      <c r="D52" s="2">
        <v>356.41899999999998</v>
      </c>
      <c r="E52" s="2">
        <v>5</v>
      </c>
      <c r="F52" s="2">
        <v>0</v>
      </c>
      <c r="G52" s="2">
        <v>216.62</v>
      </c>
      <c r="H52" s="17">
        <v>0.19202</v>
      </c>
      <c r="I52" s="17">
        <v>0.75863999999999998</v>
      </c>
      <c r="J52" s="2">
        <v>255.2</v>
      </c>
      <c r="K52" s="27">
        <v>253.25</v>
      </c>
      <c r="L52" s="22">
        <v>0.52632000000000001</v>
      </c>
      <c r="M52" s="2">
        <v>4.6982999999999997E-2</v>
      </c>
      <c r="N52" s="2">
        <v>0.87019000000000002</v>
      </c>
      <c r="O52" s="2">
        <v>6.0864799999999999</v>
      </c>
      <c r="P52" s="2">
        <v>-6.7652000000000001</v>
      </c>
      <c r="Q52" s="2">
        <v>7.7855999999999996</v>
      </c>
      <c r="R52" s="2">
        <v>25.572500000000002</v>
      </c>
      <c r="S52" s="2">
        <v>7.6691000000000003</v>
      </c>
      <c r="T52" s="2">
        <v>0.49230000000000002</v>
      </c>
      <c r="U52" s="2">
        <v>-20.96</v>
      </c>
      <c r="V52" s="2">
        <v>3.1181000000000001</v>
      </c>
      <c r="W52" s="2">
        <v>17.086099999999998</v>
      </c>
      <c r="X52" s="2">
        <v>38.602899999999998</v>
      </c>
      <c r="Y52" s="2">
        <v>2.77</v>
      </c>
      <c r="Z52" s="27">
        <v>3.87</v>
      </c>
      <c r="AA52" s="27">
        <v>6.35</v>
      </c>
      <c r="AB52" s="27">
        <v>6.88</v>
      </c>
      <c r="AC52" s="27">
        <v>7.1</v>
      </c>
      <c r="AD52" s="2" t="s">
        <v>476</v>
      </c>
      <c r="AE52" s="27">
        <v>0.6</v>
      </c>
      <c r="AF52" s="27">
        <v>0.18</v>
      </c>
    </row>
    <row r="53" spans="1:32" x14ac:dyDescent="0.3">
      <c r="A53" s="2">
        <v>52</v>
      </c>
      <c r="B53" s="12" t="s">
        <v>51</v>
      </c>
      <c r="C53" s="3" t="s">
        <v>230</v>
      </c>
      <c r="D53" s="2">
        <v>356.41899999999998</v>
      </c>
      <c r="E53" s="2">
        <v>5</v>
      </c>
      <c r="F53" s="2">
        <v>0</v>
      </c>
      <c r="G53" s="2">
        <v>216.62</v>
      </c>
      <c r="H53" s="17">
        <v>0.20254</v>
      </c>
      <c r="I53" s="17">
        <v>0.75438000000000005</v>
      </c>
      <c r="J53" s="2">
        <v>256.99</v>
      </c>
      <c r="K53" s="27">
        <v>253.76</v>
      </c>
      <c r="L53" s="22">
        <v>0.52632000000000001</v>
      </c>
      <c r="M53" s="2">
        <v>4.6982999999999997E-2</v>
      </c>
      <c r="N53" s="2">
        <v>0.86323000000000005</v>
      </c>
      <c r="O53" s="2">
        <v>6.0864799999999999</v>
      </c>
      <c r="P53" s="2">
        <v>-6.7777399999999997</v>
      </c>
      <c r="Q53" s="2">
        <v>7.7855999999999996</v>
      </c>
      <c r="R53" s="2">
        <v>25.572500000000002</v>
      </c>
      <c r="S53" s="2">
        <v>7.6691000000000003</v>
      </c>
      <c r="T53" s="2">
        <v>0.49230000000000002</v>
      </c>
      <c r="U53" s="2">
        <v>-19.36</v>
      </c>
      <c r="V53" s="2">
        <v>3.1568000000000001</v>
      </c>
      <c r="W53" s="2">
        <v>15.7342</v>
      </c>
      <c r="X53" s="2">
        <v>36.928100000000001</v>
      </c>
      <c r="Y53" s="2">
        <v>2.77</v>
      </c>
      <c r="Z53" s="27">
        <v>3.9</v>
      </c>
      <c r="AA53" s="27">
        <v>6.36</v>
      </c>
      <c r="AB53" s="27">
        <v>6.87</v>
      </c>
      <c r="AC53" s="27">
        <v>7.11</v>
      </c>
      <c r="AD53" s="2" t="s">
        <v>467</v>
      </c>
      <c r="AE53" s="27">
        <v>0.6</v>
      </c>
      <c r="AF53" s="27">
        <v>0.17</v>
      </c>
    </row>
    <row r="54" spans="1:32" x14ac:dyDescent="0.3">
      <c r="A54" s="2">
        <v>53</v>
      </c>
      <c r="B54" s="12" t="s">
        <v>52</v>
      </c>
      <c r="C54" s="3" t="s">
        <v>232</v>
      </c>
      <c r="D54" s="2">
        <v>356.41899999999998</v>
      </c>
      <c r="E54" s="2">
        <v>5</v>
      </c>
      <c r="F54" s="2">
        <v>0</v>
      </c>
      <c r="G54" s="2">
        <v>216.62</v>
      </c>
      <c r="H54" s="17">
        <v>0.21321000000000001</v>
      </c>
      <c r="I54" s="17">
        <v>0.76315</v>
      </c>
      <c r="J54" s="2">
        <v>254.85</v>
      </c>
      <c r="K54" s="27">
        <v>254.96</v>
      </c>
      <c r="L54" s="22">
        <v>0.47367999999999999</v>
      </c>
      <c r="M54" s="2">
        <v>4.3555999999999997E-2</v>
      </c>
      <c r="N54" s="2">
        <v>0.87956999999999996</v>
      </c>
      <c r="O54" s="2">
        <v>6.0864799999999999</v>
      </c>
      <c r="P54" s="2">
        <v>-6.7638499999999997</v>
      </c>
      <c r="Q54" s="2">
        <v>7.7855999999999996</v>
      </c>
      <c r="R54" s="2">
        <v>25.572500000000002</v>
      </c>
      <c r="S54" s="2">
        <v>7.6792999999999996</v>
      </c>
      <c r="T54" s="2">
        <v>0.49159999999999998</v>
      </c>
      <c r="U54" s="2">
        <v>-19.86</v>
      </c>
      <c r="V54" s="2">
        <v>3.2770999999999999</v>
      </c>
      <c r="W54" s="2">
        <v>16.094000000000001</v>
      </c>
      <c r="X54" s="2">
        <v>37.445700000000002</v>
      </c>
      <c r="Y54" s="2">
        <v>2.79</v>
      </c>
      <c r="Z54" s="27">
        <v>3.87</v>
      </c>
      <c r="AA54" s="27">
        <v>6.36</v>
      </c>
      <c r="AB54" s="27">
        <v>6.87</v>
      </c>
      <c r="AC54" s="27">
        <v>7.15</v>
      </c>
      <c r="AD54" s="2" t="s">
        <v>478</v>
      </c>
      <c r="AE54" s="27">
        <v>0.65</v>
      </c>
      <c r="AF54" s="27">
        <v>0.28000000000000003</v>
      </c>
    </row>
    <row r="55" spans="1:32" x14ac:dyDescent="0.3">
      <c r="A55" s="2">
        <v>54</v>
      </c>
      <c r="B55" s="12" t="s">
        <v>53</v>
      </c>
      <c r="C55" s="3" t="s">
        <v>234</v>
      </c>
      <c r="D55" s="2">
        <v>356.41899999999998</v>
      </c>
      <c r="E55" s="2">
        <v>5</v>
      </c>
      <c r="F55" s="2">
        <v>0</v>
      </c>
      <c r="G55" s="2">
        <v>216.62</v>
      </c>
      <c r="H55" s="17">
        <v>0.22520000000000001</v>
      </c>
      <c r="I55" s="17">
        <v>0.75507999999999997</v>
      </c>
      <c r="J55" s="2">
        <v>256.16000000000003</v>
      </c>
      <c r="K55" s="27">
        <v>252.88</v>
      </c>
      <c r="L55" s="22">
        <v>0.52632000000000001</v>
      </c>
      <c r="M55" s="2">
        <v>5.0301999999999999E-2</v>
      </c>
      <c r="N55" s="2">
        <v>0.86048999999999998</v>
      </c>
      <c r="O55" s="2">
        <v>6.0864799999999999</v>
      </c>
      <c r="P55" s="2">
        <v>-6.7829100000000002</v>
      </c>
      <c r="Q55" s="2">
        <v>7.7855999999999996</v>
      </c>
      <c r="R55" s="2">
        <v>25.572500000000002</v>
      </c>
      <c r="S55" s="2">
        <v>7.6589</v>
      </c>
      <c r="T55" s="2">
        <v>0.4929</v>
      </c>
      <c r="U55" s="2">
        <v>-20.46</v>
      </c>
      <c r="V55" s="2">
        <v>3.0886</v>
      </c>
      <c r="W55" s="2">
        <v>16.750900000000001</v>
      </c>
      <c r="X55" s="2">
        <v>38.030700000000003</v>
      </c>
      <c r="Y55" s="2">
        <v>2.77</v>
      </c>
      <c r="Z55" s="27">
        <v>3.92</v>
      </c>
      <c r="AA55" s="27">
        <v>6.36</v>
      </c>
      <c r="AB55" s="27">
        <v>6.88</v>
      </c>
      <c r="AC55" s="27">
        <v>7.07</v>
      </c>
      <c r="AD55" s="2" t="s">
        <v>480</v>
      </c>
      <c r="AE55" s="27">
        <v>0.51</v>
      </c>
      <c r="AF55" s="27">
        <v>0.12</v>
      </c>
    </row>
    <row r="56" spans="1:32" x14ac:dyDescent="0.3">
      <c r="A56" s="2">
        <v>55</v>
      </c>
      <c r="B56" s="12" t="s">
        <v>54</v>
      </c>
      <c r="C56" s="3" t="s">
        <v>236</v>
      </c>
      <c r="D56" s="2">
        <v>356.41899999999998</v>
      </c>
      <c r="E56" s="2">
        <v>5</v>
      </c>
      <c r="F56" s="2">
        <v>0</v>
      </c>
      <c r="G56" s="2">
        <v>216.62</v>
      </c>
      <c r="H56" s="17">
        <v>0.20902000000000001</v>
      </c>
      <c r="I56" s="17">
        <v>0.76034000000000002</v>
      </c>
      <c r="J56" s="2">
        <v>255.45</v>
      </c>
      <c r="K56" s="27">
        <v>254.45</v>
      </c>
      <c r="L56" s="22">
        <v>0.52632000000000001</v>
      </c>
      <c r="M56" s="2">
        <v>4.6982999999999997E-2</v>
      </c>
      <c r="N56" s="2">
        <v>0.86692000000000002</v>
      </c>
      <c r="O56" s="2">
        <v>6.0864799999999999</v>
      </c>
      <c r="P56" s="2">
        <v>-6.77719</v>
      </c>
      <c r="Q56" s="2">
        <v>7.7855999999999996</v>
      </c>
      <c r="R56" s="2">
        <v>25.572500000000002</v>
      </c>
      <c r="S56" s="2">
        <v>7.6691000000000003</v>
      </c>
      <c r="T56" s="2">
        <v>0.49230000000000002</v>
      </c>
      <c r="U56" s="2">
        <v>-19.36</v>
      </c>
      <c r="V56" s="2">
        <v>3.2629999999999999</v>
      </c>
      <c r="W56" s="2">
        <v>15.7339</v>
      </c>
      <c r="X56" s="2">
        <v>36.993400000000001</v>
      </c>
      <c r="Y56" s="2">
        <v>2.79</v>
      </c>
      <c r="Z56" s="27">
        <v>3.9</v>
      </c>
      <c r="AA56" s="27">
        <v>6.37</v>
      </c>
      <c r="AB56" s="27">
        <v>6.84</v>
      </c>
      <c r="AC56" s="27">
        <v>7.08</v>
      </c>
      <c r="AD56" s="2" t="s">
        <v>473</v>
      </c>
      <c r="AE56" s="27">
        <v>0.6</v>
      </c>
      <c r="AF56" s="27">
        <v>0.23</v>
      </c>
    </row>
    <row r="57" spans="1:32" x14ac:dyDescent="0.3">
      <c r="A57" s="2">
        <v>56</v>
      </c>
      <c r="B57" s="12" t="s">
        <v>55</v>
      </c>
      <c r="C57" s="3" t="s">
        <v>238</v>
      </c>
      <c r="D57" s="2">
        <v>356.41899999999998</v>
      </c>
      <c r="E57" s="2">
        <v>5</v>
      </c>
      <c r="F57" s="2">
        <v>0</v>
      </c>
      <c r="G57" s="2">
        <v>216.62</v>
      </c>
      <c r="H57" s="17">
        <v>0.21062</v>
      </c>
      <c r="I57" s="17">
        <v>0.76488999999999996</v>
      </c>
      <c r="J57" s="2">
        <v>253.63</v>
      </c>
      <c r="K57" s="27">
        <v>254.01</v>
      </c>
      <c r="L57" s="22">
        <v>0.52632000000000001</v>
      </c>
      <c r="M57" s="2">
        <v>4.6982999999999997E-2</v>
      </c>
      <c r="N57" s="2">
        <v>0.87275000000000003</v>
      </c>
      <c r="O57" s="2">
        <v>6.0864799999999999</v>
      </c>
      <c r="P57" s="2">
        <v>-6.7644000000000002</v>
      </c>
      <c r="Q57" s="2">
        <v>7.7855999999999996</v>
      </c>
      <c r="R57" s="2">
        <v>25.572500000000002</v>
      </c>
      <c r="S57" s="2">
        <v>7.6691000000000003</v>
      </c>
      <c r="T57" s="2">
        <v>0.49230000000000002</v>
      </c>
      <c r="U57" s="2">
        <v>-20.96</v>
      </c>
      <c r="V57" s="2">
        <v>3.2328999999999999</v>
      </c>
      <c r="W57" s="2">
        <v>17.086300000000001</v>
      </c>
      <c r="X57" s="2">
        <v>38.698999999999998</v>
      </c>
      <c r="Y57" s="2">
        <v>2.79</v>
      </c>
      <c r="Z57" s="27">
        <v>3.88</v>
      </c>
      <c r="AA57" s="27">
        <v>6.36</v>
      </c>
      <c r="AB57" s="27">
        <v>6.86</v>
      </c>
      <c r="AC57" s="27">
        <v>7.11</v>
      </c>
      <c r="AD57" s="2" t="s">
        <v>481</v>
      </c>
      <c r="AE57" s="27">
        <v>0.59</v>
      </c>
      <c r="AF57" s="27">
        <v>0.23</v>
      </c>
    </row>
    <row r="58" spans="1:32" x14ac:dyDescent="0.3">
      <c r="A58" s="2">
        <v>57</v>
      </c>
      <c r="B58" s="12" t="s">
        <v>56</v>
      </c>
      <c r="C58" s="3" t="s">
        <v>242</v>
      </c>
      <c r="D58" s="2">
        <v>356.41899999999998</v>
      </c>
      <c r="E58" s="2">
        <v>5</v>
      </c>
      <c r="F58" s="2">
        <v>0</v>
      </c>
      <c r="G58" s="2">
        <v>216.62</v>
      </c>
      <c r="H58" s="17">
        <v>0.18501999999999999</v>
      </c>
      <c r="I58" s="17">
        <v>0.76275999999999999</v>
      </c>
      <c r="J58" s="2">
        <v>254.73</v>
      </c>
      <c r="K58" s="27">
        <v>254.58</v>
      </c>
      <c r="L58" s="22">
        <v>0.52632000000000001</v>
      </c>
      <c r="M58" s="2">
        <v>4.3555999999999997E-2</v>
      </c>
      <c r="N58" s="2">
        <v>0.87433000000000005</v>
      </c>
      <c r="O58" s="2">
        <v>6.0864799999999999</v>
      </c>
      <c r="P58" s="2">
        <v>-6.76356</v>
      </c>
      <c r="Q58" s="2">
        <v>7.7855999999999996</v>
      </c>
      <c r="R58" s="2">
        <v>25.572500000000002</v>
      </c>
      <c r="S58" s="2">
        <v>7.6791999999999998</v>
      </c>
      <c r="T58" s="2">
        <v>0.49159999999999998</v>
      </c>
      <c r="U58" s="2">
        <v>-19.86</v>
      </c>
      <c r="V58" s="2">
        <v>3.2702</v>
      </c>
      <c r="W58" s="2">
        <v>16.069299999999998</v>
      </c>
      <c r="X58" s="2">
        <v>37.416600000000003</v>
      </c>
      <c r="Y58" s="2">
        <v>2.79</v>
      </c>
      <c r="Z58" s="27">
        <v>3.86</v>
      </c>
      <c r="AA58" s="27">
        <v>6.36</v>
      </c>
      <c r="AB58" s="27">
        <v>6.86</v>
      </c>
      <c r="AC58" s="27">
        <v>7.12</v>
      </c>
      <c r="AD58" s="2" t="s">
        <v>481</v>
      </c>
      <c r="AE58" s="27">
        <v>0.64</v>
      </c>
      <c r="AF58" s="27">
        <v>0.28000000000000003</v>
      </c>
    </row>
    <row r="59" spans="1:32" x14ac:dyDescent="0.3">
      <c r="A59" s="2">
        <v>58</v>
      </c>
      <c r="B59" s="12" t="s">
        <v>57</v>
      </c>
      <c r="C59" s="3" t="s">
        <v>244</v>
      </c>
      <c r="D59" s="2">
        <v>356.41899999999998</v>
      </c>
      <c r="E59" s="2">
        <v>5</v>
      </c>
      <c r="F59" s="2">
        <v>0</v>
      </c>
      <c r="G59" s="2">
        <v>216.62</v>
      </c>
      <c r="H59" s="17">
        <v>0.19702</v>
      </c>
      <c r="I59" s="17">
        <v>0.75827</v>
      </c>
      <c r="J59" s="2">
        <v>256.82</v>
      </c>
      <c r="K59" s="27">
        <v>255.45</v>
      </c>
      <c r="L59" s="22">
        <v>0.47367999999999999</v>
      </c>
      <c r="M59" s="2">
        <v>4.3555999999999997E-2</v>
      </c>
      <c r="N59" s="2">
        <v>0.86724999999999997</v>
      </c>
      <c r="O59" s="2">
        <v>6.0864799999999999</v>
      </c>
      <c r="P59" s="2">
        <v>-6.7763299999999997</v>
      </c>
      <c r="Q59" s="2">
        <v>7.7855999999999996</v>
      </c>
      <c r="R59" s="2">
        <v>25.572500000000002</v>
      </c>
      <c r="S59" s="2">
        <v>7.6791999999999998</v>
      </c>
      <c r="T59" s="2">
        <v>0.49159999999999998</v>
      </c>
      <c r="U59" s="2">
        <v>-18.260000000000002</v>
      </c>
      <c r="V59" s="2">
        <v>3.3039999999999998</v>
      </c>
      <c r="W59" s="2">
        <v>14.7173</v>
      </c>
      <c r="X59" s="2">
        <v>35.732100000000003</v>
      </c>
      <c r="Y59" s="2">
        <v>2.79</v>
      </c>
      <c r="Z59" s="27">
        <v>3.89</v>
      </c>
      <c r="AA59" s="27">
        <v>6.36</v>
      </c>
      <c r="AB59" s="27">
        <v>6.88</v>
      </c>
      <c r="AC59" s="27">
        <v>7.11</v>
      </c>
      <c r="AD59" s="2" t="s">
        <v>482</v>
      </c>
      <c r="AE59" s="27">
        <v>0.61</v>
      </c>
      <c r="AF59" s="27">
        <v>0.28000000000000003</v>
      </c>
    </row>
    <row r="60" spans="1:32" x14ac:dyDescent="0.3">
      <c r="A60" s="2">
        <v>59</v>
      </c>
      <c r="B60" s="12" t="s">
        <v>58</v>
      </c>
      <c r="C60" s="3" t="s">
        <v>246</v>
      </c>
      <c r="D60" s="2">
        <v>356.41899999999998</v>
      </c>
      <c r="E60" s="2">
        <v>5</v>
      </c>
      <c r="F60" s="2">
        <v>0</v>
      </c>
      <c r="G60" s="2">
        <v>216.62</v>
      </c>
      <c r="H60" s="17">
        <v>0.18565000000000001</v>
      </c>
      <c r="I60" s="17">
        <v>0.76758999999999999</v>
      </c>
      <c r="J60" s="2">
        <v>254.23</v>
      </c>
      <c r="K60" s="27">
        <v>256.24</v>
      </c>
      <c r="L60" s="22">
        <v>0.47367999999999999</v>
      </c>
      <c r="M60" s="2">
        <v>4.0003999999999998E-2</v>
      </c>
      <c r="N60" s="2">
        <v>0.88197000000000003</v>
      </c>
      <c r="O60" s="2">
        <v>6.0864799999999999</v>
      </c>
      <c r="P60" s="2">
        <v>-6.7628599999999999</v>
      </c>
      <c r="Q60" s="2">
        <v>7.7855999999999996</v>
      </c>
      <c r="R60" s="2">
        <v>25.572500000000002</v>
      </c>
      <c r="S60" s="2">
        <v>7.6894</v>
      </c>
      <c r="T60" s="2">
        <v>0.49099999999999999</v>
      </c>
      <c r="U60" s="2">
        <v>-18.760000000000002</v>
      </c>
      <c r="V60" s="2">
        <v>3.4241000000000001</v>
      </c>
      <c r="W60" s="2">
        <v>15.0771</v>
      </c>
      <c r="X60" s="2">
        <v>36.249699999999997</v>
      </c>
      <c r="Y60" s="2">
        <v>2.79</v>
      </c>
      <c r="Z60" s="27">
        <v>3.86</v>
      </c>
      <c r="AA60" s="27">
        <v>6.36</v>
      </c>
      <c r="AB60" s="27">
        <v>6.88</v>
      </c>
      <c r="AC60" s="27">
        <v>7.18</v>
      </c>
      <c r="AD60" s="2" t="s">
        <v>483</v>
      </c>
      <c r="AE60" s="27">
        <v>0.65</v>
      </c>
      <c r="AF60" s="27">
        <v>0.11</v>
      </c>
    </row>
    <row r="61" spans="1:32" x14ac:dyDescent="0.3">
      <c r="A61" s="2">
        <v>60</v>
      </c>
      <c r="B61" s="12" t="s">
        <v>59</v>
      </c>
      <c r="C61" s="3" t="s">
        <v>248</v>
      </c>
      <c r="D61" s="2">
        <v>356.41899999999998</v>
      </c>
      <c r="E61" s="2">
        <v>5</v>
      </c>
      <c r="F61" s="2">
        <v>0</v>
      </c>
      <c r="G61" s="2">
        <v>216.62</v>
      </c>
      <c r="H61" s="17">
        <v>0.17226</v>
      </c>
      <c r="I61" s="17">
        <v>0.75214999999999999</v>
      </c>
      <c r="J61" s="2">
        <v>257.5</v>
      </c>
      <c r="K61" s="27">
        <v>253.39</v>
      </c>
      <c r="L61" s="22">
        <v>0.52632000000000001</v>
      </c>
      <c r="M61" s="2">
        <v>4.6982999999999997E-2</v>
      </c>
      <c r="N61" s="2">
        <v>0.86558999999999997</v>
      </c>
      <c r="O61" s="2">
        <v>6.0864799999999999</v>
      </c>
      <c r="P61" s="2">
        <v>-6.7819000000000003</v>
      </c>
      <c r="Q61" s="2">
        <v>7.7855999999999996</v>
      </c>
      <c r="R61" s="2">
        <v>25.572500000000002</v>
      </c>
      <c r="S61" s="2">
        <v>7.6689999999999996</v>
      </c>
      <c r="T61" s="2">
        <v>0.49230000000000002</v>
      </c>
      <c r="U61" s="2">
        <v>-19.36</v>
      </c>
      <c r="V61" s="2">
        <v>3.1347</v>
      </c>
      <c r="W61" s="2">
        <v>15.7341</v>
      </c>
      <c r="X61" s="2">
        <v>36.780299999999997</v>
      </c>
      <c r="Y61" s="2">
        <v>2.77</v>
      </c>
      <c r="Z61" s="27">
        <v>3.9</v>
      </c>
      <c r="AA61" s="27">
        <v>6.35</v>
      </c>
      <c r="AB61" s="27">
        <v>6.88</v>
      </c>
      <c r="AC61" s="27">
        <v>7.09</v>
      </c>
      <c r="AD61" s="2" t="s">
        <v>435</v>
      </c>
      <c r="AE61" s="27">
        <v>0.61</v>
      </c>
      <c r="AF61" s="27">
        <v>0.18</v>
      </c>
    </row>
    <row r="62" spans="1:32" x14ac:dyDescent="0.3">
      <c r="A62" s="4">
        <v>61</v>
      </c>
      <c r="B62" s="13" t="s">
        <v>60</v>
      </c>
      <c r="C62" s="9" t="s">
        <v>249</v>
      </c>
      <c r="D62" s="4">
        <v>356.41899999999998</v>
      </c>
      <c r="E62" s="4">
        <v>5</v>
      </c>
      <c r="F62" s="4">
        <v>0</v>
      </c>
      <c r="G62" s="4">
        <v>216.62</v>
      </c>
      <c r="H62" s="18">
        <v>0.2127</v>
      </c>
      <c r="I62" s="18">
        <v>0.75849999999999995</v>
      </c>
      <c r="J62" s="4">
        <v>256.81</v>
      </c>
      <c r="K62" s="28">
        <v>255.54</v>
      </c>
      <c r="L62" s="23">
        <v>0.52632000000000001</v>
      </c>
      <c r="M62" s="4">
        <v>4.3555999999999997E-2</v>
      </c>
      <c r="N62" s="4">
        <v>0.87082999999999999</v>
      </c>
      <c r="O62" s="4">
        <v>6.0864799999999999</v>
      </c>
      <c r="P62" s="4">
        <v>-6.7761100000000001</v>
      </c>
      <c r="Q62" s="4">
        <v>7.7855999999999996</v>
      </c>
      <c r="R62" s="4">
        <v>25.572500000000002</v>
      </c>
      <c r="S62" s="4">
        <v>7.6791999999999998</v>
      </c>
      <c r="T62" s="4">
        <v>0.49159999999999998</v>
      </c>
      <c r="U62" s="4">
        <v>-18.260000000000002</v>
      </c>
      <c r="V62" s="4">
        <v>3.3089</v>
      </c>
      <c r="W62" s="4">
        <v>14.717499999999999</v>
      </c>
      <c r="X62" s="4">
        <v>35.742100000000001</v>
      </c>
      <c r="Y62" s="4">
        <v>2.79</v>
      </c>
      <c r="Z62" s="28">
        <v>3.73</v>
      </c>
      <c r="AA62" s="28">
        <v>6.37</v>
      </c>
      <c r="AB62" s="28">
        <v>6.87</v>
      </c>
      <c r="AC62" s="28">
        <v>7.13</v>
      </c>
      <c r="AD62" s="4" t="s">
        <v>438</v>
      </c>
      <c r="AE62" s="28">
        <v>0.65</v>
      </c>
      <c r="AF62" s="28">
        <v>0.28000000000000003</v>
      </c>
    </row>
    <row r="63" spans="1:32" x14ac:dyDescent="0.3">
      <c r="A63" s="4">
        <v>62</v>
      </c>
      <c r="B63" s="13" t="s">
        <v>61</v>
      </c>
      <c r="C63" s="9" t="s">
        <v>251</v>
      </c>
      <c r="D63" s="4">
        <v>356.41899999999998</v>
      </c>
      <c r="E63" s="4">
        <v>5</v>
      </c>
      <c r="F63" s="4">
        <v>0</v>
      </c>
      <c r="G63" s="4">
        <v>216.62</v>
      </c>
      <c r="H63" s="18">
        <v>0.16389999999999999</v>
      </c>
      <c r="I63" s="18">
        <v>0.76153999999999999</v>
      </c>
      <c r="J63" s="4">
        <v>254.98</v>
      </c>
      <c r="K63" s="28">
        <v>254.36</v>
      </c>
      <c r="L63" s="23">
        <v>0.47367999999999999</v>
      </c>
      <c r="M63" s="4">
        <v>4.3555999999999997E-2</v>
      </c>
      <c r="N63" s="4">
        <v>0.87558000000000002</v>
      </c>
      <c r="O63" s="4">
        <v>6.0864799999999999</v>
      </c>
      <c r="P63" s="4">
        <v>-6.7633700000000001</v>
      </c>
      <c r="Q63" s="4">
        <v>7.7855999999999996</v>
      </c>
      <c r="R63" s="4">
        <v>25.572500000000002</v>
      </c>
      <c r="S63" s="4">
        <v>7.6791999999999998</v>
      </c>
      <c r="T63" s="4">
        <v>0.49159999999999998</v>
      </c>
      <c r="U63" s="4">
        <v>-19.86</v>
      </c>
      <c r="V63" s="4">
        <v>3.274</v>
      </c>
      <c r="W63" s="4">
        <v>16.068899999999999</v>
      </c>
      <c r="X63" s="4">
        <v>37.436399999999999</v>
      </c>
      <c r="Y63" s="4">
        <v>2.79</v>
      </c>
      <c r="Z63" s="28">
        <v>3.86</v>
      </c>
      <c r="AA63" s="28">
        <v>6.36</v>
      </c>
      <c r="AB63" s="28">
        <v>6.88</v>
      </c>
      <c r="AC63" s="28">
        <v>7.15</v>
      </c>
      <c r="AD63" s="4" t="s">
        <v>435</v>
      </c>
      <c r="AE63" s="28">
        <v>0.63</v>
      </c>
      <c r="AF63" s="28">
        <v>0.28000000000000003</v>
      </c>
    </row>
    <row r="64" spans="1:32" x14ac:dyDescent="0.3">
      <c r="A64" s="4">
        <v>63</v>
      </c>
      <c r="B64" s="13" t="s">
        <v>62</v>
      </c>
      <c r="C64" s="9" t="s">
        <v>218</v>
      </c>
      <c r="D64" s="4">
        <v>390.86399999999998</v>
      </c>
      <c r="E64" s="4">
        <v>6</v>
      </c>
      <c r="F64" s="4">
        <v>0</v>
      </c>
      <c r="G64" s="4">
        <v>232.04</v>
      </c>
      <c r="H64" s="18">
        <v>0.21684999999999999</v>
      </c>
      <c r="I64" s="18">
        <v>0.75853999999999999</v>
      </c>
      <c r="J64" s="4">
        <v>267.79000000000002</v>
      </c>
      <c r="K64" s="28">
        <v>272.13</v>
      </c>
      <c r="L64" s="23">
        <v>0.5</v>
      </c>
      <c r="M64" s="4">
        <v>4.3355999999999999E-2</v>
      </c>
      <c r="N64" s="4">
        <v>0.87558000000000002</v>
      </c>
      <c r="O64" s="4">
        <v>6.70845</v>
      </c>
      <c r="P64" s="4">
        <v>-7.4337999999999997</v>
      </c>
      <c r="Q64" s="4">
        <v>8.2769999999999992</v>
      </c>
      <c r="R64" s="4">
        <v>25.572500000000002</v>
      </c>
      <c r="S64" s="4">
        <v>7.7115</v>
      </c>
      <c r="T64" s="4">
        <v>0.4491</v>
      </c>
      <c r="U64" s="4">
        <v>-23.06</v>
      </c>
      <c r="V64" s="4">
        <v>3.4573999999999998</v>
      </c>
      <c r="W64" s="4">
        <v>19.193100000000001</v>
      </c>
      <c r="X64" s="4">
        <v>43.600900000000003</v>
      </c>
      <c r="Y64" s="4">
        <v>2.79</v>
      </c>
      <c r="Z64" s="28">
        <v>4.08</v>
      </c>
      <c r="AA64" s="28">
        <v>6.36</v>
      </c>
      <c r="AB64" s="28">
        <v>6.88</v>
      </c>
      <c r="AC64" s="28">
        <v>7.3</v>
      </c>
      <c r="AD64" s="4" t="s">
        <v>476</v>
      </c>
      <c r="AE64" s="28">
        <v>0.59</v>
      </c>
      <c r="AF64" s="28">
        <v>0.13</v>
      </c>
    </row>
    <row r="65" spans="1:32" x14ac:dyDescent="0.3">
      <c r="A65" s="4">
        <v>64</v>
      </c>
      <c r="B65" s="13" t="s">
        <v>63</v>
      </c>
      <c r="C65" s="9" t="s">
        <v>222</v>
      </c>
      <c r="D65" s="4">
        <v>390.86399999999998</v>
      </c>
      <c r="E65" s="4">
        <v>6</v>
      </c>
      <c r="F65" s="4">
        <v>0</v>
      </c>
      <c r="G65" s="4">
        <v>232.04</v>
      </c>
      <c r="H65" s="18">
        <v>0.17011000000000001</v>
      </c>
      <c r="I65" s="18">
        <v>0.75056</v>
      </c>
      <c r="J65" s="4">
        <v>270.24</v>
      </c>
      <c r="K65" s="28">
        <v>271.55</v>
      </c>
      <c r="L65" s="23">
        <v>0.5</v>
      </c>
      <c r="M65" s="4">
        <v>4.3355999999999999E-2</v>
      </c>
      <c r="N65" s="4">
        <v>0.86953999999999998</v>
      </c>
      <c r="O65" s="4">
        <v>6.70845</v>
      </c>
      <c r="P65" s="4">
        <v>-7.4465500000000002</v>
      </c>
      <c r="Q65" s="4">
        <v>8.2769999999999992</v>
      </c>
      <c r="R65" s="4">
        <v>25.572500000000002</v>
      </c>
      <c r="S65" s="4">
        <v>7.7115999999999998</v>
      </c>
      <c r="T65" s="4">
        <v>0.4491</v>
      </c>
      <c r="U65" s="4">
        <v>-21.46</v>
      </c>
      <c r="V65" s="4">
        <v>3.4918</v>
      </c>
      <c r="W65" s="4">
        <v>17.841200000000001</v>
      </c>
      <c r="X65" s="4">
        <v>41.911099999999998</v>
      </c>
      <c r="Y65" s="4">
        <v>2.79</v>
      </c>
      <c r="Z65" s="28">
        <v>4.1100000000000003</v>
      </c>
      <c r="AA65" s="28">
        <v>6.33</v>
      </c>
      <c r="AB65" s="28">
        <v>7.18</v>
      </c>
      <c r="AC65" s="28">
        <v>7.3</v>
      </c>
      <c r="AD65" s="4" t="s">
        <v>481</v>
      </c>
      <c r="AE65" s="28">
        <v>0.6</v>
      </c>
      <c r="AF65" s="28">
        <v>0.13</v>
      </c>
    </row>
    <row r="66" spans="1:32" x14ac:dyDescent="0.3">
      <c r="A66" s="4">
        <v>65</v>
      </c>
      <c r="B66" s="13" t="s">
        <v>64</v>
      </c>
      <c r="C66" s="9" t="s">
        <v>223</v>
      </c>
      <c r="D66" s="4">
        <v>390.86399999999998</v>
      </c>
      <c r="E66" s="4">
        <v>6</v>
      </c>
      <c r="F66" s="4">
        <v>10</v>
      </c>
      <c r="G66" s="4">
        <v>232.04</v>
      </c>
      <c r="H66" s="18">
        <v>0.18781999999999999</v>
      </c>
      <c r="I66" s="18">
        <v>0.75997999999999999</v>
      </c>
      <c r="J66" s="4">
        <v>267.68</v>
      </c>
      <c r="K66" s="28">
        <v>272.75</v>
      </c>
      <c r="L66" s="23">
        <v>0.45</v>
      </c>
      <c r="M66" s="4">
        <v>3.9821000000000002E-2</v>
      </c>
      <c r="N66" s="4">
        <v>0.87805</v>
      </c>
      <c r="O66" s="4">
        <v>6.70845</v>
      </c>
      <c r="P66" s="4">
        <v>-7.4332900000000004</v>
      </c>
      <c r="Q66" s="4">
        <v>8.2769999999999992</v>
      </c>
      <c r="R66" s="4">
        <v>25.572500000000002</v>
      </c>
      <c r="S66" s="4">
        <v>7.7218</v>
      </c>
      <c r="T66" s="4">
        <v>0.44840000000000002</v>
      </c>
      <c r="U66" s="4">
        <v>-21.96</v>
      </c>
      <c r="V66" s="4">
        <v>3.6145</v>
      </c>
      <c r="W66" s="4">
        <v>18.200800000000001</v>
      </c>
      <c r="X66" s="4">
        <v>42.414000000000001</v>
      </c>
      <c r="Y66" s="4">
        <v>2.79</v>
      </c>
      <c r="Z66" s="28">
        <v>4.13</v>
      </c>
      <c r="AA66" s="28">
        <v>6.33</v>
      </c>
      <c r="AB66" s="28">
        <v>7.18</v>
      </c>
      <c r="AC66" s="28">
        <v>7.34</v>
      </c>
      <c r="AD66" s="4" t="s">
        <v>484</v>
      </c>
      <c r="AE66" s="28">
        <v>0.57999999999999996</v>
      </c>
      <c r="AF66" s="28">
        <v>0.12</v>
      </c>
    </row>
    <row r="67" spans="1:32" x14ac:dyDescent="0.3">
      <c r="A67" s="4">
        <v>66</v>
      </c>
      <c r="B67" s="13" t="s">
        <v>65</v>
      </c>
      <c r="C67" s="9" t="s">
        <v>225</v>
      </c>
      <c r="D67" s="4">
        <v>390.86399999999998</v>
      </c>
      <c r="E67" s="4">
        <v>6</v>
      </c>
      <c r="F67" s="4">
        <v>10</v>
      </c>
      <c r="G67" s="4">
        <v>232.04</v>
      </c>
      <c r="H67" s="18">
        <v>0.19145999999999999</v>
      </c>
      <c r="I67" s="18">
        <v>0.74880000000000002</v>
      </c>
      <c r="J67" s="4">
        <v>270.11</v>
      </c>
      <c r="K67" s="28">
        <v>270.41000000000003</v>
      </c>
      <c r="L67" s="23">
        <v>0.5</v>
      </c>
      <c r="M67" s="4">
        <v>4.6767000000000003E-2</v>
      </c>
      <c r="N67" s="4">
        <v>0.85770000000000002</v>
      </c>
      <c r="O67" s="4">
        <v>6.70845</v>
      </c>
      <c r="P67" s="4">
        <v>-7.45235</v>
      </c>
      <c r="Q67" s="4">
        <v>8.2769999999999992</v>
      </c>
      <c r="R67" s="4">
        <v>25.572500000000002</v>
      </c>
      <c r="S67" s="4">
        <v>7.7013999999999996</v>
      </c>
      <c r="T67" s="4">
        <v>0.44969999999999999</v>
      </c>
      <c r="U67" s="4">
        <v>-22.56</v>
      </c>
      <c r="V67" s="4">
        <v>3.3149999999999999</v>
      </c>
      <c r="W67" s="4">
        <v>18.857800000000001</v>
      </c>
      <c r="X67" s="4">
        <v>42.9636</v>
      </c>
      <c r="Y67" s="4">
        <v>2.77</v>
      </c>
      <c r="Z67" s="28">
        <v>4.17</v>
      </c>
      <c r="AA67" s="28">
        <v>6.21</v>
      </c>
      <c r="AB67" s="28">
        <v>7.24</v>
      </c>
      <c r="AC67" s="28">
        <v>7.27</v>
      </c>
      <c r="AD67" s="4" t="s">
        <v>485</v>
      </c>
      <c r="AE67" s="28">
        <v>0.51</v>
      </c>
      <c r="AF67" s="28">
        <v>0.13</v>
      </c>
    </row>
    <row r="68" spans="1:32" x14ac:dyDescent="0.3">
      <c r="A68" s="4">
        <v>67</v>
      </c>
      <c r="B68" s="13" t="s">
        <v>66</v>
      </c>
      <c r="C68" s="9" t="s">
        <v>228</v>
      </c>
      <c r="D68" s="4">
        <v>390.86399999999998</v>
      </c>
      <c r="E68" s="4">
        <v>6</v>
      </c>
      <c r="F68" s="4">
        <v>10</v>
      </c>
      <c r="G68" s="4">
        <v>232.04</v>
      </c>
      <c r="H68" s="18">
        <v>0.16497999999999999</v>
      </c>
      <c r="I68" s="18">
        <v>0.74751999999999996</v>
      </c>
      <c r="J68" s="4">
        <v>270.19</v>
      </c>
      <c r="K68" s="28">
        <v>269.83999999999997</v>
      </c>
      <c r="L68" s="23">
        <v>0.5</v>
      </c>
      <c r="M68" s="4">
        <v>4.6767000000000003E-2</v>
      </c>
      <c r="N68" s="4">
        <v>0.88166999999999995</v>
      </c>
      <c r="O68" s="4">
        <v>6.70845</v>
      </c>
      <c r="P68" s="4">
        <v>-7.4509600000000002</v>
      </c>
      <c r="Q68" s="4">
        <v>8.2769999999999992</v>
      </c>
      <c r="R68" s="4">
        <v>25.572500000000002</v>
      </c>
      <c r="S68" s="4">
        <v>7.7015000000000002</v>
      </c>
      <c r="T68" s="4">
        <v>0.44969999999999999</v>
      </c>
      <c r="U68" s="4">
        <v>-22.56</v>
      </c>
      <c r="V68" s="4">
        <v>3.3054000000000001</v>
      </c>
      <c r="W68" s="4">
        <v>18.857399999999998</v>
      </c>
      <c r="X68" s="4">
        <v>42.489100000000001</v>
      </c>
      <c r="Y68" s="4">
        <v>2.77</v>
      </c>
      <c r="Z68" s="28">
        <v>4.18</v>
      </c>
      <c r="AA68" s="28">
        <v>6.21</v>
      </c>
      <c r="AB68" s="28">
        <v>7.22</v>
      </c>
      <c r="AC68" s="28">
        <v>7.28</v>
      </c>
      <c r="AD68" s="4" t="s">
        <v>468</v>
      </c>
      <c r="AE68" s="28">
        <v>0.51</v>
      </c>
      <c r="AF68" s="28">
        <v>0.13</v>
      </c>
    </row>
    <row r="69" spans="1:32" x14ac:dyDescent="0.3">
      <c r="A69" s="4">
        <v>68</v>
      </c>
      <c r="B69" s="13" t="s">
        <v>67</v>
      </c>
      <c r="C69" s="9" t="s">
        <v>229</v>
      </c>
      <c r="D69" s="4">
        <v>390.86399999999998</v>
      </c>
      <c r="E69" s="4">
        <v>6</v>
      </c>
      <c r="F69" s="4">
        <v>0</v>
      </c>
      <c r="G69" s="4">
        <v>232.04</v>
      </c>
      <c r="H69" s="18">
        <v>0.15656</v>
      </c>
      <c r="I69" s="18">
        <v>0.75036999999999998</v>
      </c>
      <c r="J69" s="4">
        <v>270.23</v>
      </c>
      <c r="K69" s="28">
        <v>271.43</v>
      </c>
      <c r="L69" s="23">
        <v>0.5</v>
      </c>
      <c r="M69" s="4">
        <v>4.3355999999999999E-2</v>
      </c>
      <c r="N69" s="4">
        <v>0.89639000000000002</v>
      </c>
      <c r="O69" s="4">
        <v>6.70845</v>
      </c>
      <c r="P69" s="4">
        <v>-7.4493299999999998</v>
      </c>
      <c r="Q69" s="4">
        <v>8.2769999999999992</v>
      </c>
      <c r="R69" s="4">
        <v>25.572500000000002</v>
      </c>
      <c r="S69" s="4">
        <v>7.7117000000000004</v>
      </c>
      <c r="T69" s="4">
        <v>0.44900000000000001</v>
      </c>
      <c r="U69" s="4">
        <v>-21.46</v>
      </c>
      <c r="V69" s="4">
        <v>3.4601000000000002</v>
      </c>
      <c r="W69" s="4">
        <v>17.840599999999998</v>
      </c>
      <c r="X69" s="4">
        <v>41.288699999999999</v>
      </c>
      <c r="Y69" s="4">
        <v>2.79</v>
      </c>
      <c r="Z69" s="28">
        <v>4.1100000000000003</v>
      </c>
      <c r="AA69" s="28">
        <v>6.21</v>
      </c>
      <c r="AB69" s="28">
        <v>7.2</v>
      </c>
      <c r="AC69" s="28">
        <v>7.29</v>
      </c>
      <c r="AD69" s="4" t="s">
        <v>486</v>
      </c>
      <c r="AE69" s="28">
        <v>0.61</v>
      </c>
      <c r="AF69" s="28">
        <v>0.13</v>
      </c>
    </row>
    <row r="70" spans="1:32" x14ac:dyDescent="0.3">
      <c r="A70" s="4">
        <v>69</v>
      </c>
      <c r="B70" s="13" t="s">
        <v>68</v>
      </c>
      <c r="C70" s="9" t="s">
        <v>231</v>
      </c>
      <c r="D70" s="4">
        <v>390.86399999999998</v>
      </c>
      <c r="E70" s="4">
        <v>6</v>
      </c>
      <c r="F70" s="4">
        <v>0</v>
      </c>
      <c r="G70" s="4">
        <v>232.04</v>
      </c>
      <c r="H70" s="18">
        <v>0.17569000000000001</v>
      </c>
      <c r="I70" s="18">
        <v>0.74926000000000004</v>
      </c>
      <c r="J70" s="4">
        <v>270.55</v>
      </c>
      <c r="K70" s="28">
        <v>271.3</v>
      </c>
      <c r="L70" s="23">
        <v>0.5</v>
      </c>
      <c r="M70" s="4">
        <v>4.3355999999999999E-2</v>
      </c>
      <c r="N70" s="4">
        <v>0.89368000000000003</v>
      </c>
      <c r="O70" s="4">
        <v>6.70845</v>
      </c>
      <c r="P70" s="4">
        <v>-7.4491300000000003</v>
      </c>
      <c r="Q70" s="4">
        <v>8.2769999999999992</v>
      </c>
      <c r="R70" s="4">
        <v>25.572500000000002</v>
      </c>
      <c r="S70" s="4">
        <v>7.7117000000000004</v>
      </c>
      <c r="T70" s="4">
        <v>0.4491</v>
      </c>
      <c r="U70" s="4">
        <v>-21.46</v>
      </c>
      <c r="V70" s="4">
        <v>3.4643999999999999</v>
      </c>
      <c r="W70" s="4">
        <v>17.840800000000002</v>
      </c>
      <c r="X70" s="4">
        <v>41.305599999999998</v>
      </c>
      <c r="Y70" s="4">
        <v>2.79</v>
      </c>
      <c r="Z70" s="28">
        <v>4.0999999999999996</v>
      </c>
      <c r="AA70" s="28">
        <v>6.33</v>
      </c>
      <c r="AB70" s="28">
        <v>7.17</v>
      </c>
      <c r="AC70" s="28">
        <v>7.31</v>
      </c>
      <c r="AD70" s="4" t="s">
        <v>467</v>
      </c>
      <c r="AE70" s="28">
        <v>0.61</v>
      </c>
      <c r="AF70" s="28">
        <v>0.13</v>
      </c>
    </row>
    <row r="71" spans="1:32" x14ac:dyDescent="0.3">
      <c r="A71" s="4">
        <v>70</v>
      </c>
      <c r="B71" s="13" t="s">
        <v>69</v>
      </c>
      <c r="C71" s="9" t="s">
        <v>235</v>
      </c>
      <c r="D71" s="4">
        <v>390.86399999999998</v>
      </c>
      <c r="E71" s="4">
        <v>6</v>
      </c>
      <c r="F71" s="4">
        <v>9</v>
      </c>
      <c r="G71" s="4">
        <v>232.04</v>
      </c>
      <c r="H71" s="18">
        <v>0.19839999999999999</v>
      </c>
      <c r="I71" s="18">
        <v>0.75092000000000003</v>
      </c>
      <c r="J71" s="4">
        <v>269.38</v>
      </c>
      <c r="K71" s="28">
        <v>270.45999999999998</v>
      </c>
      <c r="L71" s="23">
        <v>0.5</v>
      </c>
      <c r="M71" s="4">
        <v>4.6767000000000003E-2</v>
      </c>
      <c r="N71" s="4">
        <v>0.88951000000000002</v>
      </c>
      <c r="O71" s="4">
        <v>6.70845</v>
      </c>
      <c r="P71" s="4">
        <v>-7.4502199999999998</v>
      </c>
      <c r="Q71" s="4">
        <v>8.2769999999999992</v>
      </c>
      <c r="R71" s="4">
        <v>25.572500000000002</v>
      </c>
      <c r="S71" s="4">
        <v>7.7013999999999996</v>
      </c>
      <c r="T71" s="4">
        <v>0.44969999999999999</v>
      </c>
      <c r="U71" s="4">
        <v>-22.56</v>
      </c>
      <c r="V71" s="4">
        <v>3.4159000000000002</v>
      </c>
      <c r="W71" s="4">
        <v>18.857600000000001</v>
      </c>
      <c r="X71" s="4">
        <v>42.5702</v>
      </c>
      <c r="Y71" s="4">
        <v>2.79</v>
      </c>
      <c r="Z71" s="28">
        <v>4.17</v>
      </c>
      <c r="AA71" s="28">
        <v>6.33</v>
      </c>
      <c r="AB71" s="28">
        <v>7.17</v>
      </c>
      <c r="AC71" s="28">
        <v>7.28</v>
      </c>
      <c r="AD71" s="4" t="s">
        <v>487</v>
      </c>
      <c r="AE71" s="28">
        <v>0.51</v>
      </c>
      <c r="AF71" s="28">
        <v>0.14000000000000001</v>
      </c>
    </row>
    <row r="72" spans="1:32" x14ac:dyDescent="0.3">
      <c r="A72" s="5">
        <v>71</v>
      </c>
      <c r="B72" s="14" t="s">
        <v>70</v>
      </c>
      <c r="C72" s="10" t="s">
        <v>243</v>
      </c>
      <c r="D72" s="5">
        <v>390.86399999999998</v>
      </c>
      <c r="E72" s="5">
        <v>6</v>
      </c>
      <c r="F72" s="5">
        <v>10</v>
      </c>
      <c r="G72" s="5">
        <v>232.04</v>
      </c>
      <c r="H72" s="19">
        <v>0.18625</v>
      </c>
      <c r="I72" s="19">
        <v>0.75641000000000003</v>
      </c>
      <c r="J72" s="5">
        <v>269.33999999999997</v>
      </c>
      <c r="K72" s="29">
        <v>273.35000000000002</v>
      </c>
      <c r="L72" s="24">
        <v>0.5</v>
      </c>
      <c r="M72" s="5">
        <v>3.9821000000000002E-2</v>
      </c>
      <c r="N72" s="5">
        <v>0.89905999999999997</v>
      </c>
      <c r="O72" s="5">
        <v>6.70845</v>
      </c>
      <c r="P72" s="5">
        <v>-7.4483100000000002</v>
      </c>
      <c r="Q72" s="5">
        <v>8.2769999999999992</v>
      </c>
      <c r="R72" s="5">
        <v>25.572500000000002</v>
      </c>
      <c r="S72" s="5">
        <v>7.7217000000000002</v>
      </c>
      <c r="T72" s="5">
        <v>0.44840000000000002</v>
      </c>
      <c r="U72" s="5">
        <v>-20.36</v>
      </c>
      <c r="V72" s="5">
        <v>3.6145999999999998</v>
      </c>
      <c r="W72" s="5">
        <v>16.823699999999999</v>
      </c>
      <c r="X72" s="5">
        <v>40.088000000000001</v>
      </c>
      <c r="Y72" s="5">
        <v>2.79</v>
      </c>
      <c r="Z72" s="29">
        <v>4.1399999999999997</v>
      </c>
      <c r="AA72" s="29">
        <v>6.23</v>
      </c>
      <c r="AB72" s="29">
        <v>7.19</v>
      </c>
      <c r="AC72" s="29">
        <v>7.33</v>
      </c>
      <c r="AD72" s="5" t="s">
        <v>488</v>
      </c>
      <c r="AE72" s="29">
        <v>0.59</v>
      </c>
      <c r="AF72" s="29">
        <v>0.12</v>
      </c>
    </row>
    <row r="73" spans="1:32" x14ac:dyDescent="0.3">
      <c r="A73" s="5">
        <v>72</v>
      </c>
      <c r="B73" s="14" t="s">
        <v>71</v>
      </c>
      <c r="C73" s="10" t="s">
        <v>245</v>
      </c>
      <c r="D73" s="5">
        <v>390.86399999999998</v>
      </c>
      <c r="E73" s="5">
        <v>6</v>
      </c>
      <c r="F73" s="5">
        <v>9</v>
      </c>
      <c r="G73" s="5">
        <v>232.04</v>
      </c>
      <c r="H73" s="19">
        <v>0.16295000000000001</v>
      </c>
      <c r="I73" s="19">
        <v>0.75539999999999996</v>
      </c>
      <c r="J73" s="5">
        <v>269.81</v>
      </c>
      <c r="K73" s="29">
        <v>273.51</v>
      </c>
      <c r="L73" s="24">
        <v>0.45</v>
      </c>
      <c r="M73" s="5">
        <v>3.9821000000000002E-2</v>
      </c>
      <c r="N73" s="5">
        <v>0.89559</v>
      </c>
      <c r="O73" s="5">
        <v>6.70845</v>
      </c>
      <c r="P73" s="5">
        <v>-7.4481299999999999</v>
      </c>
      <c r="Q73" s="5">
        <v>8.2769999999999992</v>
      </c>
      <c r="R73" s="5">
        <v>25.572500000000002</v>
      </c>
      <c r="S73" s="5">
        <v>7.7217000000000002</v>
      </c>
      <c r="T73" s="5">
        <v>0.44840000000000002</v>
      </c>
      <c r="U73" s="5">
        <v>-20.36</v>
      </c>
      <c r="V73" s="5">
        <v>3.6139999999999999</v>
      </c>
      <c r="W73" s="5">
        <v>16.823599999999999</v>
      </c>
      <c r="X73" s="5">
        <v>40.093200000000003</v>
      </c>
      <c r="Y73" s="5">
        <v>2.79</v>
      </c>
      <c r="Z73" s="29">
        <v>4.1399999999999997</v>
      </c>
      <c r="AA73" s="29">
        <v>6.21</v>
      </c>
      <c r="AB73" s="29">
        <v>7.23</v>
      </c>
      <c r="AC73" s="29">
        <v>7.33</v>
      </c>
      <c r="AD73" s="5" t="s">
        <v>486</v>
      </c>
      <c r="AE73" s="29">
        <v>0.6</v>
      </c>
      <c r="AF73" s="29">
        <v>0.13</v>
      </c>
    </row>
    <row r="74" spans="1:32" x14ac:dyDescent="0.3">
      <c r="A74" s="5">
        <v>73</v>
      </c>
      <c r="B74" s="14" t="s">
        <v>72</v>
      </c>
      <c r="C74" s="10" t="s">
        <v>219</v>
      </c>
      <c r="D74" s="5">
        <v>425.30900000000003</v>
      </c>
      <c r="E74" s="5">
        <v>7</v>
      </c>
      <c r="F74" s="5">
        <v>0</v>
      </c>
      <c r="G74" s="5">
        <v>247.46</v>
      </c>
      <c r="H74" s="19">
        <v>0.18296999999999999</v>
      </c>
      <c r="I74" s="19">
        <v>0.74746999999999997</v>
      </c>
      <c r="J74" s="5">
        <v>282.58</v>
      </c>
      <c r="K74" s="29">
        <v>288.56</v>
      </c>
      <c r="L74" s="24">
        <v>0.47619</v>
      </c>
      <c r="M74" s="5">
        <v>4.3177E-2</v>
      </c>
      <c r="N74" s="5">
        <v>0.88636999999999999</v>
      </c>
      <c r="O74" s="5">
        <v>7.3304299999999998</v>
      </c>
      <c r="P74" s="5">
        <v>-8.1186399999999992</v>
      </c>
      <c r="Q74" s="5">
        <v>8.7683999999999997</v>
      </c>
      <c r="R74" s="5">
        <v>25.572500000000002</v>
      </c>
      <c r="S74" s="5">
        <v>7.7439</v>
      </c>
      <c r="T74" s="5">
        <v>0.40649999999999997</v>
      </c>
      <c r="U74" s="5">
        <v>-24.66</v>
      </c>
      <c r="V74" s="5">
        <v>3.6474000000000002</v>
      </c>
      <c r="W74" s="5">
        <v>20.964400000000001</v>
      </c>
      <c r="X74" s="5">
        <v>47.533000000000001</v>
      </c>
      <c r="Y74" s="5">
        <v>2.79</v>
      </c>
      <c r="Z74" s="29">
        <v>4.33</v>
      </c>
      <c r="AA74" s="29">
        <v>6.23</v>
      </c>
      <c r="AB74" s="29">
        <v>7.23</v>
      </c>
      <c r="AC74" s="29">
        <v>7.72</v>
      </c>
      <c r="AD74" s="5" t="s">
        <v>437</v>
      </c>
      <c r="AE74" s="29">
        <v>0.6</v>
      </c>
      <c r="AF74" s="29">
        <v>0.19</v>
      </c>
    </row>
    <row r="75" spans="1:32" x14ac:dyDescent="0.3">
      <c r="A75" s="5">
        <v>74</v>
      </c>
      <c r="B75" s="14" t="s">
        <v>73</v>
      </c>
      <c r="C75" s="10" t="s">
        <v>221</v>
      </c>
      <c r="D75" s="5">
        <v>425.30900000000003</v>
      </c>
      <c r="E75" s="5">
        <v>7</v>
      </c>
      <c r="F75" s="5">
        <v>0</v>
      </c>
      <c r="G75" s="5">
        <v>247.46</v>
      </c>
      <c r="H75" s="19">
        <v>0.20596999999999999</v>
      </c>
      <c r="I75" s="19">
        <v>0.75088999999999995</v>
      </c>
      <c r="J75" s="5">
        <v>282.81</v>
      </c>
      <c r="K75" s="29">
        <v>290.89</v>
      </c>
      <c r="L75" s="24">
        <v>0.47619</v>
      </c>
      <c r="M75" s="5">
        <v>3.9655999999999997E-2</v>
      </c>
      <c r="N75" s="5">
        <v>0.89229999999999998</v>
      </c>
      <c r="O75" s="5">
        <v>7.3304299999999998</v>
      </c>
      <c r="P75" s="5">
        <v>-8.1176300000000001</v>
      </c>
      <c r="Q75" s="5">
        <v>8.7683999999999997</v>
      </c>
      <c r="R75" s="5">
        <v>25.572500000000002</v>
      </c>
      <c r="S75" s="5">
        <v>7.7541000000000002</v>
      </c>
      <c r="T75" s="5">
        <v>0.40579999999999999</v>
      </c>
      <c r="U75" s="5">
        <v>-23.56</v>
      </c>
      <c r="V75" s="5">
        <v>3.8045</v>
      </c>
      <c r="W75" s="5">
        <v>19.947600000000001</v>
      </c>
      <c r="X75" s="5">
        <v>46.318199999999997</v>
      </c>
      <c r="Y75" s="5">
        <v>2.79</v>
      </c>
      <c r="Z75" s="29">
        <v>4.3099999999999996</v>
      </c>
      <c r="AA75" s="29"/>
      <c r="AB75" s="29">
        <v>7.49</v>
      </c>
      <c r="AC75" s="29">
        <v>7.75</v>
      </c>
      <c r="AD75" s="5" t="s">
        <v>467</v>
      </c>
      <c r="AE75" s="29">
        <v>0.63</v>
      </c>
      <c r="AF75" s="29">
        <v>0.19</v>
      </c>
    </row>
    <row r="76" spans="1:32" x14ac:dyDescent="0.3">
      <c r="A76" s="5">
        <v>75</v>
      </c>
      <c r="B76" s="14" t="s">
        <v>74</v>
      </c>
      <c r="C76" s="10" t="s">
        <v>220</v>
      </c>
      <c r="D76" s="5">
        <v>459.75400000000002</v>
      </c>
      <c r="E76" s="5">
        <v>8</v>
      </c>
      <c r="F76" s="5">
        <v>16</v>
      </c>
      <c r="G76" s="5">
        <v>262.88</v>
      </c>
      <c r="H76" s="19">
        <v>0.17150000000000001</v>
      </c>
      <c r="I76" s="19">
        <v>0.74334</v>
      </c>
      <c r="J76" s="5">
        <v>295.77</v>
      </c>
      <c r="K76" s="29">
        <v>306.44</v>
      </c>
      <c r="L76" s="24">
        <v>0.45455000000000001</v>
      </c>
      <c r="M76" s="5">
        <v>3.9508000000000001E-2</v>
      </c>
      <c r="N76" s="5">
        <v>0.90297000000000005</v>
      </c>
      <c r="O76" s="5">
        <v>7.9523999999999999</v>
      </c>
      <c r="P76" s="5">
        <v>-8.7863699999999998</v>
      </c>
      <c r="Q76" s="5">
        <v>9.2598000000000003</v>
      </c>
      <c r="R76" s="5">
        <v>25.572500000000002</v>
      </c>
      <c r="S76" s="5">
        <v>7.7865000000000002</v>
      </c>
      <c r="T76" s="5">
        <v>0.36320000000000002</v>
      </c>
      <c r="U76" s="5">
        <v>-26.76</v>
      </c>
      <c r="V76" s="5">
        <v>3.9944999999999999</v>
      </c>
      <c r="W76" s="5">
        <v>23.070699999999999</v>
      </c>
      <c r="X76" s="5">
        <v>52.607599999999998</v>
      </c>
      <c r="Y76" s="5">
        <v>2.79</v>
      </c>
      <c r="Z76" s="29">
        <v>4.45</v>
      </c>
      <c r="AA76" s="29"/>
      <c r="AB76" s="29">
        <v>7.51</v>
      </c>
      <c r="AC76" s="29">
        <v>8.14</v>
      </c>
      <c r="AD76" s="5" t="s">
        <v>435</v>
      </c>
      <c r="AE76" s="29">
        <v>0.22</v>
      </c>
      <c r="AF76" s="29">
        <v>0.2</v>
      </c>
    </row>
    <row r="77" spans="1:32" x14ac:dyDescent="0.3">
      <c r="A77" s="5">
        <v>76</v>
      </c>
      <c r="B77" s="14" t="s">
        <v>75</v>
      </c>
      <c r="C77" s="10" t="s">
        <v>288</v>
      </c>
      <c r="D77" s="5">
        <v>202.64</v>
      </c>
      <c r="E77" s="5">
        <v>1</v>
      </c>
      <c r="F77" s="5">
        <v>0</v>
      </c>
      <c r="G77" s="5">
        <v>147.57</v>
      </c>
      <c r="H77" s="19">
        <v>5.2092000000000002E-5</v>
      </c>
      <c r="I77" s="19">
        <v>0.82191999999999998</v>
      </c>
      <c r="J77" s="5">
        <v>184.05</v>
      </c>
      <c r="K77" s="29">
        <v>174.92</v>
      </c>
      <c r="L77" s="24">
        <v>0.5</v>
      </c>
      <c r="M77" s="5">
        <v>0</v>
      </c>
      <c r="N77" s="5">
        <v>0.79327999999999999</v>
      </c>
      <c r="O77" s="5">
        <v>4.0502099999999999</v>
      </c>
      <c r="P77" s="5">
        <v>-4.1341400000000004</v>
      </c>
      <c r="Q77" s="5">
        <v>5.7698999999999998</v>
      </c>
      <c r="R77" s="5">
        <v>61.193800000000003</v>
      </c>
      <c r="S77" s="5">
        <v>18.068899999999999</v>
      </c>
      <c r="T77" s="5">
        <v>-0.7611</v>
      </c>
      <c r="U77" s="5">
        <v>-15.0357</v>
      </c>
      <c r="V77" s="5">
        <v>10.310499999999999</v>
      </c>
      <c r="W77" s="5">
        <v>11.255599999999999</v>
      </c>
      <c r="X77" s="5">
        <v>85.535799999999995</v>
      </c>
      <c r="Y77" s="5">
        <v>2.42</v>
      </c>
      <c r="Z77" s="29">
        <v>2.9</v>
      </c>
      <c r="AA77" s="29"/>
      <c r="AB77" s="29">
        <v>8.08</v>
      </c>
      <c r="AC77" s="29">
        <v>5.58</v>
      </c>
      <c r="AD77" s="5" t="s">
        <v>489</v>
      </c>
      <c r="AE77" s="29">
        <v>0.49</v>
      </c>
      <c r="AF77" s="29">
        <v>0.49</v>
      </c>
    </row>
    <row r="78" spans="1:32" x14ac:dyDescent="0.3">
      <c r="A78" s="5">
        <v>77</v>
      </c>
      <c r="B78" s="14" t="s">
        <v>76</v>
      </c>
      <c r="C78" s="10" t="s">
        <v>388</v>
      </c>
      <c r="D78" s="5">
        <v>202.64</v>
      </c>
      <c r="E78" s="5">
        <v>1</v>
      </c>
      <c r="F78" s="5">
        <v>0</v>
      </c>
      <c r="G78" s="5">
        <v>147.57</v>
      </c>
      <c r="H78" s="19">
        <v>1.4986999999999999E-3</v>
      </c>
      <c r="I78" s="19">
        <v>0.80774999999999997</v>
      </c>
      <c r="J78" s="5">
        <v>188.24</v>
      </c>
      <c r="K78" s="29">
        <v>176.26</v>
      </c>
      <c r="L78" s="24">
        <v>0.57142999999999999</v>
      </c>
      <c r="M78" s="5">
        <v>0</v>
      </c>
      <c r="N78" s="5">
        <v>0.77117000000000002</v>
      </c>
      <c r="O78" s="5">
        <v>4.0502099999999999</v>
      </c>
      <c r="P78" s="5">
        <v>-4.1488699999999996</v>
      </c>
      <c r="Q78" s="5">
        <v>5.7698999999999998</v>
      </c>
      <c r="R78" s="5">
        <v>61.253900000000002</v>
      </c>
      <c r="S78" s="5">
        <v>18.072900000000001</v>
      </c>
      <c r="T78" s="5">
        <v>-0.76249999999999996</v>
      </c>
      <c r="U78" s="5">
        <v>-16.194600000000001</v>
      </c>
      <c r="V78" s="5">
        <v>-1.2646999999999999</v>
      </c>
      <c r="W78" s="5">
        <v>11.1153</v>
      </c>
      <c r="X78" s="5">
        <v>72.613799999999998</v>
      </c>
      <c r="Y78" s="5">
        <v>2.38</v>
      </c>
      <c r="Z78" s="29">
        <v>2.97</v>
      </c>
      <c r="AA78" s="29">
        <v>4.58</v>
      </c>
      <c r="AB78" s="29">
        <v>5.3</v>
      </c>
      <c r="AC78" s="29">
        <v>5.54</v>
      </c>
      <c r="AD78" s="5" t="s">
        <v>490</v>
      </c>
      <c r="AE78" s="29">
        <v>0.36</v>
      </c>
      <c r="AF78" s="29">
        <v>0.49</v>
      </c>
    </row>
    <row r="79" spans="1:32" x14ac:dyDescent="0.3">
      <c r="A79" s="5">
        <v>78</v>
      </c>
      <c r="B79" s="14" t="s">
        <v>77</v>
      </c>
      <c r="C79" s="10" t="s">
        <v>413</v>
      </c>
      <c r="D79" s="5">
        <v>202.64</v>
      </c>
      <c r="E79" s="5">
        <v>1</v>
      </c>
      <c r="F79" s="5">
        <v>0</v>
      </c>
      <c r="G79" s="5">
        <v>147.57</v>
      </c>
      <c r="H79" s="19">
        <v>2.0897999999999999E-5</v>
      </c>
      <c r="I79" s="19">
        <v>0.80757000000000001</v>
      </c>
      <c r="J79" s="5">
        <v>188.1</v>
      </c>
      <c r="K79" s="29">
        <v>176</v>
      </c>
      <c r="L79" s="24">
        <v>0.57142999999999999</v>
      </c>
      <c r="M79" s="5">
        <v>0</v>
      </c>
      <c r="N79" s="5">
        <v>0.76590000000000003</v>
      </c>
      <c r="O79" s="5">
        <v>4.0502099999999999</v>
      </c>
      <c r="P79" s="5">
        <v>-4.1432799999999999</v>
      </c>
      <c r="Q79" s="5">
        <v>5.7698999999999998</v>
      </c>
      <c r="R79" s="5">
        <v>61.2072</v>
      </c>
      <c r="S79" s="5">
        <v>18.0702</v>
      </c>
      <c r="T79" s="5">
        <v>-0.76129999999999998</v>
      </c>
      <c r="U79" s="5">
        <v>-16.098099999999999</v>
      </c>
      <c r="V79" s="5">
        <v>-1.2302999999999999</v>
      </c>
      <c r="W79" s="5">
        <v>11.1142</v>
      </c>
      <c r="X79" s="5">
        <v>72.8048</v>
      </c>
      <c r="Y79" s="5">
        <v>2.5</v>
      </c>
      <c r="Z79" s="29">
        <v>2.89</v>
      </c>
      <c r="AA79" s="29">
        <v>4.53</v>
      </c>
      <c r="AB79" s="29">
        <v>5.34</v>
      </c>
      <c r="AC79" s="29">
        <v>5.54</v>
      </c>
      <c r="AD79" s="5" t="s">
        <v>491</v>
      </c>
      <c r="AE79" s="29">
        <v>0.45</v>
      </c>
      <c r="AF79" s="29">
        <v>0.54</v>
      </c>
    </row>
    <row r="80" spans="1:32" x14ac:dyDescent="0.3">
      <c r="A80" s="5">
        <v>79</v>
      </c>
      <c r="B80" s="14" t="s">
        <v>78</v>
      </c>
      <c r="C80" s="10" t="s">
        <v>421</v>
      </c>
      <c r="D80" s="5">
        <v>202.64</v>
      </c>
      <c r="E80" s="5">
        <v>1</v>
      </c>
      <c r="F80" s="5">
        <v>0</v>
      </c>
      <c r="G80" s="5">
        <v>147.57</v>
      </c>
      <c r="H80" s="19">
        <v>1.8930000000000001E-7</v>
      </c>
      <c r="I80" s="19">
        <v>0.81042000000000003</v>
      </c>
      <c r="J80" s="5">
        <v>187.6</v>
      </c>
      <c r="K80" s="29">
        <v>176.23</v>
      </c>
      <c r="L80" s="24">
        <v>0.5</v>
      </c>
      <c r="M80" s="5">
        <v>0</v>
      </c>
      <c r="N80" s="5">
        <v>0.78705999999999998</v>
      </c>
      <c r="O80" s="5">
        <v>4.0502099999999999</v>
      </c>
      <c r="P80" s="5">
        <v>-4.1223000000000001</v>
      </c>
      <c r="Q80" s="5">
        <v>5.7698999999999998</v>
      </c>
      <c r="R80" s="5">
        <v>61.206699999999998</v>
      </c>
      <c r="S80" s="5">
        <v>18.070599999999999</v>
      </c>
      <c r="T80" s="5">
        <v>-0.76139999999999997</v>
      </c>
      <c r="U80" s="5">
        <v>-16.032399999999999</v>
      </c>
      <c r="V80" s="5">
        <v>-1.31</v>
      </c>
      <c r="W80" s="5">
        <v>11.0688</v>
      </c>
      <c r="X80" s="5">
        <v>74.215999999999994</v>
      </c>
      <c r="Y80" s="5">
        <v>2.57</v>
      </c>
      <c r="Z80" s="29">
        <v>2.92</v>
      </c>
      <c r="AA80" s="29">
        <v>4.54</v>
      </c>
      <c r="AB80" s="29">
        <v>5.38</v>
      </c>
      <c r="AC80" s="29">
        <v>5.58</v>
      </c>
      <c r="AD80" s="5" t="s">
        <v>492</v>
      </c>
      <c r="AE80" s="29">
        <v>0.53</v>
      </c>
      <c r="AF80" s="29">
        <v>0.41</v>
      </c>
    </row>
    <row r="81" spans="1:32" x14ac:dyDescent="0.3">
      <c r="A81" s="5">
        <v>80</v>
      </c>
      <c r="B81" s="14" t="s">
        <v>79</v>
      </c>
      <c r="C81" s="10" t="s">
        <v>289</v>
      </c>
      <c r="D81" s="5">
        <v>237.08500000000001</v>
      </c>
      <c r="E81" s="5">
        <v>2</v>
      </c>
      <c r="F81" s="5">
        <v>0</v>
      </c>
      <c r="G81" s="5">
        <v>162.99</v>
      </c>
      <c r="H81" s="19">
        <v>5.1522000000000004E-6</v>
      </c>
      <c r="I81" s="19">
        <v>0.80857999999999997</v>
      </c>
      <c r="J81" s="5">
        <v>198.53</v>
      </c>
      <c r="K81" s="29">
        <v>191.2</v>
      </c>
      <c r="L81" s="24">
        <v>0.53332999999999997</v>
      </c>
      <c r="M81" s="5">
        <v>0</v>
      </c>
      <c r="N81" s="5">
        <v>0.82089000000000001</v>
      </c>
      <c r="O81" s="5">
        <v>4.67218</v>
      </c>
      <c r="P81" s="5">
        <v>-4.8309800000000003</v>
      </c>
      <c r="Q81" s="5">
        <v>6.2613000000000003</v>
      </c>
      <c r="R81" s="5">
        <v>61.2072</v>
      </c>
      <c r="S81" s="5">
        <v>18.104500000000002</v>
      </c>
      <c r="T81" s="5">
        <v>-0.76139999999999997</v>
      </c>
      <c r="U81" s="5">
        <v>-16.6936</v>
      </c>
      <c r="V81" s="5">
        <v>10.142799999999999</v>
      </c>
      <c r="W81" s="5">
        <v>13.5283</v>
      </c>
      <c r="X81" s="5">
        <v>89.277299999999997</v>
      </c>
      <c r="Y81" s="5">
        <v>2.4700000000000002</v>
      </c>
      <c r="Z81" s="29">
        <v>3.16</v>
      </c>
      <c r="AA81" s="29">
        <v>4.59</v>
      </c>
      <c r="AB81" s="29">
        <v>5.38</v>
      </c>
      <c r="AC81" s="29">
        <v>5.97</v>
      </c>
      <c r="AD81" s="5" t="s">
        <v>493</v>
      </c>
      <c r="AE81" s="29">
        <v>0.45</v>
      </c>
      <c r="AF81" s="29">
        <v>0.4</v>
      </c>
    </row>
    <row r="82" spans="1:32" x14ac:dyDescent="0.3">
      <c r="A82" s="6">
        <v>81</v>
      </c>
      <c r="B82" s="15" t="s">
        <v>80</v>
      </c>
      <c r="C82" s="8" t="s">
        <v>349</v>
      </c>
      <c r="D82" s="6">
        <v>237.08500000000001</v>
      </c>
      <c r="E82" s="6">
        <v>2</v>
      </c>
      <c r="F82" s="6">
        <v>0</v>
      </c>
      <c r="G82" s="6">
        <v>162.99</v>
      </c>
      <c r="H82" s="20">
        <v>4.0572000000000001E-7</v>
      </c>
      <c r="I82" s="20">
        <v>0.80076999999999998</v>
      </c>
      <c r="J82" s="6">
        <v>201.34</v>
      </c>
      <c r="K82" s="30">
        <v>192.45</v>
      </c>
      <c r="L82" s="25">
        <v>0.53332999999999997</v>
      </c>
      <c r="M82" s="6">
        <v>0</v>
      </c>
      <c r="N82" s="6">
        <v>0.81672</v>
      </c>
      <c r="O82" s="6">
        <v>4.67218</v>
      </c>
      <c r="P82" s="6">
        <v>-4.8351600000000001</v>
      </c>
      <c r="Q82" s="6">
        <v>6.2613000000000003</v>
      </c>
      <c r="R82" s="6">
        <v>61.193800000000003</v>
      </c>
      <c r="S82" s="6">
        <v>18.1036</v>
      </c>
      <c r="T82" s="6">
        <v>-0.7611</v>
      </c>
      <c r="U82" s="6">
        <v>-15.0326</v>
      </c>
      <c r="V82" s="6">
        <v>10.1341</v>
      </c>
      <c r="W82" s="6">
        <v>11.8131</v>
      </c>
      <c r="X82" s="6">
        <v>87.176699999999997</v>
      </c>
      <c r="Y82" s="6">
        <v>2.54</v>
      </c>
      <c r="Z82" s="30">
        <v>3.11</v>
      </c>
      <c r="AA82" s="30">
        <v>5.14</v>
      </c>
      <c r="AB82" s="30">
        <v>5.59</v>
      </c>
      <c r="AC82" s="30">
        <v>5.95</v>
      </c>
      <c r="AD82" s="6" t="s">
        <v>494</v>
      </c>
      <c r="AE82" s="30">
        <v>0.51</v>
      </c>
      <c r="AF82" s="30">
        <v>0.4</v>
      </c>
    </row>
    <row r="83" spans="1:32" x14ac:dyDescent="0.3">
      <c r="A83" s="6">
        <v>82</v>
      </c>
      <c r="B83" s="15" t="s">
        <v>81</v>
      </c>
      <c r="C83" s="8" t="s">
        <v>370</v>
      </c>
      <c r="D83" s="6">
        <v>237.08500000000001</v>
      </c>
      <c r="E83" s="6">
        <v>2</v>
      </c>
      <c r="F83" s="6">
        <v>0</v>
      </c>
      <c r="G83" s="6">
        <v>162.99</v>
      </c>
      <c r="H83" s="20">
        <v>4.7961999999999999E-5</v>
      </c>
      <c r="I83" s="20">
        <v>0.80323999999999995</v>
      </c>
      <c r="J83" s="6">
        <v>200.25</v>
      </c>
      <c r="K83" s="30">
        <v>191.78</v>
      </c>
      <c r="L83" s="25">
        <v>0.46666999999999997</v>
      </c>
      <c r="M83" s="6">
        <v>0</v>
      </c>
      <c r="N83" s="6">
        <v>0.82669999999999999</v>
      </c>
      <c r="O83" s="6">
        <v>4.67218</v>
      </c>
      <c r="P83" s="6">
        <v>-4.8212999999999999</v>
      </c>
      <c r="Q83" s="6">
        <v>6.2613000000000003</v>
      </c>
      <c r="R83" s="6">
        <v>61.193800000000003</v>
      </c>
      <c r="S83" s="6">
        <v>18.1037</v>
      </c>
      <c r="T83" s="6">
        <v>-0.7611</v>
      </c>
      <c r="U83" s="6">
        <v>-15.036799999999999</v>
      </c>
      <c r="V83" s="6">
        <v>10.025399999999999</v>
      </c>
      <c r="W83" s="6">
        <v>11.426</v>
      </c>
      <c r="X83" s="6">
        <v>87.605400000000003</v>
      </c>
      <c r="Y83" s="6">
        <v>2.54</v>
      </c>
      <c r="Z83" s="30">
        <v>3.12</v>
      </c>
      <c r="AA83" s="30">
        <v>5.05</v>
      </c>
      <c r="AB83" s="30">
        <v>5.63</v>
      </c>
      <c r="AC83" s="30">
        <v>5.99</v>
      </c>
      <c r="AD83" s="6" t="s">
        <v>495</v>
      </c>
      <c r="AE83" s="30">
        <v>0.46</v>
      </c>
      <c r="AF83" s="30">
        <v>0.32</v>
      </c>
    </row>
    <row r="84" spans="1:32" x14ac:dyDescent="0.3">
      <c r="A84" s="6">
        <v>83</v>
      </c>
      <c r="B84" s="15" t="s">
        <v>82</v>
      </c>
      <c r="C84" s="8" t="s">
        <v>380</v>
      </c>
      <c r="D84" s="6">
        <v>237.08500000000001</v>
      </c>
      <c r="E84" s="6">
        <v>2</v>
      </c>
      <c r="F84" s="6">
        <v>0</v>
      </c>
      <c r="G84" s="6">
        <v>162.99</v>
      </c>
      <c r="H84" s="20">
        <v>1.2337E-8</v>
      </c>
      <c r="I84" s="20">
        <v>0.80167999999999995</v>
      </c>
      <c r="J84" s="6">
        <v>201.41</v>
      </c>
      <c r="K84" s="30">
        <v>192.88</v>
      </c>
      <c r="L84" s="25">
        <v>0.46666999999999997</v>
      </c>
      <c r="M84" s="6">
        <v>0</v>
      </c>
      <c r="N84" s="6">
        <v>0.83101999999999998</v>
      </c>
      <c r="O84" s="6">
        <v>4.67218</v>
      </c>
      <c r="P84" s="6">
        <v>-4.8198699999999999</v>
      </c>
      <c r="Q84" s="6">
        <v>6.2613000000000003</v>
      </c>
      <c r="R84" s="6">
        <v>61.2072</v>
      </c>
      <c r="S84" s="6">
        <v>18.104500000000002</v>
      </c>
      <c r="T84" s="6">
        <v>-0.76139999999999997</v>
      </c>
      <c r="U84" s="6">
        <v>-15.095700000000001</v>
      </c>
      <c r="V84" s="6">
        <v>10.0497</v>
      </c>
      <c r="W84" s="6">
        <v>11.429399999999999</v>
      </c>
      <c r="X84" s="6">
        <v>87.102400000000003</v>
      </c>
      <c r="Y84" s="6">
        <v>2.5499999999999998</v>
      </c>
      <c r="Z84" s="30">
        <v>3.16</v>
      </c>
      <c r="AA84" s="30">
        <v>5</v>
      </c>
      <c r="AB84" s="30">
        <v>5.66</v>
      </c>
      <c r="AC84" s="30">
        <v>5.99</v>
      </c>
      <c r="AD84" s="6" t="s">
        <v>496</v>
      </c>
      <c r="AE84" s="30">
        <v>0.54</v>
      </c>
      <c r="AF84" s="30">
        <v>0.32</v>
      </c>
    </row>
    <row r="85" spans="1:32" x14ac:dyDescent="0.3">
      <c r="A85" s="6">
        <v>84</v>
      </c>
      <c r="B85" s="15" t="s">
        <v>83</v>
      </c>
      <c r="C85" s="8" t="s">
        <v>384</v>
      </c>
      <c r="D85" s="6">
        <v>237.08500000000001</v>
      </c>
      <c r="E85" s="6">
        <v>2</v>
      </c>
      <c r="F85" s="6">
        <v>0</v>
      </c>
      <c r="G85" s="6">
        <v>162.99</v>
      </c>
      <c r="H85" s="20">
        <v>3.2594000000000002E-14</v>
      </c>
      <c r="I85" s="20">
        <v>0.79732999999999998</v>
      </c>
      <c r="J85" s="6">
        <v>202.72</v>
      </c>
      <c r="K85" s="30">
        <v>193.18</v>
      </c>
      <c r="L85" s="25">
        <v>0.53332999999999997</v>
      </c>
      <c r="M85" s="6">
        <v>0</v>
      </c>
      <c r="N85" s="6">
        <v>0.81242999999999999</v>
      </c>
      <c r="O85" s="6">
        <v>4.67218</v>
      </c>
      <c r="P85" s="6">
        <v>-4.8425200000000004</v>
      </c>
      <c r="Q85" s="6">
        <v>6.2613000000000003</v>
      </c>
      <c r="R85" s="6">
        <v>61.206699999999998</v>
      </c>
      <c r="S85" s="6">
        <v>18.1052</v>
      </c>
      <c r="T85" s="6">
        <v>-0.76139999999999997</v>
      </c>
      <c r="U85" s="6">
        <v>-14.9948</v>
      </c>
      <c r="V85" s="6">
        <v>10.173400000000001</v>
      </c>
      <c r="W85" s="6">
        <v>11.8123</v>
      </c>
      <c r="X85" s="6">
        <v>86.592100000000002</v>
      </c>
      <c r="Y85" s="6">
        <v>2.42</v>
      </c>
      <c r="Z85" s="30">
        <v>3.11</v>
      </c>
      <c r="AA85" s="30">
        <v>5.0999999999999996</v>
      </c>
      <c r="AB85" s="30">
        <v>5.57</v>
      </c>
      <c r="AC85" s="30">
        <v>5.99</v>
      </c>
      <c r="AD85" s="6" t="s">
        <v>497</v>
      </c>
      <c r="AE85" s="30">
        <v>0.5</v>
      </c>
      <c r="AF85" s="30">
        <v>0.4</v>
      </c>
    </row>
    <row r="86" spans="1:32" x14ac:dyDescent="0.3">
      <c r="A86" s="6">
        <v>85</v>
      </c>
      <c r="B86" s="15" t="s">
        <v>84</v>
      </c>
      <c r="C86" s="8" t="s">
        <v>386</v>
      </c>
      <c r="D86" s="6">
        <v>237.08500000000001</v>
      </c>
      <c r="E86" s="6">
        <v>2</v>
      </c>
      <c r="F86" s="6">
        <v>0</v>
      </c>
      <c r="G86" s="6">
        <v>162.99</v>
      </c>
      <c r="H86" s="20">
        <v>9.8973999999999995E-6</v>
      </c>
      <c r="I86" s="20">
        <v>0.80135999999999996</v>
      </c>
      <c r="J86" s="6">
        <v>200.74</v>
      </c>
      <c r="K86" s="30">
        <v>191.8</v>
      </c>
      <c r="L86" s="25">
        <v>0.53332999999999997</v>
      </c>
      <c r="M86" s="6">
        <v>0</v>
      </c>
      <c r="N86" s="6">
        <v>0.81996999999999998</v>
      </c>
      <c r="O86" s="6">
        <v>4.67218</v>
      </c>
      <c r="P86" s="6">
        <v>-4.8464600000000004</v>
      </c>
      <c r="Q86" s="6">
        <v>6.2613000000000003</v>
      </c>
      <c r="R86" s="6">
        <v>61.253900000000002</v>
      </c>
      <c r="S86" s="6">
        <v>18.107600000000001</v>
      </c>
      <c r="T86" s="6">
        <v>-0.76249999999999996</v>
      </c>
      <c r="U86" s="6">
        <v>-15.133100000000001</v>
      </c>
      <c r="V86" s="6">
        <v>10.049799999999999</v>
      </c>
      <c r="W86" s="6">
        <v>11.8149</v>
      </c>
      <c r="X86" s="6">
        <v>86.342299999999994</v>
      </c>
      <c r="Y86" s="6">
        <v>2.46</v>
      </c>
      <c r="Z86" s="30">
        <v>3.18</v>
      </c>
      <c r="AA86" s="30">
        <v>5.05</v>
      </c>
      <c r="AB86" s="30">
        <v>5.62</v>
      </c>
      <c r="AC86" s="30">
        <v>5.94</v>
      </c>
      <c r="AD86" s="6" t="s">
        <v>498</v>
      </c>
      <c r="AE86" s="30">
        <v>0.43</v>
      </c>
      <c r="AF86" s="30">
        <v>0.37</v>
      </c>
    </row>
    <row r="87" spans="1:32" x14ac:dyDescent="0.3">
      <c r="A87" s="6">
        <v>86</v>
      </c>
      <c r="B87" s="15" t="s">
        <v>85</v>
      </c>
      <c r="C87" s="8" t="s">
        <v>387</v>
      </c>
      <c r="D87" s="6">
        <v>237.08500000000001</v>
      </c>
      <c r="E87" s="6">
        <v>2</v>
      </c>
      <c r="F87" s="6">
        <v>7</v>
      </c>
      <c r="G87" s="6">
        <v>162.99</v>
      </c>
      <c r="H87" s="20">
        <v>8.3401000000000002E-17</v>
      </c>
      <c r="I87" s="20">
        <v>0.81552000000000002</v>
      </c>
      <c r="J87" s="6">
        <v>196.66</v>
      </c>
      <c r="K87" s="30">
        <v>190.94</v>
      </c>
      <c r="L87" s="25">
        <v>0.46666999999999997</v>
      </c>
      <c r="M87" s="6">
        <v>0</v>
      </c>
      <c r="N87" s="6">
        <v>0.83016000000000001</v>
      </c>
      <c r="O87" s="6">
        <v>4.67218</v>
      </c>
      <c r="P87" s="6">
        <v>-4.83195</v>
      </c>
      <c r="Q87" s="6">
        <v>6.2613000000000003</v>
      </c>
      <c r="R87" s="6">
        <v>61.206699999999998</v>
      </c>
      <c r="S87" s="6">
        <v>18.1051</v>
      </c>
      <c r="T87" s="6">
        <v>-0.76139999999999997</v>
      </c>
      <c r="U87" s="6">
        <v>-13.913</v>
      </c>
      <c r="V87" s="6">
        <v>210.13659999999999</v>
      </c>
      <c r="W87" s="6">
        <v>11.9543</v>
      </c>
      <c r="X87" s="6">
        <v>286.72820000000002</v>
      </c>
      <c r="Y87" s="6">
        <v>2.44</v>
      </c>
      <c r="Z87" s="30">
        <v>3.14</v>
      </c>
      <c r="AA87" s="30">
        <v>5.05</v>
      </c>
      <c r="AB87" s="30">
        <v>5.51</v>
      </c>
      <c r="AC87" s="30">
        <v>5.99</v>
      </c>
      <c r="AD87" s="6" t="s">
        <v>499</v>
      </c>
      <c r="AE87" s="30">
        <v>0.43</v>
      </c>
      <c r="AF87" s="30">
        <v>0.41</v>
      </c>
    </row>
    <row r="88" spans="1:32" x14ac:dyDescent="0.3">
      <c r="A88" s="6">
        <v>87</v>
      </c>
      <c r="B88" s="15" t="s">
        <v>86</v>
      </c>
      <c r="C88" s="8" t="s">
        <v>389</v>
      </c>
      <c r="D88" s="6">
        <v>237.08500000000001</v>
      </c>
      <c r="E88" s="6">
        <v>2</v>
      </c>
      <c r="F88" s="6">
        <v>0</v>
      </c>
      <c r="G88" s="6">
        <v>162.99</v>
      </c>
      <c r="H88" s="20">
        <v>6.89E-9</v>
      </c>
      <c r="I88" s="20">
        <v>0.79693999999999998</v>
      </c>
      <c r="J88" s="6">
        <v>202.16</v>
      </c>
      <c r="K88" s="30">
        <v>192.25</v>
      </c>
      <c r="L88" s="25">
        <v>0.53332999999999997</v>
      </c>
      <c r="M88" s="6">
        <v>0</v>
      </c>
      <c r="N88" s="6">
        <v>0.79493000000000003</v>
      </c>
      <c r="O88" s="6">
        <v>4.67218</v>
      </c>
      <c r="P88" s="6">
        <v>-4.8419800000000004</v>
      </c>
      <c r="Q88" s="6">
        <v>6.2613000000000003</v>
      </c>
      <c r="R88" s="6">
        <v>61.193800000000003</v>
      </c>
      <c r="S88" s="6">
        <v>18.1038</v>
      </c>
      <c r="T88" s="6">
        <v>-0.7611</v>
      </c>
      <c r="U88" s="6">
        <v>-17.691199999999998</v>
      </c>
      <c r="V88" s="6">
        <v>-1.4006000000000001</v>
      </c>
      <c r="W88" s="6">
        <v>13.3811</v>
      </c>
      <c r="X88" s="6">
        <v>76.480599999999995</v>
      </c>
      <c r="Y88" s="6">
        <v>2.4700000000000002</v>
      </c>
      <c r="Z88" s="30">
        <v>3.15</v>
      </c>
      <c r="AA88" s="30">
        <v>5.14</v>
      </c>
      <c r="AB88" s="30">
        <v>5.63</v>
      </c>
      <c r="AC88" s="30">
        <v>5.94</v>
      </c>
      <c r="AD88" s="6" t="s">
        <v>500</v>
      </c>
      <c r="AE88" s="30">
        <v>0.45</v>
      </c>
      <c r="AF88" s="30">
        <v>0.41</v>
      </c>
    </row>
    <row r="89" spans="1:32" x14ac:dyDescent="0.3">
      <c r="A89" s="6">
        <v>88</v>
      </c>
      <c r="B89" s="15" t="s">
        <v>87</v>
      </c>
      <c r="C89" s="8" t="s">
        <v>404</v>
      </c>
      <c r="D89" s="6">
        <v>237.08500000000001</v>
      </c>
      <c r="E89" s="6">
        <v>2</v>
      </c>
      <c r="F89" s="6">
        <v>0</v>
      </c>
      <c r="G89" s="6">
        <v>162.99</v>
      </c>
      <c r="H89" s="20">
        <v>1.4206E-11</v>
      </c>
      <c r="I89" s="20">
        <v>0.79178000000000004</v>
      </c>
      <c r="J89" s="6">
        <v>203.56</v>
      </c>
      <c r="K89" s="30">
        <v>192.36</v>
      </c>
      <c r="L89" s="25">
        <v>0.53332999999999997</v>
      </c>
      <c r="M89" s="6">
        <v>0</v>
      </c>
      <c r="N89" s="6">
        <v>0.81242999999999999</v>
      </c>
      <c r="O89" s="6">
        <v>4.67218</v>
      </c>
      <c r="P89" s="6">
        <v>-4.8330399999999996</v>
      </c>
      <c r="Q89" s="6">
        <v>6.2613000000000003</v>
      </c>
      <c r="R89" s="6">
        <v>61.206699999999998</v>
      </c>
      <c r="S89" s="6">
        <v>18.1053</v>
      </c>
      <c r="T89" s="6">
        <v>-0.76139999999999997</v>
      </c>
      <c r="U89" s="6">
        <v>-16.031500000000001</v>
      </c>
      <c r="V89" s="6">
        <v>-1.5335000000000001</v>
      </c>
      <c r="W89" s="6">
        <v>11.6265</v>
      </c>
      <c r="X89" s="6">
        <v>75.739699999999999</v>
      </c>
      <c r="Y89" s="6">
        <v>2.61</v>
      </c>
      <c r="Z89" s="30">
        <v>3.18</v>
      </c>
      <c r="AA89" s="30">
        <v>5.1100000000000003</v>
      </c>
      <c r="AB89" s="30">
        <v>5.61</v>
      </c>
      <c r="AC89" s="30">
        <v>5.95</v>
      </c>
      <c r="AD89" s="6" t="s">
        <v>501</v>
      </c>
      <c r="AE89" s="30">
        <v>0.5</v>
      </c>
      <c r="AF89" s="30">
        <v>0.28000000000000003</v>
      </c>
    </row>
    <row r="90" spans="1:32" x14ac:dyDescent="0.3">
      <c r="A90" s="6">
        <v>89</v>
      </c>
      <c r="B90" s="15" t="s">
        <v>88</v>
      </c>
      <c r="C90" s="8" t="s">
        <v>410</v>
      </c>
      <c r="D90" s="6">
        <v>237.08500000000001</v>
      </c>
      <c r="E90" s="6">
        <v>2</v>
      </c>
      <c r="F90" s="6">
        <v>0</v>
      </c>
      <c r="G90" s="6">
        <v>162.99</v>
      </c>
      <c r="H90" s="20">
        <v>1.0083E-10</v>
      </c>
      <c r="I90" s="20">
        <v>0.79164000000000001</v>
      </c>
      <c r="J90" s="6">
        <v>203.8</v>
      </c>
      <c r="K90" s="30">
        <v>192.65</v>
      </c>
      <c r="L90" s="25">
        <v>0.53332999999999997</v>
      </c>
      <c r="M90" s="6">
        <v>0</v>
      </c>
      <c r="N90" s="6">
        <v>0.80949000000000004</v>
      </c>
      <c r="O90" s="6">
        <v>4.67218</v>
      </c>
      <c r="P90" s="6">
        <v>-4.8342299999999998</v>
      </c>
      <c r="Q90" s="6">
        <v>6.2613000000000003</v>
      </c>
      <c r="R90" s="6">
        <v>61.192500000000003</v>
      </c>
      <c r="S90" s="6">
        <v>18.103400000000001</v>
      </c>
      <c r="T90" s="6">
        <v>-0.7611</v>
      </c>
      <c r="U90" s="6">
        <v>-16.053100000000001</v>
      </c>
      <c r="V90" s="6">
        <v>-1.5378000000000001</v>
      </c>
      <c r="W90" s="6">
        <v>11.284599999999999</v>
      </c>
      <c r="X90" s="6">
        <v>74.286199999999994</v>
      </c>
      <c r="Y90" s="6">
        <v>2.4900000000000002</v>
      </c>
      <c r="Z90" s="30">
        <v>3.19</v>
      </c>
      <c r="AA90" s="30">
        <v>5.0599999999999996</v>
      </c>
      <c r="AB90" s="30">
        <v>5.66</v>
      </c>
      <c r="AC90" s="30">
        <v>6.02</v>
      </c>
      <c r="AD90" s="6" t="s">
        <v>502</v>
      </c>
      <c r="AE90" s="30">
        <v>0.5</v>
      </c>
      <c r="AF90" s="30">
        <v>0.28999999999999998</v>
      </c>
    </row>
    <row r="91" spans="1:32" x14ac:dyDescent="0.3">
      <c r="A91" s="6">
        <v>90</v>
      </c>
      <c r="B91" s="15" t="s">
        <v>89</v>
      </c>
      <c r="C91" s="8" t="s">
        <v>411</v>
      </c>
      <c r="D91" s="6">
        <v>237.08500000000001</v>
      </c>
      <c r="E91" s="6">
        <v>2</v>
      </c>
      <c r="F91" s="6">
        <v>0</v>
      </c>
      <c r="G91" s="6">
        <v>162.99</v>
      </c>
      <c r="H91" s="20">
        <v>2.4949999999999998E-6</v>
      </c>
      <c r="I91" s="20">
        <v>0.78715999999999997</v>
      </c>
      <c r="J91" s="6">
        <v>206.02</v>
      </c>
      <c r="K91" s="30">
        <v>194.15</v>
      </c>
      <c r="L91" s="25">
        <v>0.6</v>
      </c>
      <c r="M91" s="6">
        <v>0</v>
      </c>
      <c r="N91" s="6">
        <v>0.79217000000000004</v>
      </c>
      <c r="O91" s="6">
        <v>4.67218</v>
      </c>
      <c r="P91" s="6">
        <v>-4.85642</v>
      </c>
      <c r="Q91" s="6">
        <v>6.2613000000000003</v>
      </c>
      <c r="R91" s="6">
        <v>61.253900000000002</v>
      </c>
      <c r="S91" s="6">
        <v>18.107700000000001</v>
      </c>
      <c r="T91" s="6">
        <v>-0.76249999999999996</v>
      </c>
      <c r="U91" s="6">
        <v>-16.193899999999999</v>
      </c>
      <c r="V91" s="6">
        <v>-1.4043000000000001</v>
      </c>
      <c r="W91" s="6">
        <v>11.6723</v>
      </c>
      <c r="X91" s="6">
        <v>73.611800000000002</v>
      </c>
      <c r="Y91" s="6">
        <v>2.42</v>
      </c>
      <c r="Z91" s="30">
        <v>3.07</v>
      </c>
      <c r="AA91" s="30">
        <v>5.07</v>
      </c>
      <c r="AB91" s="30">
        <v>5.78</v>
      </c>
      <c r="AC91" s="30">
        <v>5.92</v>
      </c>
      <c r="AD91" s="6" t="s">
        <v>503</v>
      </c>
      <c r="AE91" s="30">
        <v>0.42</v>
      </c>
      <c r="AF91" s="30">
        <v>0.46</v>
      </c>
    </row>
    <row r="92" spans="1:32" x14ac:dyDescent="0.3">
      <c r="A92" s="7">
        <v>91</v>
      </c>
      <c r="B92" s="16" t="s">
        <v>90</v>
      </c>
      <c r="C92" s="11" t="s">
        <v>412</v>
      </c>
      <c r="D92" s="7">
        <v>237.08500000000001</v>
      </c>
      <c r="E92" s="7">
        <v>2</v>
      </c>
      <c r="F92" s="7">
        <v>7</v>
      </c>
      <c r="G92" s="7">
        <v>162.99</v>
      </c>
      <c r="H92" s="21">
        <v>7.0874999999999996E-10</v>
      </c>
      <c r="I92" s="21">
        <v>0.78802000000000005</v>
      </c>
      <c r="J92" s="7">
        <v>205.57</v>
      </c>
      <c r="K92" s="31">
        <v>193.82</v>
      </c>
      <c r="L92" s="26">
        <v>0.53332999999999997</v>
      </c>
      <c r="M92" s="7">
        <v>0</v>
      </c>
      <c r="N92" s="7">
        <v>0.79871000000000003</v>
      </c>
      <c r="O92" s="7">
        <v>4.67218</v>
      </c>
      <c r="P92" s="7">
        <v>-4.8608900000000004</v>
      </c>
      <c r="Q92" s="7">
        <v>6.2613000000000003</v>
      </c>
      <c r="R92" s="7">
        <v>61.253900000000002</v>
      </c>
      <c r="S92" s="7">
        <v>18.107700000000001</v>
      </c>
      <c r="T92" s="7">
        <v>-0.76249999999999996</v>
      </c>
      <c r="U92" s="7">
        <v>-16.1938</v>
      </c>
      <c r="V92" s="7">
        <v>1.452</v>
      </c>
      <c r="W92" s="7">
        <v>11.6723</v>
      </c>
      <c r="X92" s="7">
        <v>73.497500000000002</v>
      </c>
      <c r="Y92" s="7">
        <v>2.38</v>
      </c>
      <c r="Z92" s="31">
        <v>3.24</v>
      </c>
      <c r="AA92" s="31">
        <v>5.0999999999999996</v>
      </c>
      <c r="AB92" s="31">
        <v>5.87</v>
      </c>
      <c r="AC92" s="31">
        <v>5.98</v>
      </c>
      <c r="AD92" s="7" t="s">
        <v>504</v>
      </c>
      <c r="AE92" s="31">
        <v>0.35</v>
      </c>
      <c r="AF92" s="31">
        <v>0.28000000000000003</v>
      </c>
    </row>
    <row r="93" spans="1:32" x14ac:dyDescent="0.3">
      <c r="A93" s="7">
        <v>92</v>
      </c>
      <c r="B93" s="16" t="s">
        <v>91</v>
      </c>
      <c r="C93" s="11" t="s">
        <v>414</v>
      </c>
      <c r="D93" s="7">
        <v>237.08500000000001</v>
      </c>
      <c r="E93" s="7">
        <v>2</v>
      </c>
      <c r="F93" s="7">
        <v>0</v>
      </c>
      <c r="G93" s="7">
        <v>162.99</v>
      </c>
      <c r="H93" s="21">
        <v>7.2998000000000003E-8</v>
      </c>
      <c r="I93" s="21">
        <v>0.79756000000000005</v>
      </c>
      <c r="J93" s="7">
        <v>202.79</v>
      </c>
      <c r="K93" s="31">
        <v>193.36</v>
      </c>
      <c r="L93" s="26">
        <v>0.53332999999999997</v>
      </c>
      <c r="M93" s="7">
        <v>0</v>
      </c>
      <c r="N93" s="7">
        <v>0.81338999999999995</v>
      </c>
      <c r="O93" s="7">
        <v>4.67218</v>
      </c>
      <c r="P93" s="7">
        <v>-4.8173700000000004</v>
      </c>
      <c r="Q93" s="7">
        <v>6.2613000000000003</v>
      </c>
      <c r="R93" s="7">
        <v>61.194000000000003</v>
      </c>
      <c r="S93" s="7">
        <v>18.104700000000001</v>
      </c>
      <c r="T93" s="7">
        <v>-0.76090000000000002</v>
      </c>
      <c r="U93" s="7">
        <v>-17.5366</v>
      </c>
      <c r="V93" s="7">
        <v>-1.4865999999999999</v>
      </c>
      <c r="W93" s="7">
        <v>12.9785</v>
      </c>
      <c r="X93" s="7">
        <v>77.361599999999996</v>
      </c>
      <c r="Y93" s="7">
        <v>2.64</v>
      </c>
      <c r="Z93" s="31">
        <v>3.1</v>
      </c>
      <c r="AA93" s="31">
        <v>4.99</v>
      </c>
      <c r="AB93" s="31">
        <v>5.61</v>
      </c>
      <c r="AC93" s="31">
        <v>5.96</v>
      </c>
      <c r="AD93" s="7" t="s">
        <v>505</v>
      </c>
      <c r="AE93" s="31">
        <v>0.54</v>
      </c>
      <c r="AF93" s="31">
        <v>0.32</v>
      </c>
    </row>
    <row r="94" spans="1:32" x14ac:dyDescent="0.3">
      <c r="A94" s="7">
        <v>93</v>
      </c>
      <c r="B94" s="16" t="s">
        <v>92</v>
      </c>
      <c r="C94" s="11" t="s">
        <v>419</v>
      </c>
      <c r="D94" s="7">
        <v>237.08500000000001</v>
      </c>
      <c r="E94" s="7">
        <v>2</v>
      </c>
      <c r="F94" s="7">
        <v>0</v>
      </c>
      <c r="G94" s="7">
        <v>162.99</v>
      </c>
      <c r="H94" s="21">
        <v>1.0291E-4</v>
      </c>
      <c r="I94" s="21">
        <v>0.79264999999999997</v>
      </c>
      <c r="J94" s="7">
        <v>204.29</v>
      </c>
      <c r="K94" s="31">
        <v>193.72</v>
      </c>
      <c r="L94" s="26">
        <v>0.53332999999999997</v>
      </c>
      <c r="M94" s="7">
        <v>0</v>
      </c>
      <c r="N94" s="7">
        <v>0.80998000000000003</v>
      </c>
      <c r="O94" s="7">
        <v>4.67218</v>
      </c>
      <c r="P94" s="7">
        <v>-4.8298399999999999</v>
      </c>
      <c r="Q94" s="7">
        <v>6.2613000000000003</v>
      </c>
      <c r="R94" s="7">
        <v>61.2072</v>
      </c>
      <c r="S94" s="7">
        <v>18.104900000000001</v>
      </c>
      <c r="T94" s="7">
        <v>-0.76129999999999998</v>
      </c>
      <c r="U94" s="7">
        <v>-16.099299999999999</v>
      </c>
      <c r="V94" s="7">
        <v>-1.5026999999999999</v>
      </c>
      <c r="W94" s="7">
        <v>11.284599999999999</v>
      </c>
      <c r="X94" s="7">
        <v>74.409400000000005</v>
      </c>
      <c r="Y94" s="7">
        <v>2.6</v>
      </c>
      <c r="Z94" s="31">
        <v>3.15</v>
      </c>
      <c r="AA94" s="31">
        <v>5.15</v>
      </c>
      <c r="AB94" s="31">
        <v>5.67</v>
      </c>
      <c r="AC94" s="31">
        <v>5.99</v>
      </c>
      <c r="AD94" s="7" t="s">
        <v>506</v>
      </c>
      <c r="AE94" s="31">
        <v>0.55000000000000004</v>
      </c>
      <c r="AF94" s="31">
        <v>0.31</v>
      </c>
    </row>
    <row r="95" spans="1:32" x14ac:dyDescent="0.3">
      <c r="A95" s="7">
        <v>94</v>
      </c>
      <c r="B95" s="16" t="s">
        <v>93</v>
      </c>
      <c r="C95" s="11" t="s">
        <v>420</v>
      </c>
      <c r="D95" s="7">
        <v>237.08500000000001</v>
      </c>
      <c r="E95" s="7">
        <v>2</v>
      </c>
      <c r="F95" s="7">
        <v>7</v>
      </c>
      <c r="G95" s="7">
        <v>162.99</v>
      </c>
      <c r="H95" s="21">
        <v>6.6723999999999993E-5</v>
      </c>
      <c r="I95" s="21">
        <v>0.78835999999999995</v>
      </c>
      <c r="J95" s="7">
        <v>205.52</v>
      </c>
      <c r="K95" s="31">
        <v>193.88</v>
      </c>
      <c r="L95" s="26">
        <v>0.6</v>
      </c>
      <c r="M95" s="7">
        <v>0</v>
      </c>
      <c r="N95" s="7">
        <v>0.79105000000000003</v>
      </c>
      <c r="O95" s="7">
        <v>4.67218</v>
      </c>
      <c r="P95" s="7">
        <v>-4.8517799999999998</v>
      </c>
      <c r="Q95" s="7">
        <v>6.2613000000000003</v>
      </c>
      <c r="R95" s="7">
        <v>61.2072</v>
      </c>
      <c r="S95" s="7">
        <v>18.104900000000001</v>
      </c>
      <c r="T95" s="7">
        <v>-0.76129999999999998</v>
      </c>
      <c r="U95" s="7">
        <v>-16.095500000000001</v>
      </c>
      <c r="V95" s="7">
        <v>-1.3681000000000001</v>
      </c>
      <c r="W95" s="7">
        <v>11.671799999999999</v>
      </c>
      <c r="X95" s="7">
        <v>73.804199999999994</v>
      </c>
      <c r="Y95" s="7">
        <v>2.5</v>
      </c>
      <c r="Z95" s="31">
        <v>3.01</v>
      </c>
      <c r="AA95" s="31">
        <v>5.0599999999999996</v>
      </c>
      <c r="AB95" s="31">
        <v>5.67</v>
      </c>
      <c r="AC95" s="31">
        <v>5.92</v>
      </c>
      <c r="AD95" s="7" t="s">
        <v>507</v>
      </c>
      <c r="AE95" s="31">
        <v>0.43</v>
      </c>
      <c r="AF95" s="31">
        <v>0.46</v>
      </c>
    </row>
    <row r="96" spans="1:32" x14ac:dyDescent="0.3">
      <c r="A96" s="7">
        <v>95</v>
      </c>
      <c r="B96" s="16" t="s">
        <v>94</v>
      </c>
      <c r="C96" s="11" t="s">
        <v>422</v>
      </c>
      <c r="D96" s="7">
        <v>237.08500000000001</v>
      </c>
      <c r="E96" s="7">
        <v>2</v>
      </c>
      <c r="F96" s="7">
        <v>7</v>
      </c>
      <c r="G96" s="7">
        <v>162.99</v>
      </c>
      <c r="H96" s="21">
        <v>1.8233E-6</v>
      </c>
      <c r="I96" s="21">
        <v>0.79278999999999999</v>
      </c>
      <c r="J96" s="7">
        <v>204.22</v>
      </c>
      <c r="K96" s="31">
        <v>193.67</v>
      </c>
      <c r="L96" s="26">
        <v>0.46666999999999997</v>
      </c>
      <c r="M96" s="7">
        <v>0</v>
      </c>
      <c r="N96" s="7">
        <v>0.82089000000000001</v>
      </c>
      <c r="O96" s="7">
        <v>4.67218</v>
      </c>
      <c r="P96" s="7">
        <v>-4.8075799999999997</v>
      </c>
      <c r="Q96" s="7">
        <v>6.2613000000000003</v>
      </c>
      <c r="R96" s="7">
        <v>61.192500000000003</v>
      </c>
      <c r="S96" s="7">
        <v>18.103400000000001</v>
      </c>
      <c r="T96" s="7">
        <v>-0.7611</v>
      </c>
      <c r="U96" s="7">
        <v>-16.095700000000001</v>
      </c>
      <c r="V96" s="7">
        <v>-1.6052</v>
      </c>
      <c r="W96" s="7">
        <v>11.2422</v>
      </c>
      <c r="X96" s="7">
        <v>75.795699999999997</v>
      </c>
      <c r="Y96" s="7">
        <v>2.67</v>
      </c>
      <c r="Z96" s="31">
        <v>3.17</v>
      </c>
      <c r="AA96" s="31">
        <v>5.07</v>
      </c>
      <c r="AB96" s="31">
        <v>5.96</v>
      </c>
      <c r="AC96" s="31">
        <v>6</v>
      </c>
      <c r="AD96" s="7" t="s">
        <v>508</v>
      </c>
      <c r="AE96" s="31">
        <v>0.54</v>
      </c>
      <c r="AF96" s="31">
        <v>0.23</v>
      </c>
    </row>
    <row r="97" spans="1:32" x14ac:dyDescent="0.3">
      <c r="A97" s="7">
        <v>96</v>
      </c>
      <c r="B97" s="16" t="s">
        <v>95</v>
      </c>
      <c r="C97" s="11" t="s">
        <v>290</v>
      </c>
      <c r="D97" s="7">
        <v>271.52999999999997</v>
      </c>
      <c r="E97" s="7">
        <v>3</v>
      </c>
      <c r="F97" s="7">
        <v>0</v>
      </c>
      <c r="G97" s="7">
        <v>178.41</v>
      </c>
      <c r="H97" s="21">
        <v>3.7909000000000002E-9</v>
      </c>
      <c r="I97" s="21">
        <v>0.79652000000000001</v>
      </c>
      <c r="J97" s="7">
        <v>213.06</v>
      </c>
      <c r="K97" s="31">
        <v>207.83</v>
      </c>
      <c r="L97" s="26">
        <v>0.5</v>
      </c>
      <c r="M97" s="7">
        <v>0</v>
      </c>
      <c r="N97" s="7">
        <v>0.83603000000000005</v>
      </c>
      <c r="O97" s="7">
        <v>5.2941500000000001</v>
      </c>
      <c r="P97" s="7">
        <v>-5.5176600000000002</v>
      </c>
      <c r="Q97" s="7">
        <v>6.7526999999999999</v>
      </c>
      <c r="R97" s="7">
        <v>61.206699999999998</v>
      </c>
      <c r="S97" s="7">
        <v>18.139900000000001</v>
      </c>
      <c r="T97" s="7">
        <v>-0.76139999999999997</v>
      </c>
      <c r="U97" s="7">
        <v>-18.196300000000001</v>
      </c>
      <c r="V97" s="7">
        <v>9.9604999999999997</v>
      </c>
      <c r="W97" s="7">
        <v>15.7919</v>
      </c>
      <c r="X97" s="7">
        <v>93.979500000000002</v>
      </c>
      <c r="Y97" s="7">
        <v>2.58</v>
      </c>
      <c r="Z97" s="31">
        <v>3.39</v>
      </c>
      <c r="AA97" s="31">
        <v>5.16</v>
      </c>
      <c r="AB97" s="31">
        <v>5.66</v>
      </c>
      <c r="AC97" s="31">
        <v>6.39</v>
      </c>
      <c r="AD97" s="7" t="s">
        <v>509</v>
      </c>
      <c r="AE97" s="31">
        <v>0.54</v>
      </c>
      <c r="AF97" s="31">
        <v>0.42</v>
      </c>
    </row>
    <row r="98" spans="1:32" x14ac:dyDescent="0.3">
      <c r="A98" s="7">
        <v>97</v>
      </c>
      <c r="B98" s="16" t="s">
        <v>96</v>
      </c>
      <c r="C98" s="11" t="s">
        <v>321</v>
      </c>
      <c r="D98" s="7">
        <v>271.52999999999997</v>
      </c>
      <c r="E98" s="7">
        <v>3</v>
      </c>
      <c r="F98" s="7">
        <v>0</v>
      </c>
      <c r="G98" s="7">
        <v>178.41</v>
      </c>
      <c r="H98" s="21">
        <v>3.7564999999999996E-9</v>
      </c>
      <c r="I98" s="21">
        <v>0.78981999999999997</v>
      </c>
      <c r="J98" s="7">
        <v>216.05</v>
      </c>
      <c r="K98" s="31">
        <v>209.55</v>
      </c>
      <c r="L98" s="26">
        <v>0.5</v>
      </c>
      <c r="M98" s="7">
        <v>0</v>
      </c>
      <c r="N98" s="7">
        <v>0.85557000000000005</v>
      </c>
      <c r="O98" s="7">
        <v>5.2941500000000001</v>
      </c>
      <c r="P98" s="7">
        <v>-5.5151300000000001</v>
      </c>
      <c r="Q98" s="7">
        <v>6.7526999999999999</v>
      </c>
      <c r="R98" s="7">
        <v>61.2072</v>
      </c>
      <c r="S98" s="7">
        <v>18.139500000000002</v>
      </c>
      <c r="T98" s="7">
        <v>-0.76129999999999998</v>
      </c>
      <c r="U98" s="7">
        <v>-16.6311</v>
      </c>
      <c r="V98" s="7">
        <v>9.8591999999999995</v>
      </c>
      <c r="W98" s="7">
        <v>14.036300000000001</v>
      </c>
      <c r="X98" s="7">
        <v>92.906000000000006</v>
      </c>
      <c r="Y98" s="7">
        <v>2.67</v>
      </c>
      <c r="Z98" s="31">
        <v>3.38</v>
      </c>
      <c r="AA98" s="31">
        <v>5.56</v>
      </c>
      <c r="AB98" s="31">
        <v>6.14</v>
      </c>
      <c r="AC98" s="31">
        <v>6.41</v>
      </c>
      <c r="AD98" s="7" t="s">
        <v>510</v>
      </c>
      <c r="AE98" s="31">
        <v>0.53</v>
      </c>
      <c r="AF98" s="31">
        <v>0.33</v>
      </c>
    </row>
    <row r="99" spans="1:32" x14ac:dyDescent="0.3">
      <c r="A99" s="7">
        <v>98</v>
      </c>
      <c r="B99" s="16" t="s">
        <v>97</v>
      </c>
      <c r="C99" s="11" t="s">
        <v>337</v>
      </c>
      <c r="D99" s="7">
        <v>271.52999999999997</v>
      </c>
      <c r="E99" s="7">
        <v>3</v>
      </c>
      <c r="F99" s="7">
        <v>0</v>
      </c>
      <c r="G99" s="7">
        <v>178.41</v>
      </c>
      <c r="H99" s="21">
        <v>2.0455000000000002E-6</v>
      </c>
      <c r="I99" s="21">
        <v>0.79005999999999998</v>
      </c>
      <c r="J99" s="7">
        <v>216.07</v>
      </c>
      <c r="K99" s="31">
        <v>209.68</v>
      </c>
      <c r="L99" s="26">
        <v>0.5</v>
      </c>
      <c r="M99" s="7">
        <v>0</v>
      </c>
      <c r="N99" s="7">
        <v>0.85375999999999996</v>
      </c>
      <c r="O99" s="7">
        <v>5.2941500000000001</v>
      </c>
      <c r="P99" s="7">
        <v>-5.5134999999999996</v>
      </c>
      <c r="Q99" s="7">
        <v>6.7526999999999999</v>
      </c>
      <c r="R99" s="7">
        <v>61.253900000000002</v>
      </c>
      <c r="S99" s="7">
        <v>18.142399999999999</v>
      </c>
      <c r="T99" s="7">
        <v>-0.76249999999999996</v>
      </c>
      <c r="U99" s="7">
        <v>-16.734200000000001</v>
      </c>
      <c r="V99" s="7">
        <v>9.907</v>
      </c>
      <c r="W99" s="7">
        <v>14.039400000000001</v>
      </c>
      <c r="X99" s="7">
        <v>91.662199999999999</v>
      </c>
      <c r="Y99" s="7">
        <v>2.59</v>
      </c>
      <c r="Z99" s="31">
        <v>3.43</v>
      </c>
      <c r="AA99" s="31">
        <v>5.53</v>
      </c>
      <c r="AB99" s="31">
        <v>6.19</v>
      </c>
      <c r="AC99" s="31">
        <v>6.45</v>
      </c>
      <c r="AD99" s="7" t="s">
        <v>511</v>
      </c>
      <c r="AE99" s="31">
        <v>0.55000000000000004</v>
      </c>
      <c r="AF99" s="31">
        <v>0.3</v>
      </c>
    </row>
    <row r="100" spans="1:32" x14ac:dyDescent="0.3">
      <c r="A100" s="7">
        <v>99</v>
      </c>
      <c r="B100" s="16" t="s">
        <v>98</v>
      </c>
      <c r="C100" s="11" t="s">
        <v>343</v>
      </c>
      <c r="D100" s="7">
        <v>271.52999999999997</v>
      </c>
      <c r="E100" s="7">
        <v>3</v>
      </c>
      <c r="F100" s="7">
        <v>0</v>
      </c>
      <c r="G100" s="7">
        <v>178.41</v>
      </c>
      <c r="H100" s="21">
        <v>2.0371000000000001E-4</v>
      </c>
      <c r="I100" s="21">
        <v>0.78800999999999999</v>
      </c>
      <c r="J100" s="7">
        <v>216.72</v>
      </c>
      <c r="K100" s="31">
        <v>209.81</v>
      </c>
      <c r="L100" s="26">
        <v>0.5625</v>
      </c>
      <c r="M100" s="7">
        <v>0</v>
      </c>
      <c r="N100" s="7">
        <v>0.83684999999999998</v>
      </c>
      <c r="O100" s="7">
        <v>5.2941500000000001</v>
      </c>
      <c r="P100" s="7">
        <v>-5.5368000000000004</v>
      </c>
      <c r="Q100" s="7">
        <v>6.7526999999999999</v>
      </c>
      <c r="R100" s="7">
        <v>61.2072</v>
      </c>
      <c r="S100" s="7">
        <v>18.139800000000001</v>
      </c>
      <c r="T100" s="7">
        <v>-0.76129999999999998</v>
      </c>
      <c r="U100" s="7">
        <v>-16.627600000000001</v>
      </c>
      <c r="V100" s="7">
        <v>9.9892000000000003</v>
      </c>
      <c r="W100" s="7">
        <v>14.0807</v>
      </c>
      <c r="X100" s="7">
        <v>90.354200000000006</v>
      </c>
      <c r="Y100" s="7">
        <v>2.4700000000000002</v>
      </c>
      <c r="Z100" s="31">
        <v>3.31</v>
      </c>
      <c r="AA100" s="31">
        <v>5.53</v>
      </c>
      <c r="AB100" s="31">
        <v>5.9</v>
      </c>
      <c r="AC100" s="31">
        <v>6.39</v>
      </c>
      <c r="AD100" s="7" t="s">
        <v>512</v>
      </c>
      <c r="AE100" s="31">
        <v>0.52</v>
      </c>
      <c r="AF100" s="31">
        <v>0.45</v>
      </c>
    </row>
    <row r="101" spans="1:32" x14ac:dyDescent="0.3">
      <c r="A101" s="7">
        <v>100</v>
      </c>
      <c r="B101" s="16" t="s">
        <v>99</v>
      </c>
      <c r="C101" s="11" t="s">
        <v>346</v>
      </c>
      <c r="D101" s="7">
        <v>271.52999999999997</v>
      </c>
      <c r="E101" s="7">
        <v>3</v>
      </c>
      <c r="F101" s="7">
        <v>0</v>
      </c>
      <c r="G101" s="7">
        <v>178.41</v>
      </c>
      <c r="H101" s="21">
        <v>1.1477999999999999E-13</v>
      </c>
      <c r="I101" s="21">
        <v>0.78754000000000002</v>
      </c>
      <c r="J101" s="7">
        <v>216.74</v>
      </c>
      <c r="K101" s="31">
        <v>209.65</v>
      </c>
      <c r="L101" s="26">
        <v>0.5</v>
      </c>
      <c r="M101" s="7">
        <v>0</v>
      </c>
      <c r="N101" s="7">
        <v>0.84362000000000004</v>
      </c>
      <c r="O101" s="7">
        <v>5.2941500000000001</v>
      </c>
      <c r="P101" s="7">
        <v>-5.5401300000000004</v>
      </c>
      <c r="Q101" s="7">
        <v>6.7526999999999999</v>
      </c>
      <c r="R101" s="7">
        <v>61.253900000000002</v>
      </c>
      <c r="S101" s="7">
        <v>18.142399999999999</v>
      </c>
      <c r="T101" s="7">
        <v>-0.76249999999999996</v>
      </c>
      <c r="U101" s="7">
        <v>-16.732299999999999</v>
      </c>
      <c r="V101" s="7">
        <v>9.8626000000000005</v>
      </c>
      <c r="W101" s="7">
        <v>14.0832</v>
      </c>
      <c r="X101" s="7">
        <v>90.161600000000007</v>
      </c>
      <c r="Y101" s="7">
        <v>2.5099999999999998</v>
      </c>
      <c r="Z101" s="31">
        <v>3.44</v>
      </c>
      <c r="AA101" s="31">
        <v>5.58</v>
      </c>
      <c r="AB101" s="31">
        <v>6.26</v>
      </c>
      <c r="AC101" s="31">
        <v>6.41</v>
      </c>
      <c r="AD101" s="7" t="s">
        <v>513</v>
      </c>
      <c r="AE101" s="31">
        <v>0.48</v>
      </c>
      <c r="AF101" s="31">
        <v>0.37</v>
      </c>
    </row>
    <row r="102" spans="1:32" x14ac:dyDescent="0.3">
      <c r="A102" s="2">
        <v>101</v>
      </c>
      <c r="B102" s="12" t="s">
        <v>100</v>
      </c>
      <c r="C102" s="3" t="s">
        <v>348</v>
      </c>
      <c r="D102" s="2">
        <v>271.52999999999997</v>
      </c>
      <c r="E102" s="2">
        <v>3</v>
      </c>
      <c r="F102" s="2">
        <v>0</v>
      </c>
      <c r="G102" s="2">
        <v>178.41</v>
      </c>
      <c r="H102" s="17">
        <v>2.3332999999999999E-16</v>
      </c>
      <c r="I102" s="17">
        <v>0.80369999999999997</v>
      </c>
      <c r="J102" s="2">
        <v>211.18</v>
      </c>
      <c r="K102" s="27">
        <v>207.86</v>
      </c>
      <c r="L102" s="22">
        <v>0.5</v>
      </c>
      <c r="M102" s="2">
        <v>0</v>
      </c>
      <c r="N102" s="2">
        <v>0.85909999999999997</v>
      </c>
      <c r="O102" s="2">
        <v>5.2941500000000001</v>
      </c>
      <c r="P102" s="2">
        <v>-5.5261500000000003</v>
      </c>
      <c r="Q102" s="2">
        <v>6.7526999999999999</v>
      </c>
      <c r="R102" s="2">
        <v>61.193800000000003</v>
      </c>
      <c r="S102" s="2">
        <v>18.1387</v>
      </c>
      <c r="T102" s="2">
        <v>-0.76100000000000001</v>
      </c>
      <c r="U102" s="2">
        <v>-15.5618</v>
      </c>
      <c r="V102" s="2">
        <v>209.18180000000001</v>
      </c>
      <c r="W102" s="2">
        <v>14.220599999999999</v>
      </c>
      <c r="X102" s="2">
        <v>286.41219999999998</v>
      </c>
      <c r="Y102" s="2">
        <v>2.52</v>
      </c>
      <c r="Z102" s="27">
        <v>3.41</v>
      </c>
      <c r="AA102" s="27">
        <v>5.5</v>
      </c>
      <c r="AB102" s="27">
        <v>5.84</v>
      </c>
      <c r="AC102" s="27">
        <v>6.4</v>
      </c>
      <c r="AD102" s="2" t="s">
        <v>514</v>
      </c>
      <c r="AE102" s="27">
        <v>0.48</v>
      </c>
      <c r="AF102" s="27">
        <v>0.4</v>
      </c>
    </row>
    <row r="103" spans="1:32" x14ac:dyDescent="0.3">
      <c r="A103" s="2">
        <v>102</v>
      </c>
      <c r="B103" s="12" t="s">
        <v>101</v>
      </c>
      <c r="C103" s="3" t="s">
        <v>350</v>
      </c>
      <c r="D103" s="2">
        <v>271.52999999999997</v>
      </c>
      <c r="E103" s="2">
        <v>3</v>
      </c>
      <c r="F103" s="2">
        <v>0</v>
      </c>
      <c r="G103" s="2">
        <v>178.41</v>
      </c>
      <c r="H103" s="17">
        <v>1.2340999999999999E-10</v>
      </c>
      <c r="I103" s="17">
        <v>0.78822000000000003</v>
      </c>
      <c r="J103" s="2">
        <v>216.76</v>
      </c>
      <c r="K103" s="27">
        <v>209.95</v>
      </c>
      <c r="L103" s="22">
        <v>0.5</v>
      </c>
      <c r="M103" s="2">
        <v>0</v>
      </c>
      <c r="N103" s="2">
        <v>0.85231000000000001</v>
      </c>
      <c r="O103" s="2">
        <v>5.2941500000000001</v>
      </c>
      <c r="P103" s="2">
        <v>-5.50847</v>
      </c>
      <c r="Q103" s="2">
        <v>6.7526999999999999</v>
      </c>
      <c r="R103" s="2">
        <v>61.194000000000003</v>
      </c>
      <c r="S103" s="2">
        <v>18.139399999999998</v>
      </c>
      <c r="T103" s="2">
        <v>-0.76090000000000002</v>
      </c>
      <c r="U103" s="2">
        <v>-16.464200000000002</v>
      </c>
      <c r="V103" s="2">
        <v>9.8765999999999998</v>
      </c>
      <c r="W103" s="2">
        <v>13.6768</v>
      </c>
      <c r="X103" s="2">
        <v>92.359399999999994</v>
      </c>
      <c r="Y103" s="2">
        <v>2.67</v>
      </c>
      <c r="Z103" s="27">
        <v>3.33</v>
      </c>
      <c r="AA103" s="27">
        <v>5.52</v>
      </c>
      <c r="AB103" s="27">
        <v>6.06</v>
      </c>
      <c r="AC103" s="27">
        <v>6.4</v>
      </c>
      <c r="AD103" s="2" t="s">
        <v>515</v>
      </c>
      <c r="AE103" s="27">
        <v>0.56000000000000005</v>
      </c>
      <c r="AF103" s="27">
        <v>0.33</v>
      </c>
    </row>
    <row r="104" spans="1:32" x14ac:dyDescent="0.3">
      <c r="A104" s="2">
        <v>103</v>
      </c>
      <c r="B104" s="12" t="s">
        <v>102</v>
      </c>
      <c r="C104" s="3" t="s">
        <v>360</v>
      </c>
      <c r="D104" s="2">
        <v>271.52999999999997</v>
      </c>
      <c r="E104" s="2">
        <v>3</v>
      </c>
      <c r="F104" s="2">
        <v>0</v>
      </c>
      <c r="G104" s="2">
        <v>178.41</v>
      </c>
      <c r="H104" s="17">
        <v>5.3097000000000004E-9</v>
      </c>
      <c r="I104" s="17">
        <v>0.78205000000000002</v>
      </c>
      <c r="J104" s="2">
        <v>218.89</v>
      </c>
      <c r="K104" s="27">
        <v>210.55</v>
      </c>
      <c r="L104" s="22">
        <v>0.5</v>
      </c>
      <c r="M104" s="2">
        <v>0</v>
      </c>
      <c r="N104" s="2">
        <v>0.85045999999999999</v>
      </c>
      <c r="O104" s="2">
        <v>5.2941500000000001</v>
      </c>
      <c r="P104" s="2">
        <v>-5.5190400000000004</v>
      </c>
      <c r="Q104" s="2">
        <v>6.7526999999999999</v>
      </c>
      <c r="R104" s="2">
        <v>61.193800000000003</v>
      </c>
      <c r="S104" s="2">
        <v>18.138400000000001</v>
      </c>
      <c r="T104" s="2">
        <v>-0.7611</v>
      </c>
      <c r="U104" s="2">
        <v>-15.0274</v>
      </c>
      <c r="V104" s="2">
        <v>9.8903999999999996</v>
      </c>
      <c r="W104" s="2">
        <v>12.3264</v>
      </c>
      <c r="X104" s="2">
        <v>89.609899999999996</v>
      </c>
      <c r="Y104" s="2">
        <v>2.62</v>
      </c>
      <c r="Z104" s="27">
        <v>3.37</v>
      </c>
      <c r="AA104" s="27">
        <v>5.53</v>
      </c>
      <c r="AB104" s="27">
        <v>6.21</v>
      </c>
      <c r="AC104" s="27">
        <v>6.41</v>
      </c>
      <c r="AD104" s="2" t="s">
        <v>516</v>
      </c>
      <c r="AE104" s="27">
        <v>0.6</v>
      </c>
      <c r="AF104" s="27">
        <v>0.28999999999999998</v>
      </c>
    </row>
    <row r="105" spans="1:32" x14ac:dyDescent="0.3">
      <c r="A105" s="2">
        <v>104</v>
      </c>
      <c r="B105" s="12" t="s">
        <v>103</v>
      </c>
      <c r="C105" s="3" t="s">
        <v>365</v>
      </c>
      <c r="D105" s="2">
        <v>271.52999999999997</v>
      </c>
      <c r="E105" s="2">
        <v>3</v>
      </c>
      <c r="F105" s="2">
        <v>0</v>
      </c>
      <c r="G105" s="2">
        <v>178.41</v>
      </c>
      <c r="H105" s="17">
        <v>7.5245000000000006E-9</v>
      </c>
      <c r="I105" s="17">
        <v>0.77934000000000003</v>
      </c>
      <c r="J105" s="2">
        <v>219.99</v>
      </c>
      <c r="K105" s="27">
        <v>211.05</v>
      </c>
      <c r="L105" s="22">
        <v>0.5625</v>
      </c>
      <c r="M105" s="2">
        <v>0</v>
      </c>
      <c r="N105" s="2">
        <v>0.83313000000000004</v>
      </c>
      <c r="O105" s="2">
        <v>5.2941500000000001</v>
      </c>
      <c r="P105" s="2">
        <v>-5.5418900000000004</v>
      </c>
      <c r="Q105" s="2">
        <v>6.7526999999999999</v>
      </c>
      <c r="R105" s="2">
        <v>61.206699999999998</v>
      </c>
      <c r="S105" s="2">
        <v>18.140699999999999</v>
      </c>
      <c r="T105" s="2">
        <v>-0.76129999999999998</v>
      </c>
      <c r="U105" s="2">
        <v>-14.9657</v>
      </c>
      <c r="V105" s="2">
        <v>9.9978999999999996</v>
      </c>
      <c r="W105" s="2">
        <v>12.366099999999999</v>
      </c>
      <c r="X105" s="2">
        <v>88.340199999999996</v>
      </c>
      <c r="Y105" s="2">
        <v>2.54</v>
      </c>
      <c r="Z105" s="27">
        <v>3.26</v>
      </c>
      <c r="AA105" s="27">
        <v>5.46</v>
      </c>
      <c r="AB105" s="27">
        <v>5.93</v>
      </c>
      <c r="AC105" s="27">
        <v>6.37</v>
      </c>
      <c r="AD105" s="2" t="s">
        <v>517</v>
      </c>
      <c r="AE105" s="27">
        <v>0.56000000000000005</v>
      </c>
      <c r="AF105" s="27">
        <v>0.44</v>
      </c>
    </row>
    <row r="106" spans="1:32" x14ac:dyDescent="0.3">
      <c r="A106" s="2">
        <v>105</v>
      </c>
      <c r="B106" s="12" t="s">
        <v>104</v>
      </c>
      <c r="C106" s="3" t="s">
        <v>368</v>
      </c>
      <c r="D106" s="2">
        <v>271.52999999999997</v>
      </c>
      <c r="E106" s="2">
        <v>3</v>
      </c>
      <c r="F106" s="2">
        <v>0</v>
      </c>
      <c r="G106" s="2">
        <v>178.41</v>
      </c>
      <c r="H106" s="17">
        <v>1.3876000000000001E-7</v>
      </c>
      <c r="I106" s="17">
        <v>0.77898000000000001</v>
      </c>
      <c r="J106" s="2">
        <v>219.81</v>
      </c>
      <c r="K106" s="27">
        <v>210.64</v>
      </c>
      <c r="L106" s="22">
        <v>0.5625</v>
      </c>
      <c r="M106" s="2">
        <v>0</v>
      </c>
      <c r="N106" s="2">
        <v>0.83967999999999998</v>
      </c>
      <c r="O106" s="2">
        <v>5.2941500000000001</v>
      </c>
      <c r="P106" s="2">
        <v>-5.5456500000000002</v>
      </c>
      <c r="Q106" s="2">
        <v>6.7526999999999999</v>
      </c>
      <c r="R106" s="2">
        <v>61.253900000000002</v>
      </c>
      <c r="S106" s="2">
        <v>18.142399999999999</v>
      </c>
      <c r="T106" s="2">
        <v>-0.76249999999999996</v>
      </c>
      <c r="U106" s="2">
        <v>-15.132400000000001</v>
      </c>
      <c r="V106" s="2">
        <v>9.8727</v>
      </c>
      <c r="W106" s="2">
        <v>12.3719</v>
      </c>
      <c r="X106" s="2">
        <v>88.063500000000005</v>
      </c>
      <c r="Y106" s="2">
        <v>2.54</v>
      </c>
      <c r="Z106" s="27">
        <v>3.32</v>
      </c>
      <c r="AA106" s="27">
        <v>5.5</v>
      </c>
      <c r="AB106" s="27">
        <v>6.32</v>
      </c>
      <c r="AC106" s="27">
        <v>6.36</v>
      </c>
      <c r="AD106" s="2" t="s">
        <v>518</v>
      </c>
      <c r="AE106" s="27">
        <v>0.52</v>
      </c>
      <c r="AF106" s="27">
        <v>0.44</v>
      </c>
    </row>
    <row r="107" spans="1:32" x14ac:dyDescent="0.3">
      <c r="A107" s="2">
        <v>106</v>
      </c>
      <c r="B107" s="12" t="s">
        <v>105</v>
      </c>
      <c r="C107" s="3" t="s">
        <v>369</v>
      </c>
      <c r="D107" s="2">
        <v>271.52999999999997</v>
      </c>
      <c r="E107" s="2">
        <v>3</v>
      </c>
      <c r="F107" s="2">
        <v>0</v>
      </c>
      <c r="G107" s="2">
        <v>178.41</v>
      </c>
      <c r="H107" s="17">
        <v>2.5916999999999998E-16</v>
      </c>
      <c r="I107" s="17">
        <v>0.79500999999999999</v>
      </c>
      <c r="J107" s="2">
        <v>214.37</v>
      </c>
      <c r="K107" s="27">
        <v>209.16</v>
      </c>
      <c r="L107" s="22">
        <v>0.5</v>
      </c>
      <c r="M107" s="2">
        <v>0</v>
      </c>
      <c r="N107" s="2">
        <v>0.84972000000000003</v>
      </c>
      <c r="O107" s="2">
        <v>5.2941500000000001</v>
      </c>
      <c r="P107" s="2">
        <v>-5.5312700000000001</v>
      </c>
      <c r="Q107" s="2">
        <v>6.7526999999999999</v>
      </c>
      <c r="R107" s="2">
        <v>61.206699999999998</v>
      </c>
      <c r="S107" s="2">
        <v>18.139900000000001</v>
      </c>
      <c r="T107" s="2">
        <v>-0.76139999999999997</v>
      </c>
      <c r="U107" s="2">
        <v>-13.933299999999999</v>
      </c>
      <c r="V107" s="2">
        <v>209.93549999999999</v>
      </c>
      <c r="W107" s="2">
        <v>12.511799999999999</v>
      </c>
      <c r="X107" s="2">
        <v>287.09910000000002</v>
      </c>
      <c r="Y107" s="2">
        <v>2.56</v>
      </c>
      <c r="Z107" s="27">
        <v>3.36</v>
      </c>
      <c r="AA107" s="27">
        <v>5.5</v>
      </c>
      <c r="AB107" s="27">
        <v>6.22</v>
      </c>
      <c r="AC107" s="27">
        <v>6.41</v>
      </c>
      <c r="AD107" s="2" t="s">
        <v>519</v>
      </c>
      <c r="AE107" s="27">
        <v>0.52</v>
      </c>
      <c r="AF107" s="27">
        <v>0.38</v>
      </c>
    </row>
    <row r="108" spans="1:32" x14ac:dyDescent="0.3">
      <c r="A108" s="2">
        <v>107</v>
      </c>
      <c r="B108" s="12" t="s">
        <v>106</v>
      </c>
      <c r="C108" s="3" t="s">
        <v>371</v>
      </c>
      <c r="D108" s="2">
        <v>271.52999999999997</v>
      </c>
      <c r="E108" s="2">
        <v>3</v>
      </c>
      <c r="F108" s="2">
        <v>0</v>
      </c>
      <c r="G108" s="2">
        <v>178.41</v>
      </c>
      <c r="H108" s="17">
        <v>1.015E-4</v>
      </c>
      <c r="I108" s="17">
        <v>0.78359000000000001</v>
      </c>
      <c r="J108" s="2">
        <v>218.6</v>
      </c>
      <c r="K108" s="27">
        <v>210.75</v>
      </c>
      <c r="L108" s="22">
        <v>0.4375</v>
      </c>
      <c r="M108" s="2">
        <v>0</v>
      </c>
      <c r="N108" s="2">
        <v>0.85557000000000005</v>
      </c>
      <c r="O108" s="2">
        <v>5.2941500000000001</v>
      </c>
      <c r="P108" s="2">
        <v>-5.5037500000000001</v>
      </c>
      <c r="Q108" s="2">
        <v>6.7526999999999999</v>
      </c>
      <c r="R108" s="2">
        <v>61.193800000000003</v>
      </c>
      <c r="S108" s="2">
        <v>18.138400000000001</v>
      </c>
      <c r="T108" s="2">
        <v>-0.7611</v>
      </c>
      <c r="U108" s="2">
        <v>-15.031499999999999</v>
      </c>
      <c r="V108" s="2">
        <v>9.76</v>
      </c>
      <c r="W108" s="2">
        <v>11.939299999999999</v>
      </c>
      <c r="X108" s="2">
        <v>90.084599999999995</v>
      </c>
      <c r="Y108" s="2">
        <v>2.65</v>
      </c>
      <c r="Z108" s="27">
        <v>3.38</v>
      </c>
      <c r="AA108" s="27">
        <v>5.45</v>
      </c>
      <c r="AB108" s="27">
        <v>5.94</v>
      </c>
      <c r="AC108" s="27">
        <v>6.43</v>
      </c>
      <c r="AD108" s="2" t="s">
        <v>520</v>
      </c>
      <c r="AE108" s="27">
        <v>0.57999999999999996</v>
      </c>
      <c r="AF108" s="27">
        <v>0.2</v>
      </c>
    </row>
    <row r="109" spans="1:32" x14ac:dyDescent="0.3">
      <c r="A109" s="2">
        <v>108</v>
      </c>
      <c r="B109" s="12" t="s">
        <v>107</v>
      </c>
      <c r="C109" s="3" t="s">
        <v>376</v>
      </c>
      <c r="D109" s="2">
        <v>271.52999999999997</v>
      </c>
      <c r="E109" s="2">
        <v>3</v>
      </c>
      <c r="F109" s="2">
        <v>0</v>
      </c>
      <c r="G109" s="2">
        <v>178.41</v>
      </c>
      <c r="H109" s="17">
        <v>9.2727999999999995E-8</v>
      </c>
      <c r="I109" s="17">
        <v>0.78132000000000001</v>
      </c>
      <c r="J109" s="2">
        <v>218.94</v>
      </c>
      <c r="K109" s="27">
        <v>210.33</v>
      </c>
      <c r="L109" s="22">
        <v>0.5</v>
      </c>
      <c r="M109" s="2">
        <v>0</v>
      </c>
      <c r="N109" s="2">
        <v>0.84516999999999998</v>
      </c>
      <c r="O109" s="2">
        <v>5.2941500000000001</v>
      </c>
      <c r="P109" s="2">
        <v>-5.5270999999999999</v>
      </c>
      <c r="Q109" s="2">
        <v>6.7526999999999999</v>
      </c>
      <c r="R109" s="2">
        <v>61.206699999999998</v>
      </c>
      <c r="S109" s="2">
        <v>18.139900000000001</v>
      </c>
      <c r="T109" s="2">
        <v>-0.76139999999999997</v>
      </c>
      <c r="U109" s="2">
        <v>-14.9786</v>
      </c>
      <c r="V109" s="2">
        <v>9.8849</v>
      </c>
      <c r="W109" s="2">
        <v>11.981299999999999</v>
      </c>
      <c r="X109" s="2">
        <v>88.761600000000001</v>
      </c>
      <c r="Y109" s="2">
        <v>2.54</v>
      </c>
      <c r="Z109" s="27">
        <v>3.35</v>
      </c>
      <c r="AA109" s="27">
        <v>5.49</v>
      </c>
      <c r="AB109" s="27">
        <v>5.92</v>
      </c>
      <c r="AC109" s="27">
        <v>6.42</v>
      </c>
      <c r="AD109" s="2" t="s">
        <v>521</v>
      </c>
      <c r="AE109" s="27">
        <v>0.55000000000000004</v>
      </c>
      <c r="AF109" s="27">
        <v>0.28000000000000003</v>
      </c>
    </row>
    <row r="110" spans="1:32" x14ac:dyDescent="0.3">
      <c r="A110" s="2">
        <v>109</v>
      </c>
      <c r="B110" s="12" t="s">
        <v>108</v>
      </c>
      <c r="C110" s="3" t="s">
        <v>378</v>
      </c>
      <c r="D110" s="2">
        <v>271.52999999999997</v>
      </c>
      <c r="E110" s="2">
        <v>3</v>
      </c>
      <c r="F110" s="2">
        <v>0</v>
      </c>
      <c r="G110" s="2">
        <v>178.41</v>
      </c>
      <c r="H110" s="17">
        <v>2.4259999999999999E-4</v>
      </c>
      <c r="I110" s="17">
        <v>0.78410999999999997</v>
      </c>
      <c r="J110" s="2">
        <v>217.85</v>
      </c>
      <c r="K110" s="27">
        <v>209.88</v>
      </c>
      <c r="L110" s="22">
        <v>0.5</v>
      </c>
      <c r="M110" s="2">
        <v>0</v>
      </c>
      <c r="N110" s="2">
        <v>0.84555999999999998</v>
      </c>
      <c r="O110" s="2">
        <v>5.2941500000000001</v>
      </c>
      <c r="P110" s="2">
        <v>-5.5303599999999999</v>
      </c>
      <c r="Q110" s="2">
        <v>6.7526999999999999</v>
      </c>
      <c r="R110" s="2">
        <v>61.192500000000003</v>
      </c>
      <c r="S110" s="2">
        <v>18.138100000000001</v>
      </c>
      <c r="T110" s="2">
        <v>-0.7611</v>
      </c>
      <c r="U110" s="2">
        <v>-14.985799999999999</v>
      </c>
      <c r="V110" s="2">
        <v>9.7504000000000008</v>
      </c>
      <c r="W110" s="2">
        <v>11.983700000000001</v>
      </c>
      <c r="X110" s="2">
        <v>88.558099999999996</v>
      </c>
      <c r="Y110" s="2">
        <v>2.57</v>
      </c>
      <c r="Z110" s="27">
        <v>3.41</v>
      </c>
      <c r="AA110" s="27">
        <v>5.46</v>
      </c>
      <c r="AB110" s="27">
        <v>5.97</v>
      </c>
      <c r="AC110" s="27">
        <v>6.43</v>
      </c>
      <c r="AD110" s="2" t="s">
        <v>522</v>
      </c>
      <c r="AE110" s="27">
        <v>0.52</v>
      </c>
      <c r="AF110" s="27">
        <v>0.28000000000000003</v>
      </c>
    </row>
    <row r="111" spans="1:32" x14ac:dyDescent="0.3">
      <c r="A111" s="2">
        <v>110</v>
      </c>
      <c r="B111" s="12" t="s">
        <v>109</v>
      </c>
      <c r="C111" s="3" t="s">
        <v>379</v>
      </c>
      <c r="D111" s="2">
        <v>271.52999999999997</v>
      </c>
      <c r="E111" s="2">
        <v>3</v>
      </c>
      <c r="F111" s="2">
        <v>0</v>
      </c>
      <c r="G111" s="2">
        <v>178.41</v>
      </c>
      <c r="H111" s="17">
        <v>2.46E-16</v>
      </c>
      <c r="I111" s="17">
        <v>0.79881999999999997</v>
      </c>
      <c r="J111" s="2">
        <v>213.13</v>
      </c>
      <c r="K111" s="27">
        <v>208.84</v>
      </c>
      <c r="L111" s="22">
        <v>0.4375</v>
      </c>
      <c r="M111" s="2">
        <v>0</v>
      </c>
      <c r="N111" s="2">
        <v>0.86524999999999996</v>
      </c>
      <c r="O111" s="2">
        <v>5.2941500000000001</v>
      </c>
      <c r="P111" s="2">
        <v>-5.5164400000000002</v>
      </c>
      <c r="Q111" s="2">
        <v>6.7526999999999999</v>
      </c>
      <c r="R111" s="2">
        <v>61.206699999999998</v>
      </c>
      <c r="S111" s="2">
        <v>18.139800000000001</v>
      </c>
      <c r="T111" s="2">
        <v>-0.76139999999999997</v>
      </c>
      <c r="U111" s="2">
        <v>-13.896800000000001</v>
      </c>
      <c r="V111" s="2">
        <v>209.8417</v>
      </c>
      <c r="W111" s="2">
        <v>12.1233</v>
      </c>
      <c r="X111" s="2">
        <v>286.6533</v>
      </c>
      <c r="Y111" s="2">
        <v>2.57</v>
      </c>
      <c r="Z111" s="27">
        <v>3.37</v>
      </c>
      <c r="AA111" s="27">
        <v>5.46</v>
      </c>
      <c r="AB111" s="27">
        <v>5.91</v>
      </c>
      <c r="AC111" s="27">
        <v>6.43</v>
      </c>
      <c r="AD111" s="2" t="s">
        <v>523</v>
      </c>
      <c r="AE111" s="27">
        <v>0.5</v>
      </c>
      <c r="AF111" s="27">
        <v>0.28999999999999998</v>
      </c>
    </row>
    <row r="112" spans="1:32" x14ac:dyDescent="0.3">
      <c r="A112" s="4">
        <v>111</v>
      </c>
      <c r="B112" s="13" t="s">
        <v>110</v>
      </c>
      <c r="C112" s="9" t="s">
        <v>381</v>
      </c>
      <c r="D112" s="4">
        <v>271.52999999999997</v>
      </c>
      <c r="E112" s="4">
        <v>3</v>
      </c>
      <c r="F112" s="4">
        <v>0</v>
      </c>
      <c r="G112" s="4">
        <v>178.41</v>
      </c>
      <c r="H112" s="18">
        <v>8.5863000000000006E-8</v>
      </c>
      <c r="I112" s="18">
        <v>0.79018999999999995</v>
      </c>
      <c r="J112" s="4">
        <v>216.12</v>
      </c>
      <c r="K112" s="28">
        <v>209.8</v>
      </c>
      <c r="L112" s="23">
        <v>0.5</v>
      </c>
      <c r="M112" s="4">
        <v>0</v>
      </c>
      <c r="N112" s="4">
        <v>0.85157000000000005</v>
      </c>
      <c r="O112" s="4">
        <v>5.2941500000000001</v>
      </c>
      <c r="P112" s="4">
        <v>5.5129799999999998</v>
      </c>
      <c r="Q112" s="4">
        <v>6.7526999999999999</v>
      </c>
      <c r="R112" s="4">
        <v>61.2072</v>
      </c>
      <c r="S112" s="4">
        <v>18.139199999999999</v>
      </c>
      <c r="T112" s="4">
        <v>-0.76139999999999997</v>
      </c>
      <c r="U112" s="4">
        <v>-16.693000000000001</v>
      </c>
      <c r="V112" s="4">
        <v>9.8983000000000008</v>
      </c>
      <c r="W112" s="4">
        <v>13.698499999999999</v>
      </c>
      <c r="X112" s="4">
        <v>90.984999999999999</v>
      </c>
      <c r="Y112" s="4">
        <v>2.59</v>
      </c>
      <c r="Z112" s="28">
        <v>3.35</v>
      </c>
      <c r="AA112" s="28">
        <v>5.49</v>
      </c>
      <c r="AB112" s="28">
        <v>5.92</v>
      </c>
      <c r="AC112" s="28">
        <v>6.42</v>
      </c>
      <c r="AD112" s="4" t="s">
        <v>524</v>
      </c>
      <c r="AE112" s="28">
        <v>0.59</v>
      </c>
      <c r="AF112" s="28">
        <v>0.31</v>
      </c>
    </row>
    <row r="113" spans="1:32" x14ac:dyDescent="0.3">
      <c r="A113" s="4">
        <v>112</v>
      </c>
      <c r="B113" s="13" t="s">
        <v>111</v>
      </c>
      <c r="C113" s="9" t="s">
        <v>383</v>
      </c>
      <c r="D113" s="4">
        <v>271.52999999999997</v>
      </c>
      <c r="E113" s="4">
        <v>3</v>
      </c>
      <c r="F113" s="4">
        <v>0</v>
      </c>
      <c r="G113" s="4">
        <v>178.41</v>
      </c>
      <c r="H113" s="18">
        <v>3.4939999999999999E-6</v>
      </c>
      <c r="I113" s="18">
        <v>0.78363000000000005</v>
      </c>
      <c r="J113" s="4">
        <v>217.66</v>
      </c>
      <c r="K113" s="28">
        <v>209.41</v>
      </c>
      <c r="L113" s="23">
        <v>0.5</v>
      </c>
      <c r="M113" s="4">
        <v>0</v>
      </c>
      <c r="N113" s="4">
        <v>0.85157000000000005</v>
      </c>
      <c r="O113" s="4">
        <v>5.2941500000000001</v>
      </c>
      <c r="P113" s="4">
        <v>-5.5277399999999997</v>
      </c>
      <c r="Q113" s="4">
        <v>6.7526999999999999</v>
      </c>
      <c r="R113" s="4">
        <v>61.192399999999999</v>
      </c>
      <c r="S113" s="4">
        <v>18.140799999999999</v>
      </c>
      <c r="T113" s="4">
        <v>-0.76049999999999995</v>
      </c>
      <c r="U113" s="4">
        <v>-15.1503</v>
      </c>
      <c r="V113" s="4">
        <v>9.7850999999999999</v>
      </c>
      <c r="W113" s="4">
        <v>12.3324</v>
      </c>
      <c r="X113" s="4">
        <v>89.344899999999996</v>
      </c>
      <c r="Y113" s="4">
        <v>2.62</v>
      </c>
      <c r="Z113" s="28">
        <v>3.43</v>
      </c>
      <c r="AA113" s="28">
        <v>5.53</v>
      </c>
      <c r="AB113" s="28">
        <v>5.91</v>
      </c>
      <c r="AC113" s="28">
        <v>6.38</v>
      </c>
      <c r="AD113" s="4" t="s">
        <v>525</v>
      </c>
      <c r="AE113" s="28">
        <v>0.56000000000000005</v>
      </c>
      <c r="AF113" s="28">
        <v>0.28999999999999998</v>
      </c>
    </row>
    <row r="114" spans="1:32" x14ac:dyDescent="0.3">
      <c r="A114" s="4">
        <v>113</v>
      </c>
      <c r="B114" s="13" t="s">
        <v>112</v>
      </c>
      <c r="C114" s="9" t="s">
        <v>385</v>
      </c>
      <c r="D114" s="4">
        <v>271.52999999999997</v>
      </c>
      <c r="E114" s="4">
        <v>3</v>
      </c>
      <c r="F114" s="4">
        <v>0</v>
      </c>
      <c r="G114" s="4">
        <v>178.41</v>
      </c>
      <c r="H114" s="18">
        <v>1.6497000000000001E-5</v>
      </c>
      <c r="I114" s="18">
        <v>0.78617999999999999</v>
      </c>
      <c r="J114" s="4">
        <v>217.41</v>
      </c>
      <c r="K114" s="28">
        <v>210.08</v>
      </c>
      <c r="L114" s="23">
        <v>0.5</v>
      </c>
      <c r="M114" s="4">
        <v>0</v>
      </c>
      <c r="N114" s="4">
        <v>0.83603000000000005</v>
      </c>
      <c r="O114" s="4">
        <v>5.2941500000000001</v>
      </c>
      <c r="P114" s="4">
        <v>-5.5379399999999999</v>
      </c>
      <c r="Q114" s="4">
        <v>6.7526999999999999</v>
      </c>
      <c r="R114" s="4">
        <v>61.206699999999998</v>
      </c>
      <c r="S114" s="4">
        <v>18.140899999999998</v>
      </c>
      <c r="T114" s="4">
        <v>-0.76119999999999999</v>
      </c>
      <c r="U114" s="4">
        <v>-16.5274</v>
      </c>
      <c r="V114" s="4">
        <v>9.9078999999999997</v>
      </c>
      <c r="W114" s="4">
        <v>14.065</v>
      </c>
      <c r="X114" s="4">
        <v>90.374399999999994</v>
      </c>
      <c r="Y114" s="4">
        <v>2.5099999999999998</v>
      </c>
      <c r="Z114" s="28">
        <v>3.37</v>
      </c>
      <c r="AA114" s="28">
        <v>5.46</v>
      </c>
      <c r="AB114" s="28">
        <v>6.08</v>
      </c>
      <c r="AC114" s="28">
        <v>6.4</v>
      </c>
      <c r="AD114" s="4" t="s">
        <v>526</v>
      </c>
      <c r="AE114" s="28">
        <v>0.51</v>
      </c>
      <c r="AF114" s="28">
        <v>0.38</v>
      </c>
    </row>
    <row r="115" spans="1:32" x14ac:dyDescent="0.3">
      <c r="A115" s="4">
        <v>114</v>
      </c>
      <c r="B115" s="13" t="s">
        <v>113</v>
      </c>
      <c r="C115" s="9" t="s">
        <v>390</v>
      </c>
      <c r="D115" s="4">
        <v>271.52999999999997</v>
      </c>
      <c r="E115" s="4">
        <v>3</v>
      </c>
      <c r="F115" s="4">
        <v>0</v>
      </c>
      <c r="G115" s="4">
        <v>178.41</v>
      </c>
      <c r="H115" s="18">
        <v>6.4275000000000006E-11</v>
      </c>
      <c r="I115" s="18">
        <v>0.78666000000000003</v>
      </c>
      <c r="J115" s="4">
        <v>216.83</v>
      </c>
      <c r="K115" s="28">
        <v>209.43</v>
      </c>
      <c r="L115" s="23">
        <v>0.5</v>
      </c>
      <c r="M115" s="4">
        <v>0</v>
      </c>
      <c r="N115" s="4">
        <v>0.82930000000000004</v>
      </c>
      <c r="O115" s="4">
        <v>5.2941500000000001</v>
      </c>
      <c r="P115" s="4">
        <v>-5.5092499999999998</v>
      </c>
      <c r="Q115" s="4">
        <v>6.7526999999999999</v>
      </c>
      <c r="R115" s="4">
        <v>61.253900000000002</v>
      </c>
      <c r="S115" s="4">
        <v>18.142199999999999</v>
      </c>
      <c r="T115" s="4">
        <v>-0.76259999999999994</v>
      </c>
      <c r="U115" s="4">
        <v>-19.3964</v>
      </c>
      <c r="V115" s="4">
        <v>1.6819</v>
      </c>
      <c r="W115" s="4">
        <v>15.6111</v>
      </c>
      <c r="X115" s="4">
        <v>82.456699999999998</v>
      </c>
      <c r="Y115" s="4">
        <v>2.66</v>
      </c>
      <c r="Z115" s="28">
        <v>3.38</v>
      </c>
      <c r="AA115" s="28">
        <v>5.5</v>
      </c>
      <c r="AB115" s="28">
        <v>5.87</v>
      </c>
      <c r="AC115" s="28">
        <v>6.39</v>
      </c>
      <c r="AD115" s="4" t="s">
        <v>527</v>
      </c>
      <c r="AE115" s="28">
        <v>0.56999999999999995</v>
      </c>
      <c r="AF115" s="28">
        <v>0.33</v>
      </c>
    </row>
    <row r="116" spans="1:32" x14ac:dyDescent="0.3">
      <c r="A116" s="4">
        <v>115</v>
      </c>
      <c r="B116" s="13" t="s">
        <v>114</v>
      </c>
      <c r="C116" s="9" t="s">
        <v>398</v>
      </c>
      <c r="D116" s="4">
        <v>271.52999999999997</v>
      </c>
      <c r="E116" s="4">
        <v>3</v>
      </c>
      <c r="F116" s="4">
        <v>0</v>
      </c>
      <c r="G116" s="4">
        <v>178.41</v>
      </c>
      <c r="H116" s="18">
        <v>7.7432999999999992E-6</v>
      </c>
      <c r="I116" s="18">
        <v>0.77808999999999995</v>
      </c>
      <c r="J116" s="4">
        <v>220.26</v>
      </c>
      <c r="K116" s="28">
        <v>210.92</v>
      </c>
      <c r="L116" s="23">
        <v>0.5</v>
      </c>
      <c r="M116" s="4">
        <v>0</v>
      </c>
      <c r="N116" s="4">
        <v>0.83143999999999996</v>
      </c>
      <c r="O116" s="4">
        <v>5.2941500000000001</v>
      </c>
      <c r="P116" s="4">
        <v>-5.52529</v>
      </c>
      <c r="Q116" s="4">
        <v>6.7526999999999999</v>
      </c>
      <c r="R116" s="4">
        <v>61.192500000000003</v>
      </c>
      <c r="S116" s="4">
        <v>18.138500000000001</v>
      </c>
      <c r="T116" s="4">
        <v>-0.7611</v>
      </c>
      <c r="U116" s="4">
        <v>-17.675799999999999</v>
      </c>
      <c r="V116" s="4">
        <v>-1.6375999999999999</v>
      </c>
      <c r="W116" s="4">
        <v>13.8931</v>
      </c>
      <c r="X116" s="4">
        <v>78.953599999999994</v>
      </c>
      <c r="Y116" s="4">
        <v>2.56</v>
      </c>
      <c r="Z116" s="28">
        <v>3.38</v>
      </c>
      <c r="AA116" s="28">
        <v>5.57</v>
      </c>
      <c r="AB116" s="28">
        <v>6.19</v>
      </c>
      <c r="AC116" s="28">
        <v>6.42</v>
      </c>
      <c r="AD116" s="4" t="s">
        <v>528</v>
      </c>
      <c r="AE116" s="28">
        <v>0.56000000000000005</v>
      </c>
      <c r="AF116" s="28">
        <v>0.28999999999999998</v>
      </c>
    </row>
    <row r="117" spans="1:32" x14ac:dyDescent="0.3">
      <c r="A117" s="4">
        <v>116</v>
      </c>
      <c r="B117" s="13" t="s">
        <v>115</v>
      </c>
      <c r="C117" s="9" t="s">
        <v>401</v>
      </c>
      <c r="D117" s="4">
        <v>271.52999999999997</v>
      </c>
      <c r="E117" s="4">
        <v>3</v>
      </c>
      <c r="F117" s="4">
        <v>0</v>
      </c>
      <c r="G117" s="4">
        <v>178.41</v>
      </c>
      <c r="H117" s="18">
        <v>4.8393000000000004E-6</v>
      </c>
      <c r="I117" s="18">
        <v>0.77690999999999999</v>
      </c>
      <c r="J117" s="4">
        <v>220</v>
      </c>
      <c r="K117" s="28">
        <v>210.06</v>
      </c>
      <c r="L117" s="23">
        <v>0.5625</v>
      </c>
      <c r="M117" s="4">
        <v>0</v>
      </c>
      <c r="N117" s="4">
        <v>0.81338999999999995</v>
      </c>
      <c r="O117" s="4">
        <v>5.2941500000000001</v>
      </c>
      <c r="P117" s="4">
        <v>-5.54793</v>
      </c>
      <c r="Q117" s="4">
        <v>6.7526999999999999</v>
      </c>
      <c r="R117" s="4">
        <v>61.206699999999998</v>
      </c>
      <c r="S117" s="4">
        <v>18.140999999999998</v>
      </c>
      <c r="T117" s="4">
        <v>-0.76119999999999999</v>
      </c>
      <c r="U117" s="4">
        <v>-17.609200000000001</v>
      </c>
      <c r="V117" s="4">
        <v>-1.5504</v>
      </c>
      <c r="W117" s="4">
        <v>13.9231</v>
      </c>
      <c r="X117" s="4">
        <v>77.672799999999995</v>
      </c>
      <c r="Y117" s="4">
        <v>2.4700000000000002</v>
      </c>
      <c r="Z117" s="28">
        <v>3.29</v>
      </c>
      <c r="AA117" s="28">
        <v>5.5</v>
      </c>
      <c r="AB117" s="28">
        <v>5.95</v>
      </c>
      <c r="AC117" s="28">
        <v>6.36</v>
      </c>
      <c r="AD117" s="4" t="s">
        <v>529</v>
      </c>
      <c r="AE117" s="28">
        <v>0.52</v>
      </c>
      <c r="AF117" s="28">
        <v>0.45</v>
      </c>
    </row>
    <row r="118" spans="1:32" x14ac:dyDescent="0.3">
      <c r="A118" s="4">
        <v>117</v>
      </c>
      <c r="B118" s="13" t="s">
        <v>116</v>
      </c>
      <c r="C118" s="9" t="s">
        <v>403</v>
      </c>
      <c r="D118" s="4">
        <v>271.52999999999997</v>
      </c>
      <c r="E118" s="4">
        <v>3</v>
      </c>
      <c r="F118" s="4">
        <v>0</v>
      </c>
      <c r="G118" s="4">
        <v>178.41</v>
      </c>
      <c r="H118" s="18">
        <v>1.5101999999999999E-11</v>
      </c>
      <c r="I118" s="18">
        <v>0.77710000000000001</v>
      </c>
      <c r="J118" s="4">
        <v>219.66</v>
      </c>
      <c r="K118" s="28">
        <v>209.66</v>
      </c>
      <c r="L118" s="23">
        <v>0.5625</v>
      </c>
      <c r="M118" s="4">
        <v>0</v>
      </c>
      <c r="N118" s="4">
        <v>0.81859000000000004</v>
      </c>
      <c r="O118" s="4">
        <v>5.2941500000000001</v>
      </c>
      <c r="P118" s="4">
        <v>-5.5518900000000002</v>
      </c>
      <c r="Q118" s="4">
        <v>6.7526999999999999</v>
      </c>
      <c r="R118" s="4">
        <v>61.192500000000003</v>
      </c>
      <c r="S118" s="4">
        <v>18.138500000000001</v>
      </c>
      <c r="T118" s="4">
        <v>-0.7611</v>
      </c>
      <c r="U118" s="4">
        <v>-17.633199999999999</v>
      </c>
      <c r="V118" s="4">
        <v>-1.5931</v>
      </c>
      <c r="W118" s="4">
        <v>13.9354</v>
      </c>
      <c r="X118" s="4">
        <v>77.517300000000006</v>
      </c>
      <c r="Y118" s="4">
        <v>2.4700000000000002</v>
      </c>
      <c r="Z118" s="28">
        <v>3.36</v>
      </c>
      <c r="AA118" s="28">
        <v>5.5</v>
      </c>
      <c r="AB118" s="28">
        <v>6.3</v>
      </c>
      <c r="AC118" s="28">
        <v>6.38</v>
      </c>
      <c r="AD118" s="4" t="s">
        <v>530</v>
      </c>
      <c r="AE118" s="28">
        <v>0.51</v>
      </c>
      <c r="AF118" s="28">
        <v>0.44</v>
      </c>
    </row>
    <row r="119" spans="1:32" x14ac:dyDescent="0.3">
      <c r="A119" s="4">
        <v>118</v>
      </c>
      <c r="B119" s="13" t="s">
        <v>117</v>
      </c>
      <c r="C119" s="9" t="s">
        <v>405</v>
      </c>
      <c r="D119" s="4">
        <v>271.52999999999997</v>
      </c>
      <c r="E119" s="4">
        <v>3</v>
      </c>
      <c r="F119" s="4">
        <v>0</v>
      </c>
      <c r="G119" s="4">
        <v>178.41</v>
      </c>
      <c r="H119" s="18">
        <v>1.5466999999999999E-7</v>
      </c>
      <c r="I119" s="18">
        <v>0.77508999999999995</v>
      </c>
      <c r="J119" s="4">
        <v>221.58</v>
      </c>
      <c r="K119" s="28">
        <v>211.58</v>
      </c>
      <c r="L119" s="23">
        <v>0.5</v>
      </c>
      <c r="M119" s="4">
        <v>0</v>
      </c>
      <c r="N119" s="4">
        <v>0.84165999999999996</v>
      </c>
      <c r="O119" s="4">
        <v>5.2941500000000001</v>
      </c>
      <c r="P119" s="4">
        <v>-5.5154100000000001</v>
      </c>
      <c r="Q119" s="4">
        <v>6.7526999999999999</v>
      </c>
      <c r="R119" s="4">
        <v>61.206699999999998</v>
      </c>
      <c r="S119" s="4">
        <v>18.14</v>
      </c>
      <c r="T119" s="4">
        <v>-0.76139999999999997</v>
      </c>
      <c r="U119" s="4">
        <v>-16.0152</v>
      </c>
      <c r="V119" s="4">
        <v>-1.8301000000000001</v>
      </c>
      <c r="W119" s="4">
        <v>11.795500000000001</v>
      </c>
      <c r="X119" s="4">
        <v>77.486400000000003</v>
      </c>
      <c r="Y119" s="4">
        <v>2.7</v>
      </c>
      <c r="Z119" s="28">
        <v>3.44</v>
      </c>
      <c r="AA119" s="28">
        <v>5.5</v>
      </c>
      <c r="AB119" s="28">
        <v>6.26</v>
      </c>
      <c r="AC119" s="28">
        <v>6.44</v>
      </c>
      <c r="AD119" s="4" t="s">
        <v>531</v>
      </c>
      <c r="AE119" s="28">
        <v>0.6</v>
      </c>
      <c r="AF119" s="28">
        <v>0.19</v>
      </c>
    </row>
    <row r="120" spans="1:32" x14ac:dyDescent="0.3">
      <c r="A120" s="4">
        <v>119</v>
      </c>
      <c r="B120" s="13" t="s">
        <v>118</v>
      </c>
      <c r="C120" s="9" t="s">
        <v>408</v>
      </c>
      <c r="D120" s="4">
        <v>271.52999999999997</v>
      </c>
      <c r="E120" s="4">
        <v>3</v>
      </c>
      <c r="F120" s="4">
        <v>0</v>
      </c>
      <c r="G120" s="4">
        <v>178.41</v>
      </c>
      <c r="H120" s="18">
        <v>1.2993000000000001E-5</v>
      </c>
      <c r="I120" s="18">
        <v>0.77285999999999999</v>
      </c>
      <c r="J120" s="4">
        <v>221.44</v>
      </c>
      <c r="K120" s="28">
        <v>210.48</v>
      </c>
      <c r="L120" s="23">
        <v>0.5625</v>
      </c>
      <c r="M120" s="4">
        <v>0</v>
      </c>
      <c r="N120" s="4">
        <v>0.83186000000000004</v>
      </c>
      <c r="O120" s="4">
        <v>5.2941500000000001</v>
      </c>
      <c r="P120" s="4">
        <v>-5.5377200000000002</v>
      </c>
      <c r="Q120" s="4">
        <v>6.7526999999999999</v>
      </c>
      <c r="R120" s="4">
        <v>61.2072</v>
      </c>
      <c r="S120" s="4">
        <v>18.139800000000001</v>
      </c>
      <c r="T120" s="4">
        <v>-0.76129999999999998</v>
      </c>
      <c r="U120" s="4">
        <v>-16.093800000000002</v>
      </c>
      <c r="V120" s="4">
        <v>-1.7228000000000001</v>
      </c>
      <c r="W120" s="4">
        <v>11.841799999999999</v>
      </c>
      <c r="X120" s="4">
        <v>76.000500000000002</v>
      </c>
      <c r="Y120" s="4">
        <v>2.62</v>
      </c>
      <c r="Z120" s="28">
        <v>3.33</v>
      </c>
      <c r="AA120" s="28">
        <v>5.47</v>
      </c>
      <c r="AB120" s="28">
        <v>5.96</v>
      </c>
      <c r="AC120" s="28">
        <v>6.38</v>
      </c>
      <c r="AD120" s="4" t="s">
        <v>532</v>
      </c>
      <c r="AE120" s="28">
        <v>0.57999999999999996</v>
      </c>
      <c r="AF120" s="28">
        <v>0.37</v>
      </c>
    </row>
    <row r="121" spans="1:32" x14ac:dyDescent="0.3">
      <c r="A121" s="4">
        <v>120</v>
      </c>
      <c r="B121" s="13" t="s">
        <v>119</v>
      </c>
      <c r="C121" s="9" t="s">
        <v>409</v>
      </c>
      <c r="D121" s="4">
        <v>271.52999999999997</v>
      </c>
      <c r="E121" s="4">
        <v>3</v>
      </c>
      <c r="F121" s="4">
        <v>0</v>
      </c>
      <c r="G121" s="4">
        <v>178.41</v>
      </c>
      <c r="H121" s="18">
        <v>1.1927000000000001E-13</v>
      </c>
      <c r="I121" s="18">
        <v>0.77239000000000002</v>
      </c>
      <c r="J121" s="4">
        <v>221.41</v>
      </c>
      <c r="K121" s="28">
        <v>210.25</v>
      </c>
      <c r="L121" s="23">
        <v>0.5</v>
      </c>
      <c r="M121" s="4">
        <v>0</v>
      </c>
      <c r="N121" s="4">
        <v>0.83186000000000004</v>
      </c>
      <c r="O121" s="4">
        <v>5.2941500000000001</v>
      </c>
      <c r="P121" s="4">
        <v>-5.54209</v>
      </c>
      <c r="Q121" s="4">
        <v>6.7526999999999999</v>
      </c>
      <c r="R121" s="4">
        <v>61.192500000000003</v>
      </c>
      <c r="S121" s="4">
        <v>18.138400000000001</v>
      </c>
      <c r="T121" s="4">
        <v>-0.7611</v>
      </c>
      <c r="U121" s="4">
        <v>-16.0413</v>
      </c>
      <c r="V121" s="4">
        <v>-1.7626999999999999</v>
      </c>
      <c r="W121" s="4">
        <v>11.8409</v>
      </c>
      <c r="X121" s="4">
        <v>75.902600000000007</v>
      </c>
      <c r="Y121" s="4">
        <v>2.61</v>
      </c>
      <c r="Z121" s="28">
        <v>3.46</v>
      </c>
      <c r="AA121" s="28">
        <v>5.51</v>
      </c>
      <c r="AB121" s="28">
        <v>6.31</v>
      </c>
      <c r="AC121" s="28">
        <v>6.41</v>
      </c>
      <c r="AD121" s="4" t="s">
        <v>533</v>
      </c>
      <c r="AE121" s="28">
        <v>0.53</v>
      </c>
      <c r="AF121" s="28">
        <v>0.26</v>
      </c>
    </row>
    <row r="122" spans="1:32" x14ac:dyDescent="0.3">
      <c r="A122" s="5">
        <v>121</v>
      </c>
      <c r="B122" s="14" t="s">
        <v>120</v>
      </c>
      <c r="C122" s="10" t="s">
        <v>415</v>
      </c>
      <c r="D122" s="5">
        <v>271.52999999999997</v>
      </c>
      <c r="E122" s="5">
        <v>3</v>
      </c>
      <c r="F122" s="5">
        <v>0</v>
      </c>
      <c r="G122" s="5">
        <v>178.41</v>
      </c>
      <c r="H122" s="19">
        <v>5.3390999999999998E-11</v>
      </c>
      <c r="I122" s="19">
        <v>0.78178999999999998</v>
      </c>
      <c r="J122" s="5">
        <v>219.03</v>
      </c>
      <c r="K122" s="29">
        <v>210.65</v>
      </c>
      <c r="L122" s="24">
        <v>0.5</v>
      </c>
      <c r="M122" s="5">
        <v>0</v>
      </c>
      <c r="N122" s="5">
        <v>0.84631999999999996</v>
      </c>
      <c r="O122" s="5">
        <v>5.2941500000000001</v>
      </c>
      <c r="P122" s="5">
        <v>-5.5009300000000003</v>
      </c>
      <c r="Q122" s="5">
        <v>6.7526999999999999</v>
      </c>
      <c r="R122" s="5">
        <v>61.253900000000002</v>
      </c>
      <c r="S122" s="5">
        <v>18.142399999999999</v>
      </c>
      <c r="T122" s="5">
        <v>-0.76249999999999996</v>
      </c>
      <c r="U122" s="5">
        <v>-17.793099999999999</v>
      </c>
      <c r="V122" s="5">
        <v>-1.7435</v>
      </c>
      <c r="W122" s="5">
        <v>13.5099</v>
      </c>
      <c r="X122" s="5">
        <v>79.705600000000004</v>
      </c>
      <c r="Y122" s="5">
        <v>2.73</v>
      </c>
      <c r="Z122" s="29">
        <v>3.37</v>
      </c>
      <c r="AA122" s="29">
        <v>5.43</v>
      </c>
      <c r="AB122" s="29">
        <v>5.94</v>
      </c>
      <c r="AC122" s="29">
        <v>6.43</v>
      </c>
      <c r="AD122" s="5" t="s">
        <v>534</v>
      </c>
      <c r="AE122" s="29">
        <v>0.62</v>
      </c>
      <c r="AF122" s="29">
        <v>0.23</v>
      </c>
    </row>
    <row r="123" spans="1:32" x14ac:dyDescent="0.3">
      <c r="A123" s="5">
        <v>122</v>
      </c>
      <c r="B123" s="14" t="s">
        <v>121</v>
      </c>
      <c r="C123" s="10" t="s">
        <v>417</v>
      </c>
      <c r="D123" s="5">
        <v>271.52999999999997</v>
      </c>
      <c r="E123" s="5">
        <v>3</v>
      </c>
      <c r="F123" s="5">
        <v>0</v>
      </c>
      <c r="G123" s="5">
        <v>178.41</v>
      </c>
      <c r="H123" s="19">
        <v>1.0258E-4</v>
      </c>
      <c r="I123" s="19">
        <v>0.77983000000000002</v>
      </c>
      <c r="J123" s="5">
        <v>219.36</v>
      </c>
      <c r="K123" s="29">
        <v>210.33</v>
      </c>
      <c r="L123" s="24">
        <v>0.5625</v>
      </c>
      <c r="M123" s="5">
        <v>0</v>
      </c>
      <c r="N123" s="5">
        <v>0.83228999999999997</v>
      </c>
      <c r="O123" s="5">
        <v>5.2941500000000001</v>
      </c>
      <c r="P123" s="5">
        <v>-5.5229799999999996</v>
      </c>
      <c r="Q123" s="5">
        <v>6.7526999999999999</v>
      </c>
      <c r="R123" s="5">
        <v>61.2072</v>
      </c>
      <c r="S123" s="5">
        <v>18.139600000000002</v>
      </c>
      <c r="T123" s="5">
        <v>-0.76129999999999998</v>
      </c>
      <c r="U123" s="5">
        <v>-17.6966</v>
      </c>
      <c r="V123" s="5">
        <v>-1.6405000000000001</v>
      </c>
      <c r="W123" s="5">
        <v>13.553699999999999</v>
      </c>
      <c r="X123" s="5">
        <v>78.344700000000003</v>
      </c>
      <c r="Y123" s="5">
        <v>2.64</v>
      </c>
      <c r="Z123" s="29">
        <v>3.24</v>
      </c>
      <c r="AA123" s="29">
        <v>5.54</v>
      </c>
      <c r="AB123" s="29">
        <v>5.96</v>
      </c>
      <c r="AC123" s="29">
        <v>6.39</v>
      </c>
      <c r="AD123" s="5" t="s">
        <v>535</v>
      </c>
      <c r="AE123" s="29">
        <v>0.6</v>
      </c>
      <c r="AF123" s="29">
        <v>0.39</v>
      </c>
    </row>
    <row r="124" spans="1:32" x14ac:dyDescent="0.3">
      <c r="A124" s="5">
        <v>123</v>
      </c>
      <c r="B124" s="14" t="s">
        <v>122</v>
      </c>
      <c r="C124" s="10" t="s">
        <v>418</v>
      </c>
      <c r="D124" s="5">
        <v>271.52999999999997</v>
      </c>
      <c r="E124" s="5">
        <v>3</v>
      </c>
      <c r="F124" s="5">
        <v>0</v>
      </c>
      <c r="G124" s="5">
        <v>178.41</v>
      </c>
      <c r="H124" s="19">
        <v>5.7372000000000003E-7</v>
      </c>
      <c r="I124" s="19">
        <v>0.77759</v>
      </c>
      <c r="J124" s="5">
        <v>219.89</v>
      </c>
      <c r="K124" s="29">
        <v>210.19</v>
      </c>
      <c r="L124" s="24">
        <v>0.5625</v>
      </c>
      <c r="M124" s="5">
        <v>0</v>
      </c>
      <c r="N124" s="5">
        <v>0.83313000000000004</v>
      </c>
      <c r="O124" s="5">
        <v>5.2941500000000001</v>
      </c>
      <c r="P124" s="5">
        <v>-5.5275299999999996</v>
      </c>
      <c r="Q124" s="5">
        <v>6.7526999999999999</v>
      </c>
      <c r="R124" s="5">
        <v>61.253900000000002</v>
      </c>
      <c r="S124" s="5">
        <v>18.142399999999999</v>
      </c>
      <c r="T124" s="5">
        <v>-0.76249999999999996</v>
      </c>
      <c r="U124" s="5">
        <v>-17.7913</v>
      </c>
      <c r="V124" s="5">
        <v>-1.6758</v>
      </c>
      <c r="W124" s="5">
        <v>13.553699999999999</v>
      </c>
      <c r="X124" s="5">
        <v>78.149100000000004</v>
      </c>
      <c r="Y124" s="5">
        <v>2.56</v>
      </c>
      <c r="Z124" s="29">
        <v>3.32</v>
      </c>
      <c r="AA124" s="29">
        <v>5.59</v>
      </c>
      <c r="AB124" s="29">
        <v>6.32</v>
      </c>
      <c r="AC124" s="29">
        <v>6.4</v>
      </c>
      <c r="AD124" s="5" t="s">
        <v>536</v>
      </c>
      <c r="AE124" s="29">
        <v>0.56999999999999995</v>
      </c>
      <c r="AF124" s="29">
        <v>0.39</v>
      </c>
    </row>
    <row r="125" spans="1:32" x14ac:dyDescent="0.3">
      <c r="A125" s="5">
        <v>124</v>
      </c>
      <c r="B125" s="14" t="s">
        <v>123</v>
      </c>
      <c r="C125" s="10" t="s">
        <v>291</v>
      </c>
      <c r="D125" s="5">
        <v>305.97500000000002</v>
      </c>
      <c r="E125" s="5">
        <v>4</v>
      </c>
      <c r="F125" s="5">
        <v>0</v>
      </c>
      <c r="G125" s="5">
        <v>193.83</v>
      </c>
      <c r="H125" s="19">
        <v>3.2555999999999998E-5</v>
      </c>
      <c r="I125" s="19">
        <v>0.78464</v>
      </c>
      <c r="J125" s="5">
        <v>228.53</v>
      </c>
      <c r="K125" s="29">
        <v>225.74</v>
      </c>
      <c r="L125" s="24">
        <v>0.47059000000000001</v>
      </c>
      <c r="M125" s="5">
        <v>0</v>
      </c>
      <c r="N125" s="5">
        <v>0.86724999999999997</v>
      </c>
      <c r="O125" s="5">
        <v>5.9161299999999999</v>
      </c>
      <c r="P125" s="5">
        <v>-6.1852099999999997</v>
      </c>
      <c r="Q125" s="5">
        <v>7.2441000000000004</v>
      </c>
      <c r="R125" s="5">
        <v>61.193800000000003</v>
      </c>
      <c r="S125" s="5">
        <v>18.173300000000001</v>
      </c>
      <c r="T125" s="5">
        <v>-0.7611</v>
      </c>
      <c r="U125" s="5">
        <v>-19.826899999999998</v>
      </c>
      <c r="V125" s="5">
        <v>9.6296999999999997</v>
      </c>
      <c r="W125" s="5">
        <v>17.6722</v>
      </c>
      <c r="X125" s="5">
        <v>99.560900000000004</v>
      </c>
      <c r="Y125" s="5">
        <v>2.67</v>
      </c>
      <c r="Z125" s="29">
        <v>3.59</v>
      </c>
      <c r="AA125" s="29">
        <v>5.59</v>
      </c>
      <c r="AB125" s="29">
        <v>6.29</v>
      </c>
      <c r="AC125" s="29">
        <v>6.55</v>
      </c>
      <c r="AD125" s="5" t="s">
        <v>537</v>
      </c>
      <c r="AE125" s="29">
        <v>0.59</v>
      </c>
      <c r="AF125" s="29">
        <v>0.32</v>
      </c>
    </row>
    <row r="126" spans="1:32" x14ac:dyDescent="0.3">
      <c r="A126" s="5">
        <v>125</v>
      </c>
      <c r="B126" s="14" t="s">
        <v>124</v>
      </c>
      <c r="C126" s="10" t="s">
        <v>307</v>
      </c>
      <c r="D126" s="5">
        <v>305.97500000000002</v>
      </c>
      <c r="E126" s="5">
        <v>4</v>
      </c>
      <c r="F126" s="5">
        <v>0</v>
      </c>
      <c r="G126" s="5">
        <v>193.83</v>
      </c>
      <c r="H126" s="19">
        <v>1.2294E-14</v>
      </c>
      <c r="I126" s="19">
        <v>0.77807999999999999</v>
      </c>
      <c r="J126" s="5">
        <v>231.46</v>
      </c>
      <c r="K126" s="29">
        <v>227.21</v>
      </c>
      <c r="L126" s="24">
        <v>0.47059000000000001</v>
      </c>
      <c r="M126" s="5">
        <v>0</v>
      </c>
      <c r="N126" s="5">
        <v>0.86558999999999997</v>
      </c>
      <c r="O126" s="5">
        <v>5.9161299999999999</v>
      </c>
      <c r="P126" s="5">
        <v>-6.1985700000000001</v>
      </c>
      <c r="Q126" s="5">
        <v>7.2441000000000004</v>
      </c>
      <c r="R126" s="5">
        <v>61.253900000000002</v>
      </c>
      <c r="S126" s="5">
        <v>18.177299999999999</v>
      </c>
      <c r="T126" s="5">
        <v>-0.76239999999999997</v>
      </c>
      <c r="U126" s="5">
        <v>-18.333400000000001</v>
      </c>
      <c r="V126" s="5">
        <v>9.7272999999999996</v>
      </c>
      <c r="W126" s="5">
        <v>16.305299999999999</v>
      </c>
      <c r="X126" s="5">
        <v>96.318799999999996</v>
      </c>
      <c r="Y126" s="5">
        <v>2.66</v>
      </c>
      <c r="Z126" s="29">
        <v>3.62</v>
      </c>
      <c r="AA126" s="29">
        <v>6.03</v>
      </c>
      <c r="AB126" s="29">
        <v>6.67</v>
      </c>
      <c r="AC126" s="29">
        <v>6.54</v>
      </c>
      <c r="AD126" s="5" t="s">
        <v>538</v>
      </c>
      <c r="AE126" s="29">
        <v>0.62</v>
      </c>
      <c r="AF126" s="29">
        <v>0.27</v>
      </c>
    </row>
    <row r="127" spans="1:32" x14ac:dyDescent="0.3">
      <c r="A127" s="5">
        <v>126</v>
      </c>
      <c r="B127" s="14" t="s">
        <v>125</v>
      </c>
      <c r="C127" s="10" t="s">
        <v>314</v>
      </c>
      <c r="D127" s="5">
        <v>305.97500000000002</v>
      </c>
      <c r="E127" s="5">
        <v>4</v>
      </c>
      <c r="F127" s="5">
        <v>0</v>
      </c>
      <c r="G127" s="5">
        <v>193.83</v>
      </c>
      <c r="H127" s="19">
        <v>2.4125E-5</v>
      </c>
      <c r="I127" s="19">
        <v>0.77707999999999999</v>
      </c>
      <c r="J127" s="5">
        <v>231.18</v>
      </c>
      <c r="K127" s="29">
        <v>226.36</v>
      </c>
      <c r="L127" s="24">
        <v>0.52941000000000005</v>
      </c>
      <c r="M127" s="5">
        <v>0</v>
      </c>
      <c r="N127" s="5">
        <v>0.85045999999999999</v>
      </c>
      <c r="O127" s="5">
        <v>5.9161299999999999</v>
      </c>
      <c r="P127" s="5">
        <v>-6.2222200000000001</v>
      </c>
      <c r="Q127" s="5">
        <v>7.2441000000000004</v>
      </c>
      <c r="R127" s="5">
        <v>61.2072</v>
      </c>
      <c r="S127" s="5">
        <v>18.174499999999998</v>
      </c>
      <c r="T127" s="5">
        <v>-0.76129999999999998</v>
      </c>
      <c r="U127" s="5">
        <v>-18.224799999999998</v>
      </c>
      <c r="V127" s="5">
        <v>9.8138000000000005</v>
      </c>
      <c r="W127" s="5">
        <v>16.348800000000001</v>
      </c>
      <c r="X127" s="5">
        <v>95.012</v>
      </c>
      <c r="Y127" s="5">
        <v>2.58</v>
      </c>
      <c r="Z127" s="29">
        <v>3.55</v>
      </c>
      <c r="AA127" s="29">
        <v>6.04</v>
      </c>
      <c r="AB127" s="29">
        <v>6.63</v>
      </c>
      <c r="AC127" s="29">
        <v>6.61</v>
      </c>
      <c r="AD127" s="5" t="s">
        <v>539</v>
      </c>
      <c r="AE127" s="29">
        <v>0.57999999999999996</v>
      </c>
      <c r="AF127" s="29">
        <v>0.46</v>
      </c>
    </row>
    <row r="128" spans="1:32" x14ac:dyDescent="0.3">
      <c r="A128" s="5">
        <v>127</v>
      </c>
      <c r="B128" s="14" t="s">
        <v>126</v>
      </c>
      <c r="C128" s="10" t="s">
        <v>318</v>
      </c>
      <c r="D128" s="5">
        <v>305.97500000000002</v>
      </c>
      <c r="E128" s="5">
        <v>4</v>
      </c>
      <c r="F128" s="5">
        <v>0</v>
      </c>
      <c r="G128" s="5">
        <v>193.83</v>
      </c>
      <c r="H128" s="19">
        <v>3.3842000000000001E-6</v>
      </c>
      <c r="I128" s="19">
        <v>0.77617999999999998</v>
      </c>
      <c r="J128" s="5">
        <v>231.56</v>
      </c>
      <c r="K128" s="29">
        <v>226.52</v>
      </c>
      <c r="L128" s="24">
        <v>0.52941000000000005</v>
      </c>
      <c r="M128" s="5">
        <v>0</v>
      </c>
      <c r="N128" s="5">
        <v>0.85592000000000001</v>
      </c>
      <c r="O128" s="5">
        <v>5.9161299999999999</v>
      </c>
      <c r="P128" s="5">
        <v>-6.2252099999999997</v>
      </c>
      <c r="Q128" s="5">
        <v>7.2441000000000004</v>
      </c>
      <c r="R128" s="5">
        <v>61.253900000000002</v>
      </c>
      <c r="S128" s="5">
        <v>18.177299999999999</v>
      </c>
      <c r="T128" s="5">
        <v>-0.76239999999999997</v>
      </c>
      <c r="U128" s="5">
        <v>-18.331499999999998</v>
      </c>
      <c r="V128" s="5">
        <v>9.6853999999999996</v>
      </c>
      <c r="W128" s="5">
        <v>16.3491</v>
      </c>
      <c r="X128" s="5">
        <v>94.815200000000004</v>
      </c>
      <c r="Y128" s="5">
        <v>2.58</v>
      </c>
      <c r="Z128" s="29">
        <v>3.59</v>
      </c>
      <c r="AA128" s="29">
        <v>6.3</v>
      </c>
      <c r="AB128" s="29">
        <v>6.52</v>
      </c>
      <c r="AC128" s="29">
        <v>6.64</v>
      </c>
      <c r="AD128" s="5" t="s">
        <v>540</v>
      </c>
      <c r="AE128" s="29">
        <v>0.56000000000000005</v>
      </c>
      <c r="AF128" s="29">
        <v>0.45</v>
      </c>
    </row>
    <row r="129" spans="1:32" x14ac:dyDescent="0.3">
      <c r="A129" s="5">
        <v>128</v>
      </c>
      <c r="B129" s="14" t="s">
        <v>127</v>
      </c>
      <c r="C129" s="10" t="s">
        <v>320</v>
      </c>
      <c r="D129" s="5">
        <v>305.97500000000002</v>
      </c>
      <c r="E129" s="5">
        <v>4</v>
      </c>
      <c r="F129" s="5">
        <v>0</v>
      </c>
      <c r="G129" s="5">
        <v>193.83</v>
      </c>
      <c r="H129" s="19">
        <v>3.8312999999999998E-16</v>
      </c>
      <c r="I129" s="19">
        <v>0.79056999999999999</v>
      </c>
      <c r="J129" s="5">
        <v>226.35</v>
      </c>
      <c r="K129" s="29">
        <v>225.04</v>
      </c>
      <c r="L129" s="24">
        <v>0.47059000000000001</v>
      </c>
      <c r="M129" s="5">
        <v>0</v>
      </c>
      <c r="N129" s="5">
        <v>0.87400999999999995</v>
      </c>
      <c r="O129" s="5">
        <v>5.9161299999999999</v>
      </c>
      <c r="P129" s="5">
        <v>-6.2115299999999998</v>
      </c>
      <c r="Q129" s="5">
        <v>7.2441000000000004</v>
      </c>
      <c r="R129" s="5">
        <v>61.193800000000003</v>
      </c>
      <c r="S129" s="5">
        <v>18.1739</v>
      </c>
      <c r="T129" s="5">
        <v>-0.76080000000000003</v>
      </c>
      <c r="U129" s="5">
        <v>-17.145600000000002</v>
      </c>
      <c r="V129" s="5">
        <v>208.98050000000001</v>
      </c>
      <c r="W129" s="5">
        <v>16.479099999999999</v>
      </c>
      <c r="X129" s="5">
        <v>286.92079999999999</v>
      </c>
      <c r="Y129" s="5">
        <v>2.6</v>
      </c>
      <c r="Z129" s="29">
        <v>3.6</v>
      </c>
      <c r="AA129" s="29">
        <v>6.3</v>
      </c>
      <c r="AB129" s="29">
        <v>6.47</v>
      </c>
      <c r="AC129" s="29">
        <v>6.48</v>
      </c>
      <c r="AD129" s="5" t="s">
        <v>541</v>
      </c>
      <c r="AE129" s="29">
        <v>0.56999999999999995</v>
      </c>
      <c r="AF129" s="29">
        <v>0.36</v>
      </c>
    </row>
    <row r="130" spans="1:32" x14ac:dyDescent="0.3">
      <c r="A130" s="5">
        <v>129</v>
      </c>
      <c r="B130" s="14" t="s">
        <v>128</v>
      </c>
      <c r="C130" s="10" t="s">
        <v>322</v>
      </c>
      <c r="D130" s="5">
        <v>305.97500000000002</v>
      </c>
      <c r="E130" s="5">
        <v>4</v>
      </c>
      <c r="F130" s="5">
        <v>0</v>
      </c>
      <c r="G130" s="5">
        <v>193.83</v>
      </c>
      <c r="H130" s="19">
        <v>1.7210000000000001E-4</v>
      </c>
      <c r="I130" s="19">
        <v>0.77414000000000005</v>
      </c>
      <c r="J130" s="5">
        <v>232.37</v>
      </c>
      <c r="K130" s="29">
        <v>226.81</v>
      </c>
      <c r="L130" s="24">
        <v>0.47059000000000001</v>
      </c>
      <c r="M130" s="5">
        <v>0</v>
      </c>
      <c r="N130" s="5">
        <v>0.88344999999999996</v>
      </c>
      <c r="O130" s="5">
        <v>5.9161299999999999</v>
      </c>
      <c r="P130" s="5">
        <v>-6.1950799999999999</v>
      </c>
      <c r="Q130" s="5">
        <v>7.2441000000000004</v>
      </c>
      <c r="R130" s="5">
        <v>61.253900000000002</v>
      </c>
      <c r="S130" s="5">
        <v>18.177099999999999</v>
      </c>
      <c r="T130" s="5">
        <v>-0.76249999999999996</v>
      </c>
      <c r="U130" s="5">
        <v>-16.7315</v>
      </c>
      <c r="V130" s="5">
        <v>9.5593000000000004</v>
      </c>
      <c r="W130" s="5">
        <v>14.2097</v>
      </c>
      <c r="X130" s="5">
        <v>94.588800000000006</v>
      </c>
      <c r="Y130" s="5">
        <v>2.75</v>
      </c>
      <c r="Z130" s="29">
        <v>3.64</v>
      </c>
      <c r="AA130" s="29">
        <v>6.03</v>
      </c>
      <c r="AB130" s="29">
        <v>6.61</v>
      </c>
      <c r="AC130" s="29">
        <v>6.7</v>
      </c>
      <c r="AD130" s="5" t="s">
        <v>542</v>
      </c>
      <c r="AE130" s="29">
        <v>0.61</v>
      </c>
      <c r="AF130" s="29">
        <v>0.19</v>
      </c>
    </row>
    <row r="131" spans="1:32" x14ac:dyDescent="0.3">
      <c r="A131" s="5">
        <v>130</v>
      </c>
      <c r="B131" s="14" t="s">
        <v>129</v>
      </c>
      <c r="C131" s="10" t="s">
        <v>331</v>
      </c>
      <c r="D131" s="5">
        <v>305.97500000000002</v>
      </c>
      <c r="E131" s="5">
        <v>4</v>
      </c>
      <c r="F131" s="5">
        <v>0</v>
      </c>
      <c r="G131" s="5">
        <v>193.83</v>
      </c>
      <c r="H131" s="19">
        <v>2.4819000000000001E-5</v>
      </c>
      <c r="I131" s="19">
        <v>0.77078999999999998</v>
      </c>
      <c r="J131" s="5">
        <v>233.76</v>
      </c>
      <c r="K131" s="29">
        <v>227.36</v>
      </c>
      <c r="L131" s="24">
        <v>0.52941000000000005</v>
      </c>
      <c r="M131" s="5">
        <v>0</v>
      </c>
      <c r="N131" s="5">
        <v>0.86856</v>
      </c>
      <c r="O131" s="5">
        <v>5.9161299999999999</v>
      </c>
      <c r="P131" s="5">
        <v>-6.2184799999999996</v>
      </c>
      <c r="Q131" s="5">
        <v>7.2441000000000004</v>
      </c>
      <c r="R131" s="5">
        <v>61.2072</v>
      </c>
      <c r="S131" s="5">
        <v>18.174499999999998</v>
      </c>
      <c r="T131" s="5">
        <v>-0.76129999999999998</v>
      </c>
      <c r="U131" s="5">
        <v>-16.628799999999998</v>
      </c>
      <c r="V131" s="5">
        <v>9.6630000000000003</v>
      </c>
      <c r="W131" s="5">
        <v>14.251099999999999</v>
      </c>
      <c r="X131" s="5">
        <v>93.230900000000005</v>
      </c>
      <c r="Y131" s="5">
        <v>2.67</v>
      </c>
      <c r="Z131" s="29">
        <v>3.53</v>
      </c>
      <c r="AA131" s="29">
        <v>6.03</v>
      </c>
      <c r="AB131" s="29">
        <v>6.6</v>
      </c>
      <c r="AC131" s="29">
        <v>6.71</v>
      </c>
      <c r="AD131" s="5" t="s">
        <v>543</v>
      </c>
      <c r="AE131" s="29">
        <v>0.55000000000000004</v>
      </c>
      <c r="AF131" s="29">
        <v>0.38</v>
      </c>
    </row>
    <row r="132" spans="1:32" x14ac:dyDescent="0.3">
      <c r="A132" s="6">
        <v>131</v>
      </c>
      <c r="B132" s="15" t="s">
        <v>130</v>
      </c>
      <c r="C132" s="8" t="s">
        <v>334</v>
      </c>
      <c r="D132" s="6">
        <v>305.97500000000002</v>
      </c>
      <c r="E132" s="6">
        <v>4</v>
      </c>
      <c r="F132" s="6">
        <v>0</v>
      </c>
      <c r="G132" s="6">
        <v>193.83</v>
      </c>
      <c r="H132" s="20">
        <v>1.9165000000000001E-10</v>
      </c>
      <c r="I132" s="20">
        <v>0.77200999999999997</v>
      </c>
      <c r="J132" s="6">
        <v>233.35</v>
      </c>
      <c r="K132" s="30">
        <v>227.31</v>
      </c>
      <c r="L132" s="25">
        <v>0.47059000000000001</v>
      </c>
      <c r="M132" s="6">
        <v>0</v>
      </c>
      <c r="N132" s="6">
        <v>0.87400999999999995</v>
      </c>
      <c r="O132" s="6">
        <v>5.9161299999999999</v>
      </c>
      <c r="P132" s="6">
        <v>-6.22173</v>
      </c>
      <c r="Q132" s="6">
        <v>7.2441000000000004</v>
      </c>
      <c r="R132" s="6">
        <v>61.253900000000002</v>
      </c>
      <c r="S132" s="6">
        <v>18.177099999999999</v>
      </c>
      <c r="T132" s="6">
        <v>-0.76249999999999996</v>
      </c>
      <c r="U132" s="6">
        <v>-16.729700000000001</v>
      </c>
      <c r="V132" s="6">
        <v>9.5373000000000001</v>
      </c>
      <c r="W132" s="6">
        <v>14.253500000000001</v>
      </c>
      <c r="X132" s="6">
        <v>93.035499999999999</v>
      </c>
      <c r="Y132" s="6">
        <v>2.67</v>
      </c>
      <c r="Z132" s="30">
        <v>3.63</v>
      </c>
      <c r="AA132" s="30">
        <v>6.11</v>
      </c>
      <c r="AB132" s="30">
        <v>6.48</v>
      </c>
      <c r="AC132" s="30">
        <v>6.69</v>
      </c>
      <c r="AD132" s="6" t="s">
        <v>544</v>
      </c>
      <c r="AE132" s="30">
        <v>0.56000000000000005</v>
      </c>
      <c r="AF132" s="30">
        <v>0.25</v>
      </c>
    </row>
    <row r="133" spans="1:32" x14ac:dyDescent="0.3">
      <c r="A133" s="6">
        <v>132</v>
      </c>
      <c r="B133" s="15" t="s">
        <v>131</v>
      </c>
      <c r="C133" s="8" t="s">
        <v>336</v>
      </c>
      <c r="D133" s="6">
        <v>305.97500000000002</v>
      </c>
      <c r="E133" s="6">
        <v>4</v>
      </c>
      <c r="F133" s="6">
        <v>0</v>
      </c>
      <c r="G133" s="6">
        <v>193.83</v>
      </c>
      <c r="H133" s="20">
        <v>2.0431000000000001E-16</v>
      </c>
      <c r="I133" s="20">
        <v>0.78698000000000001</v>
      </c>
      <c r="J133" s="6">
        <v>227.74</v>
      </c>
      <c r="K133" s="30">
        <v>225.56</v>
      </c>
      <c r="L133" s="25">
        <v>0.47059000000000001</v>
      </c>
      <c r="M133" s="6">
        <v>0</v>
      </c>
      <c r="N133" s="6">
        <v>0.88665000000000005</v>
      </c>
      <c r="O133" s="6">
        <v>5.9161299999999999</v>
      </c>
      <c r="P133" s="6">
        <v>-6.2078100000000003</v>
      </c>
      <c r="Q133" s="6">
        <v>7.2441000000000004</v>
      </c>
      <c r="R133" s="6">
        <v>61.193800000000003</v>
      </c>
      <c r="S133" s="6">
        <v>18.173400000000001</v>
      </c>
      <c r="T133" s="6">
        <v>-0.76100000000000001</v>
      </c>
      <c r="U133" s="6">
        <v>-15.5565</v>
      </c>
      <c r="V133" s="6">
        <v>208.8878</v>
      </c>
      <c r="W133" s="6">
        <v>14.7339</v>
      </c>
      <c r="X133" s="6">
        <v>286.67140000000001</v>
      </c>
      <c r="Y133" s="6">
        <v>2.67</v>
      </c>
      <c r="Z133" s="30">
        <v>3.62</v>
      </c>
      <c r="AA133" s="30">
        <v>5.87</v>
      </c>
      <c r="AB133" s="30">
        <v>6.61</v>
      </c>
      <c r="AC133" s="30">
        <v>6.55</v>
      </c>
      <c r="AD133" s="6" t="s">
        <v>545</v>
      </c>
      <c r="AE133" s="30">
        <v>0.56000000000000005</v>
      </c>
      <c r="AF133" s="30">
        <v>0.28000000000000003</v>
      </c>
    </row>
    <row r="134" spans="1:32" x14ac:dyDescent="0.3">
      <c r="A134" s="6">
        <v>133</v>
      </c>
      <c r="B134" s="15" t="s">
        <v>132</v>
      </c>
      <c r="C134" s="8" t="s">
        <v>338</v>
      </c>
      <c r="D134" s="6">
        <v>305.97500000000002</v>
      </c>
      <c r="E134" s="6">
        <v>4</v>
      </c>
      <c r="F134" s="6">
        <v>0</v>
      </c>
      <c r="G134" s="6">
        <v>193.83</v>
      </c>
      <c r="H134" s="20">
        <v>3.5706E-5</v>
      </c>
      <c r="I134" s="20">
        <v>0.77978999999999998</v>
      </c>
      <c r="J134" s="6">
        <v>229.84</v>
      </c>
      <c r="K134" s="30">
        <v>225.56</v>
      </c>
      <c r="L134" s="25">
        <v>0.52941000000000005</v>
      </c>
      <c r="M134" s="6">
        <v>0</v>
      </c>
      <c r="N134" s="6">
        <v>0.87400999999999995</v>
      </c>
      <c r="O134" s="6">
        <v>5.9161299999999999</v>
      </c>
      <c r="P134" s="6">
        <v>-6.2050999999999998</v>
      </c>
      <c r="Q134" s="6">
        <v>7.2441000000000004</v>
      </c>
      <c r="R134" s="6">
        <v>61.2072</v>
      </c>
      <c r="S134" s="6">
        <v>18.1739</v>
      </c>
      <c r="T134" s="6">
        <v>-0.76139999999999997</v>
      </c>
      <c r="U134" s="6">
        <v>-18.292100000000001</v>
      </c>
      <c r="V134" s="6">
        <v>9.7090999999999994</v>
      </c>
      <c r="W134" s="6">
        <v>15.9678</v>
      </c>
      <c r="X134" s="6">
        <v>94.885000000000005</v>
      </c>
      <c r="Y134" s="6">
        <v>2.59</v>
      </c>
      <c r="Z134" s="30">
        <v>3.56</v>
      </c>
      <c r="AA134" s="30">
        <v>5.94</v>
      </c>
      <c r="AB134" s="30">
        <v>6.59</v>
      </c>
      <c r="AC134" s="30">
        <v>6.72</v>
      </c>
      <c r="AD134" s="6" t="s">
        <v>546</v>
      </c>
      <c r="AE134" s="30">
        <v>0.53</v>
      </c>
      <c r="AF134" s="30">
        <v>0.4</v>
      </c>
    </row>
    <row r="135" spans="1:32" x14ac:dyDescent="0.3">
      <c r="A135" s="6">
        <v>134</v>
      </c>
      <c r="B135" s="15" t="s">
        <v>133</v>
      </c>
      <c r="C135" s="8" t="s">
        <v>341</v>
      </c>
      <c r="D135" s="6">
        <v>305.97500000000002</v>
      </c>
      <c r="E135" s="6">
        <v>4</v>
      </c>
      <c r="F135" s="6">
        <v>0</v>
      </c>
      <c r="G135" s="6">
        <v>193.83</v>
      </c>
      <c r="H135" s="20">
        <v>7.7234000000000005E-7</v>
      </c>
      <c r="I135" s="20">
        <v>0.77280000000000004</v>
      </c>
      <c r="J135" s="6">
        <v>232.76</v>
      </c>
      <c r="K135" s="30">
        <v>226.79</v>
      </c>
      <c r="L135" s="25">
        <v>0.47059000000000001</v>
      </c>
      <c r="M135" s="6">
        <v>0</v>
      </c>
      <c r="N135" s="6">
        <v>0.86424999999999996</v>
      </c>
      <c r="O135" s="6">
        <v>5.9161299999999999</v>
      </c>
      <c r="P135" s="6">
        <v>-6.2191700000000001</v>
      </c>
      <c r="Q135" s="6">
        <v>7.2441000000000004</v>
      </c>
      <c r="R135" s="6">
        <v>61.253900000000002</v>
      </c>
      <c r="S135" s="6">
        <v>18.177099999999999</v>
      </c>
      <c r="T135" s="6">
        <v>-0.76249999999999996</v>
      </c>
      <c r="U135" s="6">
        <v>-16.734200000000001</v>
      </c>
      <c r="V135" s="6">
        <v>9.5840999999999994</v>
      </c>
      <c r="W135" s="6">
        <v>14.597300000000001</v>
      </c>
      <c r="X135" s="6">
        <v>93.309799999999996</v>
      </c>
      <c r="Y135" s="6">
        <v>2.66</v>
      </c>
      <c r="Z135" s="30">
        <v>3.69</v>
      </c>
      <c r="AA135" s="30">
        <v>6.22</v>
      </c>
      <c r="AB135" s="30">
        <v>6.42</v>
      </c>
      <c r="AC135" s="30">
        <v>6.69</v>
      </c>
      <c r="AD135" s="6" t="s">
        <v>547</v>
      </c>
      <c r="AE135" s="30">
        <v>0.57999999999999996</v>
      </c>
      <c r="AF135" s="30">
        <v>7.0000000000000007E-2</v>
      </c>
    </row>
    <row r="136" spans="1:32" x14ac:dyDescent="0.3">
      <c r="A136" s="6">
        <v>135</v>
      </c>
      <c r="B136" s="15" t="s">
        <v>134</v>
      </c>
      <c r="C136" s="8" t="s">
        <v>342</v>
      </c>
      <c r="D136" s="6">
        <v>305.97500000000002</v>
      </c>
      <c r="E136" s="6">
        <v>4</v>
      </c>
      <c r="F136" s="6">
        <v>0</v>
      </c>
      <c r="G136" s="6">
        <v>193.83</v>
      </c>
      <c r="H136" s="20">
        <v>3.1389000000000001E-16</v>
      </c>
      <c r="I136" s="20">
        <v>0.78627999999999998</v>
      </c>
      <c r="J136" s="6">
        <v>228.12</v>
      </c>
      <c r="K136" s="30">
        <v>225.84</v>
      </c>
      <c r="L136" s="25">
        <v>0.47059000000000001</v>
      </c>
      <c r="M136" s="6">
        <v>0</v>
      </c>
      <c r="N136" s="6">
        <v>0.88951000000000002</v>
      </c>
      <c r="O136" s="6">
        <v>5.9161299999999999</v>
      </c>
      <c r="P136" s="6">
        <v>-6.2081</v>
      </c>
      <c r="Q136" s="6">
        <v>7.2441000000000004</v>
      </c>
      <c r="R136" s="6">
        <v>61.193800000000003</v>
      </c>
      <c r="S136" s="6">
        <v>18.173400000000001</v>
      </c>
      <c r="T136" s="6">
        <v>-0.76100000000000001</v>
      </c>
      <c r="U136" s="6">
        <v>-15.562900000000001</v>
      </c>
      <c r="V136" s="6">
        <v>208.8843</v>
      </c>
      <c r="W136" s="6">
        <v>14.391</v>
      </c>
      <c r="X136" s="6">
        <v>286.31869999999998</v>
      </c>
      <c r="Y136" s="6">
        <v>2.6</v>
      </c>
      <c r="Z136" s="30">
        <v>3.64</v>
      </c>
      <c r="AA136" s="30">
        <v>5.88</v>
      </c>
      <c r="AB136" s="30">
        <v>6.56</v>
      </c>
      <c r="AC136" s="30">
        <v>6.7</v>
      </c>
      <c r="AD136" s="6" t="s">
        <v>548</v>
      </c>
      <c r="AE136" s="30">
        <v>0.56000000000000005</v>
      </c>
      <c r="AF136" s="30">
        <v>0.26</v>
      </c>
    </row>
    <row r="137" spans="1:32" x14ac:dyDescent="0.3">
      <c r="A137" s="6">
        <v>136</v>
      </c>
      <c r="B137" s="15" t="s">
        <v>135</v>
      </c>
      <c r="C137" s="8" t="s">
        <v>344</v>
      </c>
      <c r="D137" s="6">
        <v>305.97500000000002</v>
      </c>
      <c r="E137" s="6">
        <v>4</v>
      </c>
      <c r="F137" s="6">
        <v>0</v>
      </c>
      <c r="G137" s="6">
        <v>193.83</v>
      </c>
      <c r="H137" s="20">
        <v>1.0753E-5</v>
      </c>
      <c r="I137" s="20">
        <v>0.77771999999999997</v>
      </c>
      <c r="J137" s="6">
        <v>230.42</v>
      </c>
      <c r="K137" s="30">
        <v>225.52</v>
      </c>
      <c r="L137" s="25">
        <v>0.52941000000000005</v>
      </c>
      <c r="M137" s="6">
        <v>0</v>
      </c>
      <c r="N137" s="6">
        <v>0.86255000000000004</v>
      </c>
      <c r="O137" s="6">
        <v>5.9161299999999999</v>
      </c>
      <c r="P137" s="6">
        <v>-6.2297500000000001</v>
      </c>
      <c r="Q137" s="6">
        <v>7.2441000000000004</v>
      </c>
      <c r="R137" s="6">
        <v>61.2072</v>
      </c>
      <c r="S137" s="6">
        <v>18.174099999999999</v>
      </c>
      <c r="T137" s="6">
        <v>-0.76139999999999997</v>
      </c>
      <c r="U137" s="6">
        <v>-18.2852</v>
      </c>
      <c r="V137" s="6">
        <v>9.7094000000000005</v>
      </c>
      <c r="W137" s="6">
        <v>16.3535</v>
      </c>
      <c r="X137" s="6">
        <v>94.150300000000001</v>
      </c>
      <c r="Y137" s="6">
        <v>2.5099999999999998</v>
      </c>
      <c r="Z137" s="30">
        <v>3.56</v>
      </c>
      <c r="AA137" s="30">
        <v>5.9</v>
      </c>
      <c r="AB137" s="30">
        <v>6.57</v>
      </c>
      <c r="AC137" s="30">
        <v>6.7</v>
      </c>
      <c r="AD137" s="6" t="s">
        <v>549</v>
      </c>
      <c r="AE137" s="30">
        <v>0.53</v>
      </c>
      <c r="AF137" s="30">
        <v>0.43</v>
      </c>
    </row>
    <row r="138" spans="1:32" x14ac:dyDescent="0.3">
      <c r="A138" s="6">
        <v>137</v>
      </c>
      <c r="B138" s="15" t="s">
        <v>136</v>
      </c>
      <c r="C138" s="8" t="s">
        <v>345</v>
      </c>
      <c r="D138" s="6">
        <v>305.97500000000002</v>
      </c>
      <c r="E138" s="6">
        <v>4</v>
      </c>
      <c r="F138" s="6">
        <v>0</v>
      </c>
      <c r="G138" s="6">
        <v>193.83</v>
      </c>
      <c r="H138" s="20">
        <v>2.5503000000000002E-16</v>
      </c>
      <c r="I138" s="20">
        <v>0.78335999999999995</v>
      </c>
      <c r="J138" s="6">
        <v>228.69</v>
      </c>
      <c r="K138" s="30">
        <v>225.41</v>
      </c>
      <c r="L138" s="25">
        <v>0.52941000000000005</v>
      </c>
      <c r="M138" s="6">
        <v>0</v>
      </c>
      <c r="N138" s="6">
        <v>0.87558000000000002</v>
      </c>
      <c r="O138" s="6">
        <v>5.9161299999999999</v>
      </c>
      <c r="P138" s="6">
        <v>-6.2236099999999999</v>
      </c>
      <c r="Q138" s="6">
        <v>7.2441000000000004</v>
      </c>
      <c r="R138" s="6">
        <v>61.193800000000003</v>
      </c>
      <c r="S138" s="6">
        <v>18.173400000000001</v>
      </c>
      <c r="T138" s="6">
        <v>-0.76100000000000001</v>
      </c>
      <c r="U138" s="6">
        <v>-15.5587</v>
      </c>
      <c r="V138" s="6">
        <v>208.99199999999999</v>
      </c>
      <c r="W138" s="6">
        <v>14.7782</v>
      </c>
      <c r="X138" s="6">
        <v>286.8177</v>
      </c>
      <c r="Y138" s="6">
        <v>2.6</v>
      </c>
      <c r="Z138" s="30">
        <v>3.55</v>
      </c>
      <c r="AA138" s="30">
        <v>6.3</v>
      </c>
      <c r="AB138" s="30">
        <v>6.41</v>
      </c>
      <c r="AC138" s="30">
        <v>6.66</v>
      </c>
      <c r="AD138" s="6" t="s">
        <v>550</v>
      </c>
      <c r="AE138" s="30">
        <v>0.54</v>
      </c>
      <c r="AF138" s="30">
        <v>0.45</v>
      </c>
    </row>
    <row r="139" spans="1:32" x14ac:dyDescent="0.3">
      <c r="A139" s="6">
        <v>138</v>
      </c>
      <c r="B139" s="15" t="s">
        <v>137</v>
      </c>
      <c r="C139" s="8" t="s">
        <v>347</v>
      </c>
      <c r="D139" s="6">
        <v>305.97500000000002</v>
      </c>
      <c r="E139" s="6">
        <v>4</v>
      </c>
      <c r="F139" s="6">
        <v>8</v>
      </c>
      <c r="G139" s="6">
        <v>193.83</v>
      </c>
      <c r="H139" s="20">
        <v>3.1939E-16</v>
      </c>
      <c r="I139" s="20">
        <v>0.79193000000000002</v>
      </c>
      <c r="J139" s="6">
        <v>225.62</v>
      </c>
      <c r="K139" s="30">
        <v>224.52</v>
      </c>
      <c r="L139" s="25">
        <v>0.47059000000000001</v>
      </c>
      <c r="M139" s="6">
        <v>0</v>
      </c>
      <c r="N139" s="6">
        <v>0.88314999999999999</v>
      </c>
      <c r="O139" s="6">
        <v>5.9161299999999999</v>
      </c>
      <c r="P139" s="6">
        <v>-6.2178399999999998</v>
      </c>
      <c r="Q139" s="6">
        <v>7.2441000000000004</v>
      </c>
      <c r="R139" s="6">
        <v>61.192399999999999</v>
      </c>
      <c r="S139" s="6">
        <v>18.175599999999999</v>
      </c>
      <c r="T139" s="6">
        <v>-0.76049999999999995</v>
      </c>
      <c r="U139" s="6">
        <v>-17.288900000000002</v>
      </c>
      <c r="V139" s="6">
        <v>209.61770000000001</v>
      </c>
      <c r="W139" s="6">
        <v>16.498799999999999</v>
      </c>
      <c r="X139" s="6">
        <v>287.43520000000001</v>
      </c>
      <c r="Y139" s="6">
        <v>2.52</v>
      </c>
      <c r="Z139" s="30">
        <v>3.7</v>
      </c>
      <c r="AA139" s="30">
        <v>6.21</v>
      </c>
      <c r="AB139" s="30">
        <v>6.42</v>
      </c>
      <c r="AC139" s="30">
        <v>6.64</v>
      </c>
      <c r="AD139" s="6" t="s">
        <v>551</v>
      </c>
      <c r="AE139" s="30">
        <v>0.47</v>
      </c>
      <c r="AF139" s="30">
        <v>0.34</v>
      </c>
    </row>
    <row r="140" spans="1:32" x14ac:dyDescent="0.3">
      <c r="A140" s="6">
        <v>139</v>
      </c>
      <c r="B140" s="15" t="s">
        <v>138</v>
      </c>
      <c r="C140" s="8" t="s">
        <v>351</v>
      </c>
      <c r="D140" s="6">
        <v>305.97500000000002</v>
      </c>
      <c r="E140" s="6">
        <v>4</v>
      </c>
      <c r="F140" s="6">
        <v>0</v>
      </c>
      <c r="G140" s="6">
        <v>193.83</v>
      </c>
      <c r="H140" s="20">
        <v>5.7118999999999997E-9</v>
      </c>
      <c r="I140" s="20">
        <v>0.77403999999999995</v>
      </c>
      <c r="J140" s="6">
        <v>232.29</v>
      </c>
      <c r="K140" s="30">
        <v>226.65</v>
      </c>
      <c r="L140" s="25">
        <v>0.47059000000000001</v>
      </c>
      <c r="M140" s="6">
        <v>0</v>
      </c>
      <c r="N140" s="6">
        <v>0.87987000000000004</v>
      </c>
      <c r="O140" s="6">
        <v>5.9161299999999999</v>
      </c>
      <c r="P140" s="6">
        <v>-6.1893099999999999</v>
      </c>
      <c r="Q140" s="6">
        <v>7.2441000000000004</v>
      </c>
      <c r="R140" s="6">
        <v>61.253900000000002</v>
      </c>
      <c r="S140" s="6">
        <v>18.177199999999999</v>
      </c>
      <c r="T140" s="6">
        <v>-0.76249999999999996</v>
      </c>
      <c r="U140" s="6">
        <v>-16.7316</v>
      </c>
      <c r="V140" s="6">
        <v>9.6013999999999999</v>
      </c>
      <c r="W140" s="6">
        <v>14.2095</v>
      </c>
      <c r="X140" s="6">
        <v>94.729500000000002</v>
      </c>
      <c r="Y140" s="6">
        <v>2.75</v>
      </c>
      <c r="Z140" s="30">
        <v>3.59</v>
      </c>
      <c r="AA140" s="30">
        <v>5.97</v>
      </c>
      <c r="AB140" s="30">
        <v>6.58</v>
      </c>
      <c r="AC140" s="30">
        <v>6.64</v>
      </c>
      <c r="AD140" s="6" t="s">
        <v>552</v>
      </c>
      <c r="AE140" s="30">
        <v>0.64</v>
      </c>
      <c r="AF140" s="30">
        <v>0.2</v>
      </c>
    </row>
    <row r="141" spans="1:32" x14ac:dyDescent="0.3">
      <c r="A141" s="6">
        <v>140</v>
      </c>
      <c r="B141" s="15" t="s">
        <v>139</v>
      </c>
      <c r="C141" s="8" t="s">
        <v>355</v>
      </c>
      <c r="D141" s="6">
        <v>305.97500000000002</v>
      </c>
      <c r="E141" s="6">
        <v>4</v>
      </c>
      <c r="F141" s="6">
        <v>0</v>
      </c>
      <c r="G141" s="6">
        <v>193.83</v>
      </c>
      <c r="H141" s="20">
        <v>1.9774999999999999E-13</v>
      </c>
      <c r="I141" s="20">
        <v>0.76997000000000004</v>
      </c>
      <c r="J141" s="6">
        <v>233.89</v>
      </c>
      <c r="K141" s="30">
        <v>227.2</v>
      </c>
      <c r="L141" s="25">
        <v>0.52941000000000005</v>
      </c>
      <c r="M141" s="6">
        <v>0</v>
      </c>
      <c r="N141" s="6">
        <v>0.86758000000000002</v>
      </c>
      <c r="O141" s="6">
        <v>5.9161299999999999</v>
      </c>
      <c r="P141" s="6">
        <v>-6.2130099999999997</v>
      </c>
      <c r="Q141" s="6">
        <v>7.2441000000000004</v>
      </c>
      <c r="R141" s="6">
        <v>61.2072</v>
      </c>
      <c r="S141" s="6">
        <v>18.174299999999999</v>
      </c>
      <c r="T141" s="6">
        <v>-0.76129999999999998</v>
      </c>
      <c r="U141" s="6">
        <v>-16.632000000000001</v>
      </c>
      <c r="V141" s="6">
        <v>9.7077000000000009</v>
      </c>
      <c r="W141" s="6">
        <v>14.2531</v>
      </c>
      <c r="X141" s="6">
        <v>93.364099999999993</v>
      </c>
      <c r="Y141" s="6">
        <v>2.67</v>
      </c>
      <c r="Z141" s="30">
        <v>3.47</v>
      </c>
      <c r="AA141" s="30">
        <v>6.03</v>
      </c>
      <c r="AB141" s="30">
        <v>6.64</v>
      </c>
      <c r="AC141" s="30">
        <v>6.68</v>
      </c>
      <c r="AD141" s="6" t="s">
        <v>553</v>
      </c>
      <c r="AE141" s="30">
        <v>0.61</v>
      </c>
      <c r="AF141" s="30">
        <v>0.38</v>
      </c>
    </row>
    <row r="142" spans="1:32" x14ac:dyDescent="0.3">
      <c r="A142" s="7">
        <v>141</v>
      </c>
      <c r="B142" s="16" t="s">
        <v>140</v>
      </c>
      <c r="C142" s="11" t="s">
        <v>358</v>
      </c>
      <c r="D142" s="7">
        <v>305.97500000000002</v>
      </c>
      <c r="E142" s="7">
        <v>4</v>
      </c>
      <c r="F142" s="7">
        <v>0</v>
      </c>
      <c r="G142" s="7">
        <v>193.83</v>
      </c>
      <c r="H142" s="21">
        <v>3.3547999999999998E-7</v>
      </c>
      <c r="I142" s="21">
        <v>0.76939000000000002</v>
      </c>
      <c r="J142" s="7">
        <v>234.39</v>
      </c>
      <c r="K142" s="31">
        <v>227.67</v>
      </c>
      <c r="L142" s="26">
        <v>0.52941000000000005</v>
      </c>
      <c r="M142" s="7">
        <v>0</v>
      </c>
      <c r="N142" s="7">
        <v>0.86889000000000005</v>
      </c>
      <c r="O142" s="7">
        <v>5.9161299999999999</v>
      </c>
      <c r="P142" s="7">
        <v>-6.2159199999999997</v>
      </c>
      <c r="Q142" s="7">
        <v>7.2441000000000004</v>
      </c>
      <c r="R142" s="7">
        <v>61.253900000000002</v>
      </c>
      <c r="S142" s="7">
        <v>18.177199999999999</v>
      </c>
      <c r="T142" s="7">
        <v>-0.76249999999999996</v>
      </c>
      <c r="U142" s="7">
        <v>-16.729800000000001</v>
      </c>
      <c r="V142" s="7">
        <v>9.5850000000000009</v>
      </c>
      <c r="W142" s="7">
        <v>14.253399999999999</v>
      </c>
      <c r="X142" s="7">
        <v>93.149600000000007</v>
      </c>
      <c r="Y142" s="7">
        <v>2.67</v>
      </c>
      <c r="Z142" s="31">
        <v>3.54</v>
      </c>
      <c r="AA142" s="31">
        <v>6.11</v>
      </c>
      <c r="AB142" s="31">
        <v>6.5</v>
      </c>
      <c r="AC142" s="31">
        <v>6.66</v>
      </c>
      <c r="AD142" s="7" t="s">
        <v>554</v>
      </c>
      <c r="AE142" s="31">
        <v>0.57999999999999996</v>
      </c>
      <c r="AF142" s="31">
        <v>0.38</v>
      </c>
    </row>
    <row r="143" spans="1:32" x14ac:dyDescent="0.3">
      <c r="A143" s="7">
        <v>142</v>
      </c>
      <c r="B143" s="16" t="s">
        <v>141</v>
      </c>
      <c r="C143" s="11" t="s">
        <v>359</v>
      </c>
      <c r="D143" s="7">
        <v>305.97500000000002</v>
      </c>
      <c r="E143" s="7">
        <v>4</v>
      </c>
      <c r="F143" s="7">
        <v>0</v>
      </c>
      <c r="G143" s="7">
        <v>193.83</v>
      </c>
      <c r="H143" s="21">
        <v>2.1235999999999999E-16</v>
      </c>
      <c r="I143" s="21">
        <v>0.78476000000000001</v>
      </c>
      <c r="J143" s="7">
        <v>228.27</v>
      </c>
      <c r="K143" s="31">
        <v>225.39</v>
      </c>
      <c r="L143" s="26">
        <v>0.47059000000000001</v>
      </c>
      <c r="M143" s="7">
        <v>0</v>
      </c>
      <c r="N143" s="7">
        <v>0.88578999999999997</v>
      </c>
      <c r="O143" s="7">
        <v>5.9161299999999999</v>
      </c>
      <c r="P143" s="7">
        <v>-6.2023099999999998</v>
      </c>
      <c r="Q143" s="7">
        <v>7.2441000000000004</v>
      </c>
      <c r="R143" s="7">
        <v>61.2072</v>
      </c>
      <c r="S143" s="7">
        <v>18.1739</v>
      </c>
      <c r="T143" s="7">
        <v>-0.76139999999999997</v>
      </c>
      <c r="U143" s="7">
        <v>-15.628399999999999</v>
      </c>
      <c r="V143" s="7">
        <v>209.4838</v>
      </c>
      <c r="W143" s="7">
        <v>14.3979</v>
      </c>
      <c r="X143" s="7">
        <v>286.87310000000002</v>
      </c>
      <c r="Y143" s="7">
        <v>2.67</v>
      </c>
      <c r="Z143" s="31">
        <v>3.57</v>
      </c>
      <c r="AA143" s="31">
        <v>6.11</v>
      </c>
      <c r="AB143" s="31">
        <v>6.45</v>
      </c>
      <c r="AC143" s="31">
        <v>6.63</v>
      </c>
      <c r="AD143" s="7" t="s">
        <v>555</v>
      </c>
      <c r="AE143" s="31">
        <v>0.59</v>
      </c>
      <c r="AF143" s="31">
        <v>0.28000000000000003</v>
      </c>
    </row>
    <row r="144" spans="1:32" x14ac:dyDescent="0.3">
      <c r="A144" s="7">
        <v>143</v>
      </c>
      <c r="B144" s="16" t="s">
        <v>142</v>
      </c>
      <c r="C144" s="11" t="s">
        <v>361</v>
      </c>
      <c r="D144" s="7">
        <v>305.97500000000002</v>
      </c>
      <c r="E144" s="7">
        <v>4</v>
      </c>
      <c r="F144" s="7">
        <v>0</v>
      </c>
      <c r="G144" s="7">
        <v>193.83</v>
      </c>
      <c r="H144" s="21">
        <v>4.0346999999999997E-8</v>
      </c>
      <c r="I144" s="21">
        <v>0.77209000000000005</v>
      </c>
      <c r="J144" s="7">
        <v>233.42</v>
      </c>
      <c r="K144" s="31">
        <v>227.45</v>
      </c>
      <c r="L144" s="26">
        <v>0.52941000000000005</v>
      </c>
      <c r="M144" s="7">
        <v>0</v>
      </c>
      <c r="N144" s="7">
        <v>0.86458000000000002</v>
      </c>
      <c r="O144" s="7">
        <v>5.9161299999999999</v>
      </c>
      <c r="P144" s="7">
        <v>-6.21014</v>
      </c>
      <c r="Q144" s="7">
        <v>7.2441000000000004</v>
      </c>
      <c r="R144" s="7">
        <v>61.206699999999998</v>
      </c>
      <c r="S144" s="7">
        <v>18.1754</v>
      </c>
      <c r="T144" s="7">
        <v>-0.76129999999999998</v>
      </c>
      <c r="U144" s="7">
        <v>-16.551500000000001</v>
      </c>
      <c r="V144" s="7">
        <v>9.7136999999999993</v>
      </c>
      <c r="W144" s="7">
        <v>14.24</v>
      </c>
      <c r="X144" s="7">
        <v>92.956299999999999</v>
      </c>
      <c r="Y144" s="7">
        <v>2.66</v>
      </c>
      <c r="Z144" s="31">
        <v>3.49</v>
      </c>
      <c r="AA144" s="31">
        <v>5.94</v>
      </c>
      <c r="AB144" s="31">
        <v>6.65</v>
      </c>
      <c r="AC144" s="31">
        <v>6.68</v>
      </c>
      <c r="AD144" s="7" t="s">
        <v>556</v>
      </c>
      <c r="AE144" s="31">
        <v>0.64</v>
      </c>
      <c r="AF144" s="31">
        <v>0.38</v>
      </c>
    </row>
    <row r="145" spans="1:32" x14ac:dyDescent="0.3">
      <c r="A145" s="7">
        <v>144</v>
      </c>
      <c r="B145" s="16" t="s">
        <v>143</v>
      </c>
      <c r="C145" s="11" t="s">
        <v>363</v>
      </c>
      <c r="D145" s="7">
        <v>305.97500000000002</v>
      </c>
      <c r="E145" s="7">
        <v>4</v>
      </c>
      <c r="F145" s="7">
        <v>0</v>
      </c>
      <c r="G145" s="7">
        <v>193.83</v>
      </c>
      <c r="H145" s="21">
        <v>1.2734E-5</v>
      </c>
      <c r="I145" s="21">
        <v>0.76465000000000005</v>
      </c>
      <c r="J145" s="7">
        <v>235.54</v>
      </c>
      <c r="K145" s="31">
        <v>227.22</v>
      </c>
      <c r="L145" s="26">
        <v>0.52941000000000005</v>
      </c>
      <c r="M145" s="7">
        <v>0</v>
      </c>
      <c r="N145" s="7">
        <v>0.86492000000000002</v>
      </c>
      <c r="O145" s="7">
        <v>5.9161299999999999</v>
      </c>
      <c r="P145" s="7">
        <v>-6.2251099999999999</v>
      </c>
      <c r="Q145" s="7">
        <v>7.2441000000000004</v>
      </c>
      <c r="R145" s="7">
        <v>61.192399999999999</v>
      </c>
      <c r="S145" s="7">
        <v>18.1755</v>
      </c>
      <c r="T145" s="7">
        <v>-0.76049999999999995</v>
      </c>
      <c r="U145" s="7">
        <v>-15.15</v>
      </c>
      <c r="V145" s="7">
        <v>9.6044999999999998</v>
      </c>
      <c r="W145" s="7">
        <v>12.8902</v>
      </c>
      <c r="X145" s="7">
        <v>91.153099999999995</v>
      </c>
      <c r="Y145" s="7">
        <v>2.62</v>
      </c>
      <c r="Z145" s="31">
        <v>3.58</v>
      </c>
      <c r="AA145" s="31">
        <v>6.11</v>
      </c>
      <c r="AB145" s="31">
        <v>6.46</v>
      </c>
      <c r="AC145" s="31">
        <v>6.64</v>
      </c>
      <c r="AD145" s="7" t="s">
        <v>557</v>
      </c>
      <c r="AE145" s="31">
        <v>0.61</v>
      </c>
      <c r="AF145" s="31">
        <v>0.37</v>
      </c>
    </row>
    <row r="146" spans="1:32" x14ac:dyDescent="0.3">
      <c r="A146" s="7">
        <v>145</v>
      </c>
      <c r="B146" s="16" t="s">
        <v>144</v>
      </c>
      <c r="C146" s="11" t="s">
        <v>364</v>
      </c>
      <c r="D146" s="7">
        <v>305.97500000000002</v>
      </c>
      <c r="E146" s="7">
        <v>4</v>
      </c>
      <c r="F146" s="7">
        <v>0</v>
      </c>
      <c r="G146" s="7">
        <v>193.83</v>
      </c>
      <c r="H146" s="21">
        <v>1.4165999999999999E-16</v>
      </c>
      <c r="I146" s="21">
        <v>0.78015999999999996</v>
      </c>
      <c r="J146" s="7">
        <v>230.25</v>
      </c>
      <c r="K146" s="31">
        <v>226.34</v>
      </c>
      <c r="L146" s="26">
        <v>0.47059000000000001</v>
      </c>
      <c r="M146" s="7">
        <v>0</v>
      </c>
      <c r="N146" s="7">
        <v>0.88197000000000003</v>
      </c>
      <c r="O146" s="7">
        <v>5.9161299999999999</v>
      </c>
      <c r="P146" s="7">
        <v>-6.2138999999999998</v>
      </c>
      <c r="Q146" s="7">
        <v>7.2441000000000004</v>
      </c>
      <c r="R146" s="7">
        <v>61.206699999999998</v>
      </c>
      <c r="S146" s="7">
        <v>18.174600000000002</v>
      </c>
      <c r="T146" s="7">
        <v>-0.76139999999999997</v>
      </c>
      <c r="U146" s="7">
        <v>-13.9171</v>
      </c>
      <c r="V146" s="7">
        <v>209.6371</v>
      </c>
      <c r="W146" s="7">
        <v>12.680899999999999</v>
      </c>
      <c r="X146" s="7">
        <v>287.02080000000001</v>
      </c>
      <c r="Y146" s="7">
        <v>2.63</v>
      </c>
      <c r="Z146" s="31">
        <v>3.6</v>
      </c>
      <c r="AA146" s="31">
        <v>6.07</v>
      </c>
      <c r="AB146" s="31">
        <v>6.42</v>
      </c>
      <c r="AC146" s="31">
        <v>6.68</v>
      </c>
      <c r="AD146" s="7" t="s">
        <v>558</v>
      </c>
      <c r="AE146" s="31">
        <v>0.59</v>
      </c>
      <c r="AF146" s="31">
        <v>0.25</v>
      </c>
    </row>
    <row r="147" spans="1:32" x14ac:dyDescent="0.3">
      <c r="A147" s="7">
        <v>146</v>
      </c>
      <c r="B147" s="16" t="s">
        <v>145</v>
      </c>
      <c r="C147" s="11" t="s">
        <v>366</v>
      </c>
      <c r="D147" s="7">
        <v>305.97500000000002</v>
      </c>
      <c r="E147" s="7">
        <v>4</v>
      </c>
      <c r="F147" s="7">
        <v>0</v>
      </c>
      <c r="G147" s="7">
        <v>193.83</v>
      </c>
      <c r="H147" s="21">
        <v>3.0659000000000002E-6</v>
      </c>
      <c r="I147" s="21">
        <v>0.77085000000000004</v>
      </c>
      <c r="J147" s="7">
        <v>233.07</v>
      </c>
      <c r="K147" s="31">
        <v>226.39</v>
      </c>
      <c r="L147" s="26">
        <v>0.52941000000000005</v>
      </c>
      <c r="M147" s="7">
        <v>0</v>
      </c>
      <c r="N147" s="7">
        <v>0.85119999999999996</v>
      </c>
      <c r="O147" s="7">
        <v>5.9161299999999999</v>
      </c>
      <c r="P147" s="7">
        <v>-6.2354200000000004</v>
      </c>
      <c r="Q147" s="7">
        <v>7.2441000000000004</v>
      </c>
      <c r="R147" s="7">
        <v>61.206699999999998</v>
      </c>
      <c r="S147" s="7">
        <v>18.175699999999999</v>
      </c>
      <c r="T147" s="7">
        <v>-0.76119999999999999</v>
      </c>
      <c r="U147" s="7">
        <v>-16.547699999999999</v>
      </c>
      <c r="V147" s="7">
        <v>9.7195</v>
      </c>
      <c r="W147" s="7">
        <v>14.6226</v>
      </c>
      <c r="X147" s="7">
        <v>92.188800000000001</v>
      </c>
      <c r="Y147" s="7">
        <v>2.58</v>
      </c>
      <c r="Z147" s="31">
        <v>3.52</v>
      </c>
      <c r="AA147" s="31">
        <v>5.83</v>
      </c>
      <c r="AB147" s="31">
        <v>6.65</v>
      </c>
      <c r="AC147" s="31">
        <v>6.6</v>
      </c>
      <c r="AD147" s="7" t="s">
        <v>559</v>
      </c>
      <c r="AE147" s="31">
        <v>0.56000000000000005</v>
      </c>
      <c r="AF147" s="31">
        <v>0.43</v>
      </c>
    </row>
    <row r="148" spans="1:32" x14ac:dyDescent="0.3">
      <c r="A148" s="7">
        <v>147</v>
      </c>
      <c r="B148" s="16" t="s">
        <v>146</v>
      </c>
      <c r="C148" s="11" t="s">
        <v>367</v>
      </c>
      <c r="D148" s="7">
        <v>305.97500000000002</v>
      </c>
      <c r="E148" s="7">
        <v>4</v>
      </c>
      <c r="F148" s="7">
        <v>8</v>
      </c>
      <c r="G148" s="7">
        <v>193.83</v>
      </c>
      <c r="H148" s="21">
        <v>2.4052999999999999E-16</v>
      </c>
      <c r="I148" s="21">
        <v>0.77815999999999996</v>
      </c>
      <c r="J148" s="7">
        <v>231.28</v>
      </c>
      <c r="K148" s="31">
        <v>226.98</v>
      </c>
      <c r="L148" s="26">
        <v>0.52941000000000005</v>
      </c>
      <c r="M148" s="7">
        <v>0</v>
      </c>
      <c r="N148" s="7">
        <v>0.86692000000000002</v>
      </c>
      <c r="O148" s="7">
        <v>5.9161299999999999</v>
      </c>
      <c r="P148" s="7">
        <v>-6.2292899999999998</v>
      </c>
      <c r="Q148" s="7">
        <v>7.2441000000000004</v>
      </c>
      <c r="R148" s="7">
        <v>61.206699999999998</v>
      </c>
      <c r="S148" s="7">
        <v>18.1754</v>
      </c>
      <c r="T148" s="7">
        <v>-0.76129999999999998</v>
      </c>
      <c r="U148" s="7">
        <v>-13.904199999999999</v>
      </c>
      <c r="V148" s="7">
        <v>209.7474</v>
      </c>
      <c r="W148" s="7">
        <v>13.0656</v>
      </c>
      <c r="X148" s="7">
        <v>287.52960000000002</v>
      </c>
      <c r="Y148" s="7">
        <v>2.56</v>
      </c>
      <c r="Z148" s="31">
        <v>3.51</v>
      </c>
      <c r="AA148" s="31">
        <v>6.18</v>
      </c>
      <c r="AB148" s="31">
        <v>6.49</v>
      </c>
      <c r="AC148" s="31">
        <v>6.67</v>
      </c>
      <c r="AD148" s="7" t="s">
        <v>560</v>
      </c>
      <c r="AE148" s="31">
        <v>0.54</v>
      </c>
      <c r="AF148" s="31">
        <v>0.43</v>
      </c>
    </row>
    <row r="149" spans="1:32" x14ac:dyDescent="0.3">
      <c r="A149" s="7">
        <v>148</v>
      </c>
      <c r="B149" s="16" t="s">
        <v>147</v>
      </c>
      <c r="C149" s="11" t="s">
        <v>372</v>
      </c>
      <c r="D149" s="7">
        <v>305.97500000000002</v>
      </c>
      <c r="E149" s="7">
        <v>4</v>
      </c>
      <c r="F149" s="7">
        <v>0</v>
      </c>
      <c r="G149" s="7">
        <v>193.83</v>
      </c>
      <c r="H149" s="21">
        <v>5.7131999999999997E-9</v>
      </c>
      <c r="I149" s="21">
        <v>0.77446000000000004</v>
      </c>
      <c r="J149" s="7">
        <v>232.32</v>
      </c>
      <c r="K149" s="31">
        <v>226.88</v>
      </c>
      <c r="L149" s="26">
        <v>0.47059000000000001</v>
      </c>
      <c r="M149" s="7">
        <v>0</v>
      </c>
      <c r="N149" s="7">
        <v>0.88227</v>
      </c>
      <c r="O149" s="7">
        <v>5.9161299999999999</v>
      </c>
      <c r="P149" s="7">
        <v>-6.1953199999999997</v>
      </c>
      <c r="Q149" s="7">
        <v>7.2441000000000004</v>
      </c>
      <c r="R149" s="7">
        <v>61.194000000000003</v>
      </c>
      <c r="S149" s="7">
        <v>18.173300000000001</v>
      </c>
      <c r="T149" s="7">
        <v>-0.76100000000000001</v>
      </c>
      <c r="U149" s="7">
        <v>-16.501000000000001</v>
      </c>
      <c r="V149" s="7">
        <v>9.6197999999999997</v>
      </c>
      <c r="W149" s="7">
        <v>14.202299999999999</v>
      </c>
      <c r="X149" s="7">
        <v>94.229100000000003</v>
      </c>
      <c r="Y149" s="7">
        <v>2.69</v>
      </c>
      <c r="Z149" s="31">
        <v>3.6</v>
      </c>
      <c r="AA149" s="31">
        <v>6.02</v>
      </c>
      <c r="AB149" s="31">
        <v>6.58</v>
      </c>
      <c r="AC149" s="31">
        <v>6.7</v>
      </c>
      <c r="AD149" s="7" t="s">
        <v>561</v>
      </c>
      <c r="AE149" s="31">
        <v>0.63</v>
      </c>
      <c r="AF149" s="31">
        <v>0.19</v>
      </c>
    </row>
    <row r="150" spans="1:32" x14ac:dyDescent="0.3">
      <c r="A150" s="7">
        <v>149</v>
      </c>
      <c r="B150" s="16" t="s">
        <v>148</v>
      </c>
      <c r="C150" s="11" t="s">
        <v>374</v>
      </c>
      <c r="D150" s="7">
        <v>305.97500000000002</v>
      </c>
      <c r="E150" s="7">
        <v>4</v>
      </c>
      <c r="F150" s="7">
        <v>0</v>
      </c>
      <c r="G150" s="7">
        <v>193.83</v>
      </c>
      <c r="H150" s="21">
        <v>8.5459999999999995E-11</v>
      </c>
      <c r="I150" s="21">
        <v>0.76781999999999995</v>
      </c>
      <c r="J150" s="7">
        <v>235.64</v>
      </c>
      <c r="K150" s="31">
        <v>228.78</v>
      </c>
      <c r="L150" s="26">
        <v>0.47059000000000001</v>
      </c>
      <c r="M150" s="7">
        <v>0</v>
      </c>
      <c r="N150" s="7">
        <v>0.87927</v>
      </c>
      <c r="O150" s="7">
        <v>5.9161299999999999</v>
      </c>
      <c r="P150" s="7">
        <v>-6.2093800000000003</v>
      </c>
      <c r="Q150" s="7">
        <v>7.2441000000000004</v>
      </c>
      <c r="R150" s="7">
        <v>61.192399999999999</v>
      </c>
      <c r="S150" s="7">
        <v>18.1755</v>
      </c>
      <c r="T150" s="7">
        <v>-0.76049999999999995</v>
      </c>
      <c r="U150" s="7">
        <v>-15.147500000000001</v>
      </c>
      <c r="V150" s="7">
        <v>9.4722000000000008</v>
      </c>
      <c r="W150" s="7">
        <v>12.502800000000001</v>
      </c>
      <c r="X150" s="7">
        <v>91.631299999999996</v>
      </c>
      <c r="Y150" s="7">
        <v>2.72</v>
      </c>
      <c r="Z150" s="31">
        <v>3.65</v>
      </c>
      <c r="AA150" s="31">
        <v>6.03</v>
      </c>
      <c r="AB150" s="31">
        <v>6.62</v>
      </c>
      <c r="AC150" s="31">
        <v>6.7</v>
      </c>
      <c r="AD150" s="7" t="s">
        <v>562</v>
      </c>
      <c r="AE150" s="31">
        <v>0.61</v>
      </c>
      <c r="AF150" s="31">
        <v>0.16</v>
      </c>
    </row>
    <row r="151" spans="1:32" x14ac:dyDescent="0.3">
      <c r="A151" s="7">
        <v>150</v>
      </c>
      <c r="B151" s="16" t="s">
        <v>149</v>
      </c>
      <c r="C151" s="11" t="s">
        <v>375</v>
      </c>
      <c r="D151" s="7">
        <v>305.97500000000002</v>
      </c>
      <c r="E151" s="7">
        <v>4</v>
      </c>
      <c r="F151" s="7">
        <v>8</v>
      </c>
      <c r="G151" s="7">
        <v>193.83</v>
      </c>
      <c r="H151" s="21">
        <v>3.2057E-16</v>
      </c>
      <c r="I151" s="21">
        <v>0.78064</v>
      </c>
      <c r="J151" s="7">
        <v>229.76</v>
      </c>
      <c r="K151" s="31">
        <v>225.81</v>
      </c>
      <c r="L151" s="26">
        <v>0.41176000000000001</v>
      </c>
      <c r="M151" s="7">
        <v>0</v>
      </c>
      <c r="N151" s="7">
        <v>0.89229999999999998</v>
      </c>
      <c r="O151" s="7">
        <v>5.9161299999999999</v>
      </c>
      <c r="P151" s="7">
        <v>-6.1983800000000002</v>
      </c>
      <c r="Q151" s="7">
        <v>7.2441000000000004</v>
      </c>
      <c r="R151" s="7">
        <v>61.193800000000003</v>
      </c>
      <c r="S151" s="7">
        <v>18.173100000000002</v>
      </c>
      <c r="T151" s="7">
        <v>-0.7611</v>
      </c>
      <c r="U151" s="7">
        <v>-13.9686</v>
      </c>
      <c r="V151" s="7">
        <v>208.88499999999999</v>
      </c>
      <c r="W151" s="7">
        <v>12.6387</v>
      </c>
      <c r="X151" s="7">
        <v>286.16090000000003</v>
      </c>
      <c r="Y151" s="7">
        <v>2.65</v>
      </c>
      <c r="Z151" s="31">
        <v>3.65</v>
      </c>
      <c r="AA151" s="31">
        <v>5.84</v>
      </c>
      <c r="AB151" s="31">
        <v>6.58</v>
      </c>
      <c r="AC151" s="31">
        <v>6.61</v>
      </c>
      <c r="AD151" s="7" t="s">
        <v>563</v>
      </c>
      <c r="AE151" s="31">
        <v>0.53</v>
      </c>
      <c r="AF151" s="31">
        <v>0.17</v>
      </c>
    </row>
    <row r="152" spans="1:32" x14ac:dyDescent="0.3">
      <c r="A152" s="2">
        <v>151</v>
      </c>
      <c r="B152" s="12" t="s">
        <v>150</v>
      </c>
      <c r="C152" s="3" t="s">
        <v>377</v>
      </c>
      <c r="D152" s="2">
        <v>305.97500000000002</v>
      </c>
      <c r="E152" s="2">
        <v>4</v>
      </c>
      <c r="F152" s="2">
        <v>0</v>
      </c>
      <c r="G152" s="2">
        <v>193.83</v>
      </c>
      <c r="H152" s="17">
        <v>3.1185999999999998E-14</v>
      </c>
      <c r="I152" s="17">
        <v>0.77010999999999996</v>
      </c>
      <c r="J152" s="2">
        <v>234.28</v>
      </c>
      <c r="K152" s="27">
        <v>227.83</v>
      </c>
      <c r="L152" s="22">
        <v>0.47059000000000001</v>
      </c>
      <c r="M152" s="2">
        <v>0</v>
      </c>
      <c r="N152" s="2">
        <v>0.86953999999999998</v>
      </c>
      <c r="O152" s="2">
        <v>5.9161299999999999</v>
      </c>
      <c r="P152" s="2">
        <v>-6.21997</v>
      </c>
      <c r="Q152" s="2">
        <v>7.2441000000000004</v>
      </c>
      <c r="R152" s="2">
        <v>61.193800000000003</v>
      </c>
      <c r="S152" s="2">
        <v>18.1739</v>
      </c>
      <c r="T152" s="2">
        <v>-0.76080000000000003</v>
      </c>
      <c r="U152" s="2">
        <v>-16.6098</v>
      </c>
      <c r="V152" s="2">
        <v>9.5760000000000005</v>
      </c>
      <c r="W152" s="2">
        <v>14.24</v>
      </c>
      <c r="X152" s="2">
        <v>92.515100000000004</v>
      </c>
      <c r="Y152" s="2">
        <v>2.6</v>
      </c>
      <c r="Z152" s="27">
        <v>3.58</v>
      </c>
      <c r="AA152" s="27">
        <v>5.83</v>
      </c>
      <c r="AB152" s="27">
        <v>6.64</v>
      </c>
      <c r="AC152" s="27">
        <v>6.58</v>
      </c>
      <c r="AD152" s="2" t="s">
        <v>564</v>
      </c>
      <c r="AE152" s="27">
        <v>0.57999999999999996</v>
      </c>
      <c r="AF152" s="27">
        <v>0.25</v>
      </c>
    </row>
    <row r="153" spans="1:32" x14ac:dyDescent="0.3">
      <c r="A153" s="2">
        <v>152</v>
      </c>
      <c r="B153" s="12" t="s">
        <v>151</v>
      </c>
      <c r="C153" s="3" t="s">
        <v>382</v>
      </c>
      <c r="D153" s="2">
        <v>305.97500000000002</v>
      </c>
      <c r="E153" s="2">
        <v>4</v>
      </c>
      <c r="F153" s="2">
        <v>0</v>
      </c>
      <c r="G153" s="2">
        <v>193.83</v>
      </c>
      <c r="H153" s="17">
        <v>7.3231000000000003E-10</v>
      </c>
      <c r="I153" s="17">
        <v>0.77659</v>
      </c>
      <c r="J153" s="2">
        <v>231.82</v>
      </c>
      <c r="K153" s="27">
        <v>227.09</v>
      </c>
      <c r="L153" s="22">
        <v>0.47059000000000001</v>
      </c>
      <c r="M153" s="2">
        <v>0</v>
      </c>
      <c r="N153" s="2">
        <v>0.86458000000000002</v>
      </c>
      <c r="O153" s="2">
        <v>5.9161299999999999</v>
      </c>
      <c r="P153" s="2">
        <v>-6.2026399999999997</v>
      </c>
      <c r="Q153" s="2">
        <v>7.2441000000000004</v>
      </c>
      <c r="R153" s="2">
        <v>61.2072</v>
      </c>
      <c r="S153" s="2">
        <v>18.174099999999999</v>
      </c>
      <c r="T153" s="2">
        <v>-0.76139999999999997</v>
      </c>
      <c r="U153" s="2">
        <v>-18.287299999999998</v>
      </c>
      <c r="V153" s="2">
        <v>9.5852000000000004</v>
      </c>
      <c r="W153" s="2">
        <v>15.966100000000001</v>
      </c>
      <c r="X153" s="2">
        <v>95.447800000000001</v>
      </c>
      <c r="Y153" s="2">
        <v>2.66</v>
      </c>
      <c r="Z153" s="27">
        <v>3.6</v>
      </c>
      <c r="AA153" s="27">
        <v>5.87</v>
      </c>
      <c r="AB153" s="27">
        <v>6.63</v>
      </c>
      <c r="AC153" s="27">
        <v>6.61</v>
      </c>
      <c r="AD153" s="2" t="s">
        <v>565</v>
      </c>
      <c r="AE153" s="27">
        <v>0.61</v>
      </c>
      <c r="AF153" s="27">
        <v>0.28000000000000003</v>
      </c>
    </row>
    <row r="154" spans="1:32" x14ac:dyDescent="0.3">
      <c r="A154" s="2">
        <v>153</v>
      </c>
      <c r="B154" s="12" t="s">
        <v>152</v>
      </c>
      <c r="C154" s="3" t="s">
        <v>391</v>
      </c>
      <c r="D154" s="2">
        <v>305.97500000000002</v>
      </c>
      <c r="E154" s="2">
        <v>4</v>
      </c>
      <c r="F154" s="2">
        <v>0</v>
      </c>
      <c r="G154" s="2">
        <v>193.83</v>
      </c>
      <c r="H154" s="17">
        <v>1.9644999999999999E-7</v>
      </c>
      <c r="I154" s="17">
        <v>0.77110000000000001</v>
      </c>
      <c r="J154" s="2">
        <v>232.96</v>
      </c>
      <c r="K154" s="27">
        <v>226.34</v>
      </c>
      <c r="L154" s="22">
        <v>0.47059000000000001</v>
      </c>
      <c r="M154" s="2">
        <v>0</v>
      </c>
      <c r="N154" s="2">
        <v>0.86048999999999998</v>
      </c>
      <c r="O154" s="2">
        <v>5.9161299999999999</v>
      </c>
      <c r="P154" s="2">
        <v>-6.19001</v>
      </c>
      <c r="Q154" s="2">
        <v>7.2441000000000004</v>
      </c>
      <c r="R154" s="2">
        <v>61.253900000000002</v>
      </c>
      <c r="S154" s="2">
        <v>18.177299999999999</v>
      </c>
      <c r="T154" s="2">
        <v>-0.76239999999999997</v>
      </c>
      <c r="U154" s="2">
        <v>-19.392299999999999</v>
      </c>
      <c r="V154" s="2">
        <v>-1.9653</v>
      </c>
      <c r="W154" s="2">
        <v>15.7759</v>
      </c>
      <c r="X154" s="2">
        <v>84.221400000000003</v>
      </c>
      <c r="Y154" s="2">
        <v>2.74</v>
      </c>
      <c r="Z154" s="27">
        <v>3.62</v>
      </c>
      <c r="AA154" s="27">
        <v>6.03</v>
      </c>
      <c r="AB154" s="27">
        <v>6.59</v>
      </c>
      <c r="AC154" s="27">
        <v>6.54</v>
      </c>
      <c r="AD154" s="2" t="s">
        <v>566</v>
      </c>
      <c r="AE154" s="27">
        <v>0.65</v>
      </c>
      <c r="AF154" s="27">
        <v>0.2</v>
      </c>
    </row>
    <row r="155" spans="1:32" x14ac:dyDescent="0.3">
      <c r="A155" s="2">
        <v>154</v>
      </c>
      <c r="B155" s="12" t="s">
        <v>153</v>
      </c>
      <c r="C155" s="3" t="s">
        <v>395</v>
      </c>
      <c r="D155" s="2">
        <v>305.97500000000002</v>
      </c>
      <c r="E155" s="2">
        <v>4</v>
      </c>
      <c r="F155" s="2">
        <v>0</v>
      </c>
      <c r="G155" s="2">
        <v>193.83</v>
      </c>
      <c r="H155" s="17">
        <v>5.3851000000000003E-5</v>
      </c>
      <c r="I155" s="17">
        <v>0.76734999999999998</v>
      </c>
      <c r="J155" s="2">
        <v>234.71</v>
      </c>
      <c r="K155" s="27">
        <v>227.23</v>
      </c>
      <c r="L155" s="22">
        <v>0.52941000000000005</v>
      </c>
      <c r="M155" s="2">
        <v>0</v>
      </c>
      <c r="N155" s="2">
        <v>0.84631999999999996</v>
      </c>
      <c r="O155" s="2">
        <v>5.9161299999999999</v>
      </c>
      <c r="P155" s="2">
        <v>-6.2126700000000001</v>
      </c>
      <c r="Q155" s="2">
        <v>7.2441000000000004</v>
      </c>
      <c r="R155" s="2">
        <v>61.2072</v>
      </c>
      <c r="S155" s="2">
        <v>18.174499999999998</v>
      </c>
      <c r="T155" s="2">
        <v>-0.76129999999999998</v>
      </c>
      <c r="U155" s="2">
        <v>-19.290900000000001</v>
      </c>
      <c r="V155" s="2">
        <v>-1.8606</v>
      </c>
      <c r="W155" s="2">
        <v>15.821400000000001</v>
      </c>
      <c r="X155" s="2">
        <v>82.870900000000006</v>
      </c>
      <c r="Y155" s="2">
        <v>2.66</v>
      </c>
      <c r="Z155" s="27">
        <v>3.52</v>
      </c>
      <c r="AA155" s="27">
        <v>6.03</v>
      </c>
      <c r="AB155" s="27">
        <v>6.64</v>
      </c>
      <c r="AC155" s="27">
        <v>6.61</v>
      </c>
      <c r="AD155" s="2" t="s">
        <v>567</v>
      </c>
      <c r="AE155" s="27">
        <v>0.65</v>
      </c>
      <c r="AF155" s="27">
        <v>0.4</v>
      </c>
    </row>
    <row r="156" spans="1:32" x14ac:dyDescent="0.3">
      <c r="A156" s="2">
        <v>155</v>
      </c>
      <c r="B156" s="12" t="s">
        <v>154</v>
      </c>
      <c r="C156" s="3" t="s">
        <v>397</v>
      </c>
      <c r="D156" s="2">
        <v>305.97500000000002</v>
      </c>
      <c r="E156" s="2">
        <v>4</v>
      </c>
      <c r="F156" s="2">
        <v>0</v>
      </c>
      <c r="G156" s="2">
        <v>193.83</v>
      </c>
      <c r="H156" s="17">
        <v>9.2118000000000008E-9</v>
      </c>
      <c r="I156" s="17">
        <v>0.76815</v>
      </c>
      <c r="J156" s="2">
        <v>234.09</v>
      </c>
      <c r="K156" s="27">
        <v>226.67</v>
      </c>
      <c r="L156" s="22">
        <v>0.52941000000000005</v>
      </c>
      <c r="M156" s="2">
        <v>0</v>
      </c>
      <c r="N156" s="2">
        <v>0.84745999999999999</v>
      </c>
      <c r="O156" s="2">
        <v>5.9161299999999999</v>
      </c>
      <c r="P156" s="2">
        <v>-6.2167000000000003</v>
      </c>
      <c r="Q156" s="2">
        <v>7.2441000000000004</v>
      </c>
      <c r="R156" s="2">
        <v>61.253900000000002</v>
      </c>
      <c r="S156" s="2">
        <v>18.177299999999999</v>
      </c>
      <c r="T156" s="2">
        <v>-0.76239999999999997</v>
      </c>
      <c r="U156" s="2">
        <v>-19.3904</v>
      </c>
      <c r="V156" s="2">
        <v>-1.9007000000000001</v>
      </c>
      <c r="W156" s="2">
        <v>15.819699999999999</v>
      </c>
      <c r="X156" s="2">
        <v>82.688400000000001</v>
      </c>
      <c r="Y156" s="2">
        <v>2.66</v>
      </c>
      <c r="Z156" s="27">
        <v>3.59</v>
      </c>
      <c r="AA156" s="27">
        <v>6.3</v>
      </c>
      <c r="AB156" s="27">
        <v>6.54</v>
      </c>
      <c r="AC156" s="27">
        <v>6.69</v>
      </c>
      <c r="AD156" s="2" t="s">
        <v>568</v>
      </c>
      <c r="AE156" s="27">
        <v>0.63</v>
      </c>
      <c r="AF156" s="27">
        <v>0.39</v>
      </c>
    </row>
    <row r="157" spans="1:32" x14ac:dyDescent="0.3">
      <c r="A157" s="2">
        <v>156</v>
      </c>
      <c r="B157" s="12" t="s">
        <v>155</v>
      </c>
      <c r="C157" s="3" t="s">
        <v>399</v>
      </c>
      <c r="D157" s="2">
        <v>305.97500000000002</v>
      </c>
      <c r="E157" s="2">
        <v>4</v>
      </c>
      <c r="F157" s="2">
        <v>0</v>
      </c>
      <c r="G157" s="2">
        <v>193.83</v>
      </c>
      <c r="H157" s="17">
        <v>1.5717000000000001E-10</v>
      </c>
      <c r="I157" s="17">
        <v>0.76602999999999999</v>
      </c>
      <c r="J157" s="2">
        <v>234.65</v>
      </c>
      <c r="K157" s="27">
        <v>226.55</v>
      </c>
      <c r="L157" s="22">
        <v>0.52941000000000005</v>
      </c>
      <c r="M157" s="2">
        <v>0</v>
      </c>
      <c r="N157" s="2">
        <v>0.85521000000000003</v>
      </c>
      <c r="O157" s="2">
        <v>5.9161299999999999</v>
      </c>
      <c r="P157" s="2">
        <v>-6.2168599999999996</v>
      </c>
      <c r="Q157" s="2">
        <v>7.2441000000000004</v>
      </c>
      <c r="R157" s="2">
        <v>61.193899999999999</v>
      </c>
      <c r="S157" s="2">
        <v>18.174199999999999</v>
      </c>
      <c r="T157" s="2">
        <v>-0.76080000000000003</v>
      </c>
      <c r="U157" s="2">
        <v>-19.123699999999999</v>
      </c>
      <c r="V157" s="2">
        <v>-1.8292999999999999</v>
      </c>
      <c r="W157" s="2">
        <v>15.809100000000001</v>
      </c>
      <c r="X157" s="2">
        <v>82.389700000000005</v>
      </c>
      <c r="Y157" s="2">
        <v>2.56</v>
      </c>
      <c r="Z157" s="27">
        <v>3.51</v>
      </c>
      <c r="AA157" s="27">
        <v>6.3</v>
      </c>
      <c r="AB157" s="27">
        <v>6.46</v>
      </c>
      <c r="AC157" s="27">
        <v>6.66</v>
      </c>
      <c r="AD157" s="2" t="s">
        <v>569</v>
      </c>
      <c r="AE157" s="27">
        <v>0.64</v>
      </c>
      <c r="AF157" s="27">
        <v>0.38</v>
      </c>
    </row>
    <row r="158" spans="1:32" x14ac:dyDescent="0.3">
      <c r="A158" s="2">
        <v>157</v>
      </c>
      <c r="B158" s="12" t="s">
        <v>156</v>
      </c>
      <c r="C158" s="3" t="s">
        <v>400</v>
      </c>
      <c r="D158" s="2">
        <v>305.97500000000002</v>
      </c>
      <c r="E158" s="2">
        <v>4</v>
      </c>
      <c r="F158" s="2">
        <v>0</v>
      </c>
      <c r="G158" s="2">
        <v>193.83</v>
      </c>
      <c r="H158" s="17">
        <v>3.5395E-9</v>
      </c>
      <c r="I158" s="17">
        <v>0.76190999999999998</v>
      </c>
      <c r="J158" s="2">
        <v>236.71</v>
      </c>
      <c r="K158" s="27">
        <v>227.7</v>
      </c>
      <c r="L158" s="22">
        <v>0.52941000000000005</v>
      </c>
      <c r="M158" s="2">
        <v>0</v>
      </c>
      <c r="N158" s="2">
        <v>0.84362000000000004</v>
      </c>
      <c r="O158" s="2">
        <v>5.9161299999999999</v>
      </c>
      <c r="P158" s="2">
        <v>-6.2309200000000002</v>
      </c>
      <c r="Q158" s="2">
        <v>7.2441000000000004</v>
      </c>
      <c r="R158" s="2">
        <v>61.192500000000003</v>
      </c>
      <c r="S158" s="2">
        <v>18.1736</v>
      </c>
      <c r="T158" s="2">
        <v>-0.76100000000000001</v>
      </c>
      <c r="U158" s="2">
        <v>-17.618300000000001</v>
      </c>
      <c r="V158" s="2">
        <v>-1.8696999999999999</v>
      </c>
      <c r="W158" s="2">
        <v>14.447100000000001</v>
      </c>
      <c r="X158" s="2">
        <v>80.706400000000002</v>
      </c>
      <c r="Y158" s="2">
        <v>2.66</v>
      </c>
      <c r="Z158" s="27">
        <v>3.58</v>
      </c>
      <c r="AA158" s="27">
        <v>6.3</v>
      </c>
      <c r="AB158" s="27">
        <v>6.47</v>
      </c>
      <c r="AC158" s="27">
        <v>6.72</v>
      </c>
      <c r="AD158" s="2" t="s">
        <v>570</v>
      </c>
      <c r="AE158" s="27">
        <v>0.57999999999999996</v>
      </c>
      <c r="AF158" s="27">
        <v>0.36</v>
      </c>
    </row>
    <row r="159" spans="1:32" x14ac:dyDescent="0.3">
      <c r="A159" s="2">
        <v>158</v>
      </c>
      <c r="B159" s="12" t="s">
        <v>157</v>
      </c>
      <c r="C159" s="3" t="s">
        <v>402</v>
      </c>
      <c r="D159" s="2">
        <v>305.97500000000002</v>
      </c>
      <c r="E159" s="2">
        <v>4</v>
      </c>
      <c r="F159" s="2">
        <v>8</v>
      </c>
      <c r="G159" s="2">
        <v>193.83</v>
      </c>
      <c r="H159" s="17">
        <v>6.0427000000000005E-11</v>
      </c>
      <c r="I159" s="17">
        <v>0.76449999999999996</v>
      </c>
      <c r="J159" s="2">
        <v>236.41</v>
      </c>
      <c r="K159" s="27">
        <v>228.42</v>
      </c>
      <c r="L159" s="22">
        <v>0.52941000000000005</v>
      </c>
      <c r="M159" s="2">
        <v>0</v>
      </c>
      <c r="N159" s="2">
        <v>0.84047000000000005</v>
      </c>
      <c r="O159" s="2">
        <v>5.9161299999999999</v>
      </c>
      <c r="P159" s="2">
        <v>-6.24146</v>
      </c>
      <c r="Q159" s="2">
        <v>7.2441000000000004</v>
      </c>
      <c r="R159" s="2">
        <v>61.192500000000003</v>
      </c>
      <c r="S159" s="2">
        <v>18.1737</v>
      </c>
      <c r="T159" s="2">
        <v>-0.76100000000000001</v>
      </c>
      <c r="U159" s="2">
        <v>-19.214400000000001</v>
      </c>
      <c r="V159" s="2">
        <v>-1.7441</v>
      </c>
      <c r="W159" s="2">
        <v>16.198699999999999</v>
      </c>
      <c r="X159" s="2">
        <v>81.578199999999995</v>
      </c>
      <c r="Y159" s="2">
        <v>2.4700000000000002</v>
      </c>
      <c r="Z159" s="27">
        <v>3.57</v>
      </c>
      <c r="AA159" s="27">
        <v>6.19</v>
      </c>
      <c r="AB159" s="27">
        <v>6.45</v>
      </c>
      <c r="AC159" s="27">
        <v>6.59</v>
      </c>
      <c r="AD159" s="2" t="s">
        <v>571</v>
      </c>
      <c r="AE159" s="27">
        <v>0.53</v>
      </c>
      <c r="AF159" s="27">
        <v>0.45</v>
      </c>
    </row>
    <row r="160" spans="1:32" x14ac:dyDescent="0.3">
      <c r="A160" s="2">
        <v>159</v>
      </c>
      <c r="B160" s="12" t="s">
        <v>158</v>
      </c>
      <c r="C160" s="3" t="s">
        <v>406</v>
      </c>
      <c r="D160" s="2">
        <v>305.97500000000002</v>
      </c>
      <c r="E160" s="2">
        <v>4</v>
      </c>
      <c r="F160" s="2">
        <v>0</v>
      </c>
      <c r="G160" s="2">
        <v>193.83</v>
      </c>
      <c r="H160" s="17">
        <v>1.2174000000000001E-5</v>
      </c>
      <c r="I160" s="17">
        <v>0.76402000000000003</v>
      </c>
      <c r="J160" s="2">
        <v>236.2</v>
      </c>
      <c r="K160" s="27">
        <v>227.9</v>
      </c>
      <c r="L160" s="22">
        <v>0.52941000000000005</v>
      </c>
      <c r="M160" s="2">
        <v>0</v>
      </c>
      <c r="N160" s="2">
        <v>0.86014999999999997</v>
      </c>
      <c r="O160" s="2">
        <v>5.9161299999999999</v>
      </c>
      <c r="P160" s="2">
        <v>-6.20688</v>
      </c>
      <c r="Q160" s="2">
        <v>7.2441000000000004</v>
      </c>
      <c r="R160" s="2">
        <v>61.253900000000002</v>
      </c>
      <c r="S160" s="2">
        <v>18.177099999999999</v>
      </c>
      <c r="T160" s="2">
        <v>-0.76249999999999996</v>
      </c>
      <c r="U160" s="2">
        <v>-17.793099999999999</v>
      </c>
      <c r="V160" s="2">
        <v>-1.9702999999999999</v>
      </c>
      <c r="W160" s="2">
        <v>14.0679</v>
      </c>
      <c r="X160" s="2">
        <v>81.393000000000001</v>
      </c>
      <c r="Y160" s="2">
        <v>2.74</v>
      </c>
      <c r="Z160" s="27">
        <v>3.57</v>
      </c>
      <c r="AA160" s="27">
        <v>6.14</v>
      </c>
      <c r="AB160" s="27">
        <v>6.53</v>
      </c>
      <c r="AC160" s="27">
        <v>6.71</v>
      </c>
      <c r="AD160" s="2" t="s">
        <v>572</v>
      </c>
      <c r="AE160" s="27">
        <v>0.57999999999999996</v>
      </c>
      <c r="AF160" s="27">
        <v>0.32</v>
      </c>
    </row>
    <row r="161" spans="1:32" x14ac:dyDescent="0.3">
      <c r="A161" s="2">
        <v>160</v>
      </c>
      <c r="B161" s="12" t="s">
        <v>159</v>
      </c>
      <c r="C161" s="3" t="s">
        <v>407</v>
      </c>
      <c r="D161" s="2">
        <v>305.97500000000002</v>
      </c>
      <c r="E161" s="2">
        <v>4</v>
      </c>
      <c r="F161" s="2">
        <v>8</v>
      </c>
      <c r="G161" s="2">
        <v>193.83</v>
      </c>
      <c r="H161" s="17">
        <v>2.5743999999999999E-10</v>
      </c>
      <c r="I161" s="17">
        <v>0.75807000000000002</v>
      </c>
      <c r="J161" s="2">
        <v>238.05</v>
      </c>
      <c r="K161" s="27">
        <v>227.9</v>
      </c>
      <c r="L161" s="22">
        <v>0.47059000000000001</v>
      </c>
      <c r="M161" s="2">
        <v>0</v>
      </c>
      <c r="N161" s="2">
        <v>0.85699000000000003</v>
      </c>
      <c r="O161" s="2">
        <v>5.9161299999999999</v>
      </c>
      <c r="P161" s="2">
        <v>-6.2213500000000002</v>
      </c>
      <c r="Q161" s="2">
        <v>7.2441000000000004</v>
      </c>
      <c r="R161" s="2">
        <v>61.192500000000003</v>
      </c>
      <c r="S161" s="2">
        <v>18.1736</v>
      </c>
      <c r="T161" s="2">
        <v>-0.76100000000000001</v>
      </c>
      <c r="U161" s="2">
        <v>-16.026399999999999</v>
      </c>
      <c r="V161" s="2">
        <v>-2.0609000000000002</v>
      </c>
      <c r="W161" s="2">
        <v>12.352499999999999</v>
      </c>
      <c r="X161" s="2">
        <v>79.137699999999995</v>
      </c>
      <c r="Y161" s="2">
        <v>2.7</v>
      </c>
      <c r="Z161" s="27">
        <v>3.74</v>
      </c>
      <c r="AA161" s="27">
        <v>6.21</v>
      </c>
      <c r="AB161" s="27">
        <v>6.45</v>
      </c>
      <c r="AC161" s="27">
        <v>6.72</v>
      </c>
      <c r="AD161" s="2" t="s">
        <v>573</v>
      </c>
      <c r="AE161" s="27">
        <v>0.56999999999999995</v>
      </c>
      <c r="AF161" s="27">
        <v>-0.03</v>
      </c>
    </row>
    <row r="162" spans="1:32" x14ac:dyDescent="0.3">
      <c r="A162" s="4">
        <v>161</v>
      </c>
      <c r="B162" s="13" t="s">
        <v>160</v>
      </c>
      <c r="C162" s="9" t="s">
        <v>416</v>
      </c>
      <c r="D162" s="4">
        <v>305.97500000000002</v>
      </c>
      <c r="E162" s="4">
        <v>4</v>
      </c>
      <c r="F162" s="4">
        <v>8</v>
      </c>
      <c r="G162" s="4">
        <v>193.83</v>
      </c>
      <c r="H162" s="18">
        <v>6.2967E-12</v>
      </c>
      <c r="I162" s="18">
        <v>0.77142999999999995</v>
      </c>
      <c r="J162" s="4">
        <v>233.73</v>
      </c>
      <c r="K162" s="28">
        <v>227.6</v>
      </c>
      <c r="L162" s="23">
        <v>0.52941000000000005</v>
      </c>
      <c r="M162" s="4">
        <v>0</v>
      </c>
      <c r="N162" s="4">
        <v>0.86790999999999996</v>
      </c>
      <c r="O162" s="4">
        <v>5.9161299999999999</v>
      </c>
      <c r="P162" s="4">
        <v>-6.19224</v>
      </c>
      <c r="Q162" s="4">
        <v>7.2441000000000004</v>
      </c>
      <c r="R162" s="4">
        <v>61.194000000000003</v>
      </c>
      <c r="S162" s="4">
        <v>18.174199999999999</v>
      </c>
      <c r="T162" s="4">
        <v>-0.76080000000000003</v>
      </c>
      <c r="U162" s="4">
        <v>-19.134</v>
      </c>
      <c r="V162" s="4">
        <v>-1.9</v>
      </c>
      <c r="W162" s="4">
        <v>15.7607</v>
      </c>
      <c r="X162" s="4">
        <v>83.926400000000001</v>
      </c>
      <c r="Y162" s="4">
        <v>2.73</v>
      </c>
      <c r="Z162" s="28">
        <v>3.5</v>
      </c>
      <c r="AA162" s="28">
        <v>5.78</v>
      </c>
      <c r="AB162" s="28">
        <v>6.63</v>
      </c>
      <c r="AC162" s="28">
        <v>6.7</v>
      </c>
      <c r="AD162" s="4" t="s">
        <v>574</v>
      </c>
      <c r="AE162" s="28">
        <v>0.64</v>
      </c>
      <c r="AF162" s="28">
        <v>0.34</v>
      </c>
    </row>
    <row r="163" spans="1:32" x14ac:dyDescent="0.3">
      <c r="A163" s="4">
        <v>162</v>
      </c>
      <c r="B163" s="13" t="s">
        <v>161</v>
      </c>
      <c r="C163" s="9" t="s">
        <v>292</v>
      </c>
      <c r="D163" s="4">
        <v>340.42</v>
      </c>
      <c r="E163" s="4">
        <v>5</v>
      </c>
      <c r="F163" s="4">
        <v>0</v>
      </c>
      <c r="G163" s="4">
        <v>209.25</v>
      </c>
      <c r="H163" s="18">
        <v>7.1898E-8</v>
      </c>
      <c r="I163" s="18">
        <v>0.76959999999999995</v>
      </c>
      <c r="J163" s="4">
        <v>245.01</v>
      </c>
      <c r="K163" s="28">
        <v>243.4</v>
      </c>
      <c r="L163" s="23">
        <v>0.44444</v>
      </c>
      <c r="M163" s="4">
        <v>0</v>
      </c>
      <c r="N163" s="4">
        <v>0.89339999999999997</v>
      </c>
      <c r="O163" s="4">
        <v>6.5381</v>
      </c>
      <c r="P163" s="4">
        <v>-6.8638700000000004</v>
      </c>
      <c r="Q163" s="4">
        <v>7.7355</v>
      </c>
      <c r="R163" s="4">
        <v>61.192500000000003</v>
      </c>
      <c r="S163" s="4">
        <v>18.207899999999999</v>
      </c>
      <c r="T163" s="4">
        <v>-0.7611</v>
      </c>
      <c r="U163" s="4">
        <v>-19.8078</v>
      </c>
      <c r="V163" s="4">
        <v>9.3652999999999995</v>
      </c>
      <c r="W163" s="4">
        <v>18.181899999999999</v>
      </c>
      <c r="X163" s="4">
        <v>102.2154</v>
      </c>
      <c r="Y163" s="4">
        <v>2.75</v>
      </c>
      <c r="Z163" s="28">
        <v>3.83</v>
      </c>
      <c r="AA163" s="28">
        <v>6.14</v>
      </c>
      <c r="AB163" s="28">
        <v>6.55</v>
      </c>
      <c r="AC163" s="28">
        <v>7.12</v>
      </c>
      <c r="AD163" s="4" t="s">
        <v>575</v>
      </c>
      <c r="AE163" s="28">
        <v>0.66</v>
      </c>
      <c r="AF163" s="28">
        <v>0.13</v>
      </c>
    </row>
    <row r="164" spans="1:32" x14ac:dyDescent="0.3">
      <c r="A164" s="4">
        <v>163</v>
      </c>
      <c r="B164" s="13" t="s">
        <v>162</v>
      </c>
      <c r="C164" s="9" t="s">
        <v>300</v>
      </c>
      <c r="D164" s="4">
        <v>340.42</v>
      </c>
      <c r="E164" s="4">
        <v>5</v>
      </c>
      <c r="F164" s="4">
        <v>0</v>
      </c>
      <c r="G164" s="4">
        <v>209.25</v>
      </c>
      <c r="H164" s="18">
        <v>9.5796999999999999E-7</v>
      </c>
      <c r="I164" s="18">
        <v>0.76543000000000005</v>
      </c>
      <c r="J164" s="4">
        <v>246.88</v>
      </c>
      <c r="K164" s="28">
        <v>244.21</v>
      </c>
      <c r="L164" s="23">
        <v>0.5</v>
      </c>
      <c r="M164" s="4">
        <v>0</v>
      </c>
      <c r="N164" s="4">
        <v>0.87927</v>
      </c>
      <c r="O164" s="4">
        <v>6.5381</v>
      </c>
      <c r="P164" s="4">
        <v>-6.8876200000000001</v>
      </c>
      <c r="Q164" s="4">
        <v>7.7355</v>
      </c>
      <c r="R164" s="4">
        <v>61.206699999999998</v>
      </c>
      <c r="S164" s="4">
        <v>18.2104</v>
      </c>
      <c r="T164" s="4">
        <v>-0.76119999999999999</v>
      </c>
      <c r="U164" s="4">
        <v>-19.726099999999999</v>
      </c>
      <c r="V164" s="4">
        <v>9.4892000000000003</v>
      </c>
      <c r="W164" s="4">
        <v>18.204799999999999</v>
      </c>
      <c r="X164" s="4">
        <v>100.9015</v>
      </c>
      <c r="Y164" s="4">
        <v>2.67</v>
      </c>
      <c r="Z164" s="28">
        <v>3.73</v>
      </c>
      <c r="AA164" s="28">
        <v>6.54</v>
      </c>
      <c r="AB164" s="28">
        <v>6.85</v>
      </c>
      <c r="AC164" s="28">
        <v>7.05</v>
      </c>
      <c r="AD164" s="4" t="s">
        <v>576</v>
      </c>
      <c r="AE164" s="28">
        <v>0.56999999999999995</v>
      </c>
      <c r="AF164" s="28">
        <v>0.16</v>
      </c>
    </row>
    <row r="165" spans="1:32" x14ac:dyDescent="0.3">
      <c r="A165" s="4">
        <v>164</v>
      </c>
      <c r="B165" s="13" t="s">
        <v>163</v>
      </c>
      <c r="C165" s="9" t="s">
        <v>304</v>
      </c>
      <c r="D165" s="4">
        <v>340.42</v>
      </c>
      <c r="E165" s="4">
        <v>5</v>
      </c>
      <c r="F165" s="4">
        <v>0</v>
      </c>
      <c r="G165" s="4">
        <v>209.25</v>
      </c>
      <c r="H165" s="18">
        <v>2.1800999999999999E-9</v>
      </c>
      <c r="I165" s="18">
        <v>0.76656999999999997</v>
      </c>
      <c r="J165" s="4">
        <v>246.17</v>
      </c>
      <c r="K165" s="28">
        <v>243.69</v>
      </c>
      <c r="L165" s="23">
        <v>0.5</v>
      </c>
      <c r="M165" s="4">
        <v>0</v>
      </c>
      <c r="N165" s="4">
        <v>0.88344999999999996</v>
      </c>
      <c r="O165" s="4">
        <v>6.5381</v>
      </c>
      <c r="P165" s="4">
        <v>-6.8905200000000004</v>
      </c>
      <c r="Q165" s="4">
        <v>7.7355</v>
      </c>
      <c r="R165" s="4">
        <v>61.192500000000003</v>
      </c>
      <c r="S165" s="4">
        <v>18.207899999999999</v>
      </c>
      <c r="T165" s="4">
        <v>0.7611</v>
      </c>
      <c r="U165" s="4">
        <v>-19.7652</v>
      </c>
      <c r="V165" s="4">
        <v>9.3482000000000003</v>
      </c>
      <c r="W165" s="4">
        <v>18.224299999999999</v>
      </c>
      <c r="X165" s="4">
        <v>100.7029</v>
      </c>
      <c r="Y165" s="4">
        <v>2.67</v>
      </c>
      <c r="Z165" s="28">
        <v>3.79</v>
      </c>
      <c r="AA165" s="28">
        <v>6.72</v>
      </c>
      <c r="AB165" s="28">
        <v>6.81</v>
      </c>
      <c r="AC165" s="28">
        <v>7.08</v>
      </c>
      <c r="AD165" s="4" t="s">
        <v>456</v>
      </c>
      <c r="AE165" s="28">
        <v>0.55000000000000004</v>
      </c>
      <c r="AF165" s="28">
        <v>0.15</v>
      </c>
    </row>
    <row r="166" spans="1:32" x14ac:dyDescent="0.3">
      <c r="A166" s="4">
        <v>165</v>
      </c>
      <c r="B166" s="13" t="s">
        <v>164</v>
      </c>
      <c r="C166" s="9" t="s">
        <v>306</v>
      </c>
      <c r="D166" s="4">
        <v>340.42</v>
      </c>
      <c r="E166" s="4">
        <v>5</v>
      </c>
      <c r="F166" s="4">
        <v>0</v>
      </c>
      <c r="G166" s="4">
        <v>209.25</v>
      </c>
      <c r="H166" s="18">
        <v>1.2973999999999999E-16</v>
      </c>
      <c r="I166" s="18">
        <v>0.78034999999999999</v>
      </c>
      <c r="J166" s="4">
        <v>240.74</v>
      </c>
      <c r="K166" s="28">
        <v>242.06</v>
      </c>
      <c r="L166" s="23">
        <v>0.44444</v>
      </c>
      <c r="M166" s="4">
        <v>0</v>
      </c>
      <c r="N166" s="4">
        <v>0.89853000000000005</v>
      </c>
      <c r="O166" s="4">
        <v>6.5381</v>
      </c>
      <c r="P166" s="4">
        <v>-6.8769</v>
      </c>
      <c r="Q166" s="4">
        <v>7.7355</v>
      </c>
      <c r="R166" s="4">
        <v>61.206699999999998</v>
      </c>
      <c r="S166" s="4">
        <v>18.2104</v>
      </c>
      <c r="T166" s="4">
        <v>-0.76119999999999999</v>
      </c>
      <c r="U166" s="4">
        <v>-18.644300000000001</v>
      </c>
      <c r="V166" s="4">
        <v>209.33940000000001</v>
      </c>
      <c r="W166" s="4">
        <v>18.346699999999998</v>
      </c>
      <c r="X166" s="4">
        <v>287.6977</v>
      </c>
      <c r="Y166" s="4">
        <v>2.67</v>
      </c>
      <c r="Z166" s="28">
        <v>3.81</v>
      </c>
      <c r="AA166" s="28">
        <v>6.72</v>
      </c>
      <c r="AB166" s="28">
        <v>6.77</v>
      </c>
      <c r="AC166" s="28">
        <v>7.09</v>
      </c>
      <c r="AD166" s="4" t="s">
        <v>577</v>
      </c>
      <c r="AE166" s="28">
        <v>0.62</v>
      </c>
      <c r="AF166" s="28">
        <v>0.17</v>
      </c>
    </row>
    <row r="167" spans="1:32" x14ac:dyDescent="0.3">
      <c r="A167" s="4">
        <v>166</v>
      </c>
      <c r="B167" s="13" t="s">
        <v>165</v>
      </c>
      <c r="C167" s="9" t="s">
        <v>308</v>
      </c>
      <c r="D167" s="4">
        <v>340.42</v>
      </c>
      <c r="E167" s="4">
        <v>5</v>
      </c>
      <c r="F167" s="4">
        <v>0</v>
      </c>
      <c r="G167" s="4">
        <v>209.25</v>
      </c>
      <c r="H167" s="18">
        <v>1.2564000000000001E-7</v>
      </c>
      <c r="I167" s="18">
        <v>0.76666000000000001</v>
      </c>
      <c r="J167" s="4">
        <v>246.05</v>
      </c>
      <c r="K167" s="28">
        <v>243.56</v>
      </c>
      <c r="L167" s="23">
        <v>0.5</v>
      </c>
      <c r="M167" s="4">
        <v>0</v>
      </c>
      <c r="N167" s="4">
        <v>0.88314999999999999</v>
      </c>
      <c r="O167" s="4">
        <v>6.5381</v>
      </c>
      <c r="P167" s="4">
        <v>-6.8886399999999997</v>
      </c>
      <c r="Q167" s="4">
        <v>7.7355</v>
      </c>
      <c r="R167" s="4">
        <v>61.193899999999999</v>
      </c>
      <c r="S167" s="4">
        <v>18.209</v>
      </c>
      <c r="T167" s="4">
        <v>-0.76080000000000003</v>
      </c>
      <c r="U167" s="4">
        <v>-19.6614</v>
      </c>
      <c r="V167" s="4">
        <v>9.5287000000000006</v>
      </c>
      <c r="W167" s="4">
        <v>18.219899999999999</v>
      </c>
      <c r="X167" s="4">
        <v>99.869200000000006</v>
      </c>
      <c r="Y167" s="4">
        <v>2.66</v>
      </c>
      <c r="Z167" s="28">
        <v>3.76</v>
      </c>
      <c r="AA167" s="28">
        <v>6.54</v>
      </c>
      <c r="AB167" s="28">
        <v>6.83</v>
      </c>
      <c r="AC167" s="28">
        <v>7.08</v>
      </c>
      <c r="AD167" s="4" t="s">
        <v>578</v>
      </c>
      <c r="AE167" s="28">
        <v>0.56000000000000005</v>
      </c>
      <c r="AF167" s="28">
        <v>0.14000000000000001</v>
      </c>
    </row>
    <row r="168" spans="1:32" x14ac:dyDescent="0.3">
      <c r="A168" s="4">
        <v>167</v>
      </c>
      <c r="B168" s="13" t="s">
        <v>166</v>
      </c>
      <c r="C168" s="9" t="s">
        <v>311</v>
      </c>
      <c r="D168" s="4">
        <v>340.42</v>
      </c>
      <c r="E168" s="4">
        <v>5</v>
      </c>
      <c r="F168" s="4">
        <v>0</v>
      </c>
      <c r="G168" s="4">
        <v>209.25</v>
      </c>
      <c r="H168" s="18">
        <v>7.5938000000000008E-9</v>
      </c>
      <c r="I168" s="18">
        <v>0.76176999999999995</v>
      </c>
      <c r="J168" s="4">
        <v>247.17</v>
      </c>
      <c r="K168" s="28">
        <v>242.88</v>
      </c>
      <c r="L168" s="23">
        <v>0.5</v>
      </c>
      <c r="M168" s="4">
        <v>0</v>
      </c>
      <c r="N168" s="4">
        <v>0.87526999999999999</v>
      </c>
      <c r="O168" s="4">
        <v>6.5381</v>
      </c>
      <c r="P168" s="4">
        <v>-6.9024200000000002</v>
      </c>
      <c r="Q168" s="4">
        <v>7.7355</v>
      </c>
      <c r="R168" s="4">
        <v>61.253900000000002</v>
      </c>
      <c r="S168" s="4">
        <v>18.2119</v>
      </c>
      <c r="T168" s="4">
        <v>-0.76239999999999997</v>
      </c>
      <c r="U168" s="4">
        <v>-18.333400000000001</v>
      </c>
      <c r="V168" s="4">
        <v>9.4034999999999993</v>
      </c>
      <c r="W168" s="4">
        <v>16.863299999999999</v>
      </c>
      <c r="X168" s="4">
        <v>98.0501</v>
      </c>
      <c r="Y168" s="4">
        <v>2.66</v>
      </c>
      <c r="Z168" s="28">
        <v>3.83</v>
      </c>
      <c r="AA168" s="28">
        <v>6.73</v>
      </c>
      <c r="AB168" s="28">
        <v>6.77</v>
      </c>
      <c r="AC168" s="28">
        <v>7.11</v>
      </c>
      <c r="AD168" s="4" t="s">
        <v>579</v>
      </c>
      <c r="AE168" s="28">
        <v>0.55000000000000004</v>
      </c>
      <c r="AF168" s="28">
        <v>0.13</v>
      </c>
    </row>
    <row r="169" spans="1:32" x14ac:dyDescent="0.3">
      <c r="A169" s="4">
        <v>168</v>
      </c>
      <c r="B169" s="13" t="s">
        <v>167</v>
      </c>
      <c r="C169" s="9" t="s">
        <v>313</v>
      </c>
      <c r="D169" s="4">
        <v>340.42</v>
      </c>
      <c r="E169" s="4">
        <v>5</v>
      </c>
      <c r="F169" s="4">
        <v>0</v>
      </c>
      <c r="G169" s="4">
        <v>209.25</v>
      </c>
      <c r="H169" s="18">
        <v>1.4729E-16</v>
      </c>
      <c r="I169" s="18">
        <v>0.77407000000000004</v>
      </c>
      <c r="J169" s="4">
        <v>242.98</v>
      </c>
      <c r="K169" s="28">
        <v>242.49</v>
      </c>
      <c r="L169" s="23">
        <v>0.44444</v>
      </c>
      <c r="M169" s="4">
        <v>0</v>
      </c>
      <c r="N169" s="4">
        <v>0.90142</v>
      </c>
      <c r="O169" s="4">
        <v>6.5381</v>
      </c>
      <c r="P169" s="4">
        <v>-6.8919300000000003</v>
      </c>
      <c r="Q169" s="4">
        <v>7.7355</v>
      </c>
      <c r="R169" s="4">
        <v>61.193800000000003</v>
      </c>
      <c r="S169" s="4">
        <v>18.208600000000001</v>
      </c>
      <c r="T169" s="4">
        <v>-0.76080000000000003</v>
      </c>
      <c r="U169" s="4">
        <v>-17.146699999999999</v>
      </c>
      <c r="V169" s="4">
        <v>208.67949999999999</v>
      </c>
      <c r="W169" s="4">
        <v>16.6495</v>
      </c>
      <c r="X169" s="4">
        <v>286.82389999999998</v>
      </c>
      <c r="Y169" s="4">
        <v>2.67</v>
      </c>
      <c r="Z169" s="28">
        <v>3.83</v>
      </c>
      <c r="AA169" s="28">
        <v>6.73</v>
      </c>
      <c r="AB169" s="28">
        <v>6.75</v>
      </c>
      <c r="AC169" s="28">
        <v>7.16</v>
      </c>
      <c r="AD169" s="4" t="s">
        <v>580</v>
      </c>
      <c r="AE169" s="28">
        <v>0.64</v>
      </c>
      <c r="AF169" s="28">
        <v>0.13</v>
      </c>
    </row>
    <row r="170" spans="1:32" x14ac:dyDescent="0.3">
      <c r="A170" s="4">
        <v>169</v>
      </c>
      <c r="B170" s="13" t="s">
        <v>168</v>
      </c>
      <c r="C170" s="9" t="s">
        <v>315</v>
      </c>
      <c r="D170" s="4">
        <v>340.42</v>
      </c>
      <c r="E170" s="4">
        <v>5</v>
      </c>
      <c r="F170" s="4">
        <v>0</v>
      </c>
      <c r="G170" s="4">
        <v>209.25</v>
      </c>
      <c r="H170" s="18">
        <v>2.0964E-3</v>
      </c>
      <c r="I170" s="18">
        <v>0.76458999999999999</v>
      </c>
      <c r="J170" s="4">
        <v>246.57</v>
      </c>
      <c r="K170" s="28">
        <v>243.34</v>
      </c>
      <c r="L170" s="23">
        <v>0.5</v>
      </c>
      <c r="M170" s="4">
        <v>0</v>
      </c>
      <c r="N170" s="4">
        <v>0.87338000000000005</v>
      </c>
      <c r="O170" s="4">
        <v>6.5381</v>
      </c>
      <c r="P170" s="4">
        <v>-6.9135999999999997</v>
      </c>
      <c r="Q170" s="4">
        <v>7.7355</v>
      </c>
      <c r="R170" s="4">
        <v>61.253900000000002</v>
      </c>
      <c r="S170" s="4">
        <v>18.212</v>
      </c>
      <c r="T170" s="4">
        <v>-0.76239999999999997</v>
      </c>
      <c r="U170" s="4">
        <v>-19.9315</v>
      </c>
      <c r="V170" s="4">
        <v>9.5218000000000007</v>
      </c>
      <c r="W170" s="4">
        <v>18.6187</v>
      </c>
      <c r="X170" s="4">
        <v>98.893900000000002</v>
      </c>
      <c r="Y170" s="4">
        <v>2.58</v>
      </c>
      <c r="Z170" s="28">
        <v>3.79</v>
      </c>
      <c r="AA170" s="28">
        <v>6.55</v>
      </c>
      <c r="AB170" s="28">
        <v>6.83</v>
      </c>
      <c r="AC170" s="28">
        <v>7.03</v>
      </c>
      <c r="AD170" s="4" t="s">
        <v>453</v>
      </c>
      <c r="AE170" s="28">
        <v>0.5</v>
      </c>
      <c r="AF170" s="28">
        <v>0.18</v>
      </c>
    </row>
    <row r="171" spans="1:32" x14ac:dyDescent="0.3">
      <c r="A171" s="4">
        <v>170</v>
      </c>
      <c r="B171" s="13" t="s">
        <v>169</v>
      </c>
      <c r="C171" s="9" t="s">
        <v>317</v>
      </c>
      <c r="D171" s="4">
        <v>340.42</v>
      </c>
      <c r="E171" s="4">
        <v>5</v>
      </c>
      <c r="F171" s="4">
        <v>0</v>
      </c>
      <c r="G171" s="4">
        <v>209.25</v>
      </c>
      <c r="H171" s="18">
        <v>2.2980000000000001E-16</v>
      </c>
      <c r="I171" s="18">
        <v>0.77198</v>
      </c>
      <c r="J171" s="4">
        <v>243.5</v>
      </c>
      <c r="K171" s="28">
        <v>242.28</v>
      </c>
      <c r="L171" s="23">
        <v>0.5</v>
      </c>
      <c r="M171" s="4">
        <v>0</v>
      </c>
      <c r="N171" s="4">
        <v>0.88866000000000001</v>
      </c>
      <c r="O171" s="4">
        <v>6.5381</v>
      </c>
      <c r="P171" s="4">
        <v>-6.9077700000000002</v>
      </c>
      <c r="Q171" s="4">
        <v>7.7355</v>
      </c>
      <c r="R171" s="4">
        <v>61.193800000000003</v>
      </c>
      <c r="S171" s="4">
        <v>18.208600000000001</v>
      </c>
      <c r="T171" s="4">
        <v>-0.76080000000000003</v>
      </c>
      <c r="U171" s="4">
        <v>-17.142499999999998</v>
      </c>
      <c r="V171" s="4">
        <v>208.79159999999999</v>
      </c>
      <c r="W171" s="4">
        <v>17.0366</v>
      </c>
      <c r="X171" s="4">
        <v>287.32729999999998</v>
      </c>
      <c r="Y171" s="4">
        <v>2.6</v>
      </c>
      <c r="Z171" s="28">
        <v>3.75</v>
      </c>
      <c r="AA171" s="28">
        <v>6.73</v>
      </c>
      <c r="AB171" s="28">
        <v>6.74</v>
      </c>
      <c r="AC171" s="28">
        <v>7.05</v>
      </c>
      <c r="AD171" s="4" t="s">
        <v>455</v>
      </c>
      <c r="AE171" s="28">
        <v>0.53</v>
      </c>
      <c r="AF171" s="28">
        <v>0.18</v>
      </c>
    </row>
    <row r="172" spans="1:32" x14ac:dyDescent="0.3">
      <c r="A172" s="5">
        <v>171</v>
      </c>
      <c r="B172" s="14" t="s">
        <v>170</v>
      </c>
      <c r="C172" s="10" t="s">
        <v>319</v>
      </c>
      <c r="D172" s="5">
        <v>340.42</v>
      </c>
      <c r="E172" s="5">
        <v>5</v>
      </c>
      <c r="F172" s="5">
        <v>0</v>
      </c>
      <c r="G172" s="5">
        <v>209.25</v>
      </c>
      <c r="H172" s="19">
        <v>2.1164E-16</v>
      </c>
      <c r="I172" s="19">
        <v>0.77919000000000005</v>
      </c>
      <c r="J172" s="5">
        <v>241.14</v>
      </c>
      <c r="K172" s="29">
        <v>242.13</v>
      </c>
      <c r="L172" s="24">
        <v>0.5</v>
      </c>
      <c r="M172" s="5">
        <v>0</v>
      </c>
      <c r="N172" s="5">
        <v>0.89585999999999999</v>
      </c>
      <c r="O172" s="5">
        <v>6.5381</v>
      </c>
      <c r="P172" s="5">
        <v>-6.9016799999999998</v>
      </c>
      <c r="Q172" s="5">
        <v>7.7355</v>
      </c>
      <c r="R172" s="5">
        <v>61.192399999999999</v>
      </c>
      <c r="S172" s="5">
        <v>18.2103</v>
      </c>
      <c r="T172" s="5">
        <v>-0.76049999999999995</v>
      </c>
      <c r="U172" s="5">
        <v>-18.8886</v>
      </c>
      <c r="V172" s="5">
        <v>209.42789999999999</v>
      </c>
      <c r="W172" s="5">
        <v>18.767900000000001</v>
      </c>
      <c r="X172" s="5">
        <v>287.9495</v>
      </c>
      <c r="Y172" s="5">
        <v>2.6</v>
      </c>
      <c r="Z172" s="29">
        <v>3.81</v>
      </c>
      <c r="AA172" s="29">
        <v>6.73</v>
      </c>
      <c r="AB172" s="29">
        <v>6.77</v>
      </c>
      <c r="AC172" s="29">
        <v>7.1</v>
      </c>
      <c r="AD172" s="5" t="s">
        <v>581</v>
      </c>
      <c r="AE172" s="29">
        <v>0.51</v>
      </c>
      <c r="AF172" s="29">
        <v>0.18</v>
      </c>
    </row>
    <row r="173" spans="1:32" x14ac:dyDescent="0.3">
      <c r="A173" s="5">
        <v>172</v>
      </c>
      <c r="B173" s="14" t="s">
        <v>171</v>
      </c>
      <c r="C173" s="10" t="s">
        <v>323</v>
      </c>
      <c r="D173" s="5">
        <v>340.42</v>
      </c>
      <c r="E173" s="5">
        <v>5</v>
      </c>
      <c r="F173" s="5">
        <v>0</v>
      </c>
      <c r="G173" s="5">
        <v>209.25</v>
      </c>
      <c r="H173" s="19">
        <v>1.8422999999999999E-10</v>
      </c>
      <c r="I173" s="19">
        <v>0.76219000000000003</v>
      </c>
      <c r="J173" s="5">
        <v>248.09</v>
      </c>
      <c r="K173" s="29">
        <v>244.44</v>
      </c>
      <c r="L173" s="24">
        <v>0.5</v>
      </c>
      <c r="M173" s="5">
        <v>0</v>
      </c>
      <c r="N173" s="5">
        <v>0.89985000000000004</v>
      </c>
      <c r="O173" s="5">
        <v>6.5381</v>
      </c>
      <c r="P173" s="5">
        <v>-6.8851899999999997</v>
      </c>
      <c r="Q173" s="5">
        <v>7.7355</v>
      </c>
      <c r="R173" s="5">
        <v>61.2072</v>
      </c>
      <c r="S173" s="5">
        <v>18.209</v>
      </c>
      <c r="T173" s="5">
        <v>-0.76129999999999998</v>
      </c>
      <c r="U173" s="5">
        <v>-18.229600000000001</v>
      </c>
      <c r="V173" s="5">
        <v>9.3970000000000002</v>
      </c>
      <c r="W173" s="5">
        <v>16.475899999999999</v>
      </c>
      <c r="X173" s="5">
        <v>98.733199999999997</v>
      </c>
      <c r="Y173" s="5">
        <v>2.75</v>
      </c>
      <c r="Z173" s="29">
        <v>3.79</v>
      </c>
      <c r="AA173" s="29">
        <v>6.73</v>
      </c>
      <c r="AB173" s="29">
        <v>6.73</v>
      </c>
      <c r="AC173" s="29">
        <v>7.14</v>
      </c>
      <c r="AD173" s="5" t="s">
        <v>582</v>
      </c>
      <c r="AE173" s="29">
        <v>0.6</v>
      </c>
      <c r="AF173" s="29">
        <v>0.1</v>
      </c>
    </row>
    <row r="174" spans="1:32" x14ac:dyDescent="0.3">
      <c r="A174" s="5">
        <v>173</v>
      </c>
      <c r="B174" s="14" t="s">
        <v>172</v>
      </c>
      <c r="C174" s="10" t="s">
        <v>328</v>
      </c>
      <c r="D174" s="5">
        <v>340.42</v>
      </c>
      <c r="E174" s="5">
        <v>5</v>
      </c>
      <c r="F174" s="5">
        <v>0</v>
      </c>
      <c r="G174" s="5">
        <v>209.25</v>
      </c>
      <c r="H174" s="19">
        <v>2.2466999999999999E-8</v>
      </c>
      <c r="I174" s="19">
        <v>0.75634999999999997</v>
      </c>
      <c r="J174" s="5">
        <v>250.23</v>
      </c>
      <c r="K174" s="29">
        <v>244.76</v>
      </c>
      <c r="L174" s="24">
        <v>0.44444</v>
      </c>
      <c r="M174" s="5">
        <v>0</v>
      </c>
      <c r="N174" s="5">
        <v>0.89202000000000004</v>
      </c>
      <c r="O174" s="5">
        <v>6.5381</v>
      </c>
      <c r="P174" s="5">
        <v>-6.8991400000000001</v>
      </c>
      <c r="Q174" s="5">
        <v>7.7355</v>
      </c>
      <c r="R174" s="5">
        <v>61.253900000000002</v>
      </c>
      <c r="S174" s="5">
        <v>18.2118</v>
      </c>
      <c r="T174" s="5">
        <v>-0.76249999999999996</v>
      </c>
      <c r="U174" s="5">
        <v>-16.7315</v>
      </c>
      <c r="V174" s="5">
        <v>9.2337000000000007</v>
      </c>
      <c r="W174" s="5">
        <v>14.7677</v>
      </c>
      <c r="X174" s="5">
        <v>96.316400000000002</v>
      </c>
      <c r="Y174" s="5">
        <v>2.75</v>
      </c>
      <c r="Z174" s="29">
        <v>3.89</v>
      </c>
      <c r="AA174" s="29">
        <v>6.73</v>
      </c>
      <c r="AB174" s="29">
        <v>6.76</v>
      </c>
      <c r="AC174" s="29">
        <v>7.18</v>
      </c>
      <c r="AD174" s="5" t="s">
        <v>583</v>
      </c>
      <c r="AE174" s="29">
        <v>0.65</v>
      </c>
      <c r="AF174" s="29">
        <v>0.08</v>
      </c>
    </row>
    <row r="175" spans="1:32" x14ac:dyDescent="0.3">
      <c r="A175" s="5">
        <v>174</v>
      </c>
      <c r="B175" s="14" t="s">
        <v>173</v>
      </c>
      <c r="C175" s="10" t="s">
        <v>330</v>
      </c>
      <c r="D175" s="5">
        <v>340.42</v>
      </c>
      <c r="E175" s="5">
        <v>5</v>
      </c>
      <c r="F175" s="5">
        <v>0</v>
      </c>
      <c r="G175" s="5">
        <v>209.25</v>
      </c>
      <c r="H175" s="19">
        <v>8.8634999999999997E-17</v>
      </c>
      <c r="I175" s="19">
        <v>0.77205999999999997</v>
      </c>
      <c r="J175" s="5">
        <v>243.64</v>
      </c>
      <c r="K175" s="29">
        <v>242.52</v>
      </c>
      <c r="L175" s="24">
        <v>0.44444</v>
      </c>
      <c r="M175" s="5">
        <v>0</v>
      </c>
      <c r="N175" s="5">
        <v>0.91337000000000002</v>
      </c>
      <c r="O175" s="5">
        <v>6.5381</v>
      </c>
      <c r="P175" s="5">
        <v>-6.8878399999999997</v>
      </c>
      <c r="Q175" s="5">
        <v>7.7355</v>
      </c>
      <c r="R175" s="5">
        <v>61.193800000000003</v>
      </c>
      <c r="S175" s="5">
        <v>18.208100000000002</v>
      </c>
      <c r="T175" s="5">
        <v>-0.76100000000000001</v>
      </c>
      <c r="U175" s="5">
        <v>-15.557600000000001</v>
      </c>
      <c r="V175" s="5">
        <v>208.5651</v>
      </c>
      <c r="W175" s="5">
        <v>14.904299999999999</v>
      </c>
      <c r="X175" s="5">
        <v>286.55279999999999</v>
      </c>
      <c r="Y175" s="5">
        <v>2.75</v>
      </c>
      <c r="Z175" s="29">
        <v>3.88</v>
      </c>
      <c r="AA175" s="29">
        <v>6.55</v>
      </c>
      <c r="AB175" s="29">
        <v>6.81</v>
      </c>
      <c r="AC175" s="29">
        <v>7.17</v>
      </c>
      <c r="AD175" s="5" t="s">
        <v>584</v>
      </c>
      <c r="AE175" s="29">
        <v>0.64</v>
      </c>
      <c r="AF175" s="29">
        <v>0.1</v>
      </c>
    </row>
    <row r="176" spans="1:32" x14ac:dyDescent="0.3">
      <c r="A176" s="5">
        <v>175</v>
      </c>
      <c r="B176" s="14" t="s">
        <v>174</v>
      </c>
      <c r="C176" s="10" t="s">
        <v>332</v>
      </c>
      <c r="D176" s="5">
        <v>340.42</v>
      </c>
      <c r="E176" s="5">
        <v>5</v>
      </c>
      <c r="F176" s="5">
        <v>0</v>
      </c>
      <c r="G176" s="5">
        <v>209.25</v>
      </c>
      <c r="H176" s="19">
        <v>2.4602999999999999E-9</v>
      </c>
      <c r="I176" s="19">
        <v>0.75954999999999995</v>
      </c>
      <c r="J176" s="5">
        <v>249.35</v>
      </c>
      <c r="K176" s="29">
        <v>245.03</v>
      </c>
      <c r="L176" s="24">
        <v>0.5</v>
      </c>
      <c r="M176" s="5">
        <v>0</v>
      </c>
      <c r="N176" s="5">
        <v>0.88978999999999997</v>
      </c>
      <c r="O176" s="5">
        <v>6.5381</v>
      </c>
      <c r="P176" s="5">
        <v>-6.90951</v>
      </c>
      <c r="Q176" s="5">
        <v>7.7355</v>
      </c>
      <c r="R176" s="5">
        <v>61.2072</v>
      </c>
      <c r="S176" s="5">
        <v>18.209099999999999</v>
      </c>
      <c r="T176" s="5">
        <v>-0.76129999999999998</v>
      </c>
      <c r="U176" s="5">
        <v>-18.222799999999999</v>
      </c>
      <c r="V176" s="5">
        <v>9.4198000000000004</v>
      </c>
      <c r="W176" s="5">
        <v>16.861599999999999</v>
      </c>
      <c r="X176" s="5">
        <v>97.945700000000002</v>
      </c>
      <c r="Y176" s="5">
        <v>2.67</v>
      </c>
      <c r="Z176" s="29">
        <v>3.77</v>
      </c>
      <c r="AA176" s="29">
        <v>6.55</v>
      </c>
      <c r="AB176" s="29">
        <v>6.81</v>
      </c>
      <c r="AC176" s="29">
        <v>7.14</v>
      </c>
      <c r="AD176" s="5" t="s">
        <v>457</v>
      </c>
      <c r="AE176" s="29">
        <v>0.55000000000000004</v>
      </c>
      <c r="AF176" s="29">
        <v>0.12</v>
      </c>
    </row>
    <row r="177" spans="1:32" x14ac:dyDescent="0.3">
      <c r="A177" s="5">
        <v>176</v>
      </c>
      <c r="B177" s="14" t="s">
        <v>175</v>
      </c>
      <c r="C177" s="10" t="s">
        <v>333</v>
      </c>
      <c r="D177" s="5">
        <v>340.42</v>
      </c>
      <c r="E177" s="5">
        <v>5</v>
      </c>
      <c r="F177" s="5">
        <v>0</v>
      </c>
      <c r="G177" s="5">
        <v>209.25</v>
      </c>
      <c r="H177" s="19">
        <v>2.9386000000000001E-16</v>
      </c>
      <c r="I177" s="19">
        <v>0.76956000000000002</v>
      </c>
      <c r="J177" s="5">
        <v>245.06</v>
      </c>
      <c r="K177" s="29">
        <v>243.46</v>
      </c>
      <c r="L177" s="24">
        <v>0.5</v>
      </c>
      <c r="M177" s="5">
        <v>0</v>
      </c>
      <c r="N177" s="5">
        <v>0.89985000000000004</v>
      </c>
      <c r="O177" s="5">
        <v>6.5381</v>
      </c>
      <c r="P177" s="5">
        <v>-6.9036400000000002</v>
      </c>
      <c r="Q177" s="5">
        <v>7.7355</v>
      </c>
      <c r="R177" s="5">
        <v>61.193800000000003</v>
      </c>
      <c r="S177" s="5">
        <v>18.208100000000002</v>
      </c>
      <c r="T177" s="5">
        <v>-0.76100000000000001</v>
      </c>
      <c r="U177" s="5">
        <v>-15.5534</v>
      </c>
      <c r="V177" s="5">
        <v>208.69450000000001</v>
      </c>
      <c r="W177" s="5">
        <v>15.291499999999999</v>
      </c>
      <c r="X177" s="5">
        <v>287.07350000000002</v>
      </c>
      <c r="Y177" s="5">
        <v>2.67</v>
      </c>
      <c r="Z177" s="29">
        <v>3.78</v>
      </c>
      <c r="AA177" s="29">
        <v>6.73</v>
      </c>
      <c r="AB177" s="29">
        <v>6.75</v>
      </c>
      <c r="AC177" s="29">
        <v>7.1</v>
      </c>
      <c r="AD177" s="5" t="s">
        <v>585</v>
      </c>
      <c r="AE177" s="29">
        <v>0.56999999999999995</v>
      </c>
      <c r="AF177" s="29">
        <v>0.13</v>
      </c>
    </row>
    <row r="178" spans="1:32" x14ac:dyDescent="0.3">
      <c r="A178" s="5">
        <v>177</v>
      </c>
      <c r="B178" s="14" t="s">
        <v>176</v>
      </c>
      <c r="C178" s="10" t="s">
        <v>335</v>
      </c>
      <c r="D178" s="5">
        <v>340.42</v>
      </c>
      <c r="E178" s="5">
        <v>5</v>
      </c>
      <c r="F178" s="5">
        <v>0</v>
      </c>
      <c r="G178" s="5">
        <v>209.25</v>
      </c>
      <c r="H178" s="19">
        <v>3.3059000000000001E-16</v>
      </c>
      <c r="I178" s="19">
        <v>0.77527000000000001</v>
      </c>
      <c r="J178" s="5">
        <v>242.13</v>
      </c>
      <c r="K178" s="29">
        <v>241.78</v>
      </c>
      <c r="L178" s="24">
        <v>0.44444</v>
      </c>
      <c r="M178" s="5">
        <v>0</v>
      </c>
      <c r="N178" s="5">
        <v>0.90702000000000005</v>
      </c>
      <c r="O178" s="5">
        <v>6.5381</v>
      </c>
      <c r="P178" s="5">
        <v>-6.8975900000000001</v>
      </c>
      <c r="Q178" s="5">
        <v>7.7355</v>
      </c>
      <c r="R178" s="5">
        <v>61.206699999999998</v>
      </c>
      <c r="S178" s="5">
        <v>18.209599999999998</v>
      </c>
      <c r="T178" s="5">
        <v>-0.76129999999999998</v>
      </c>
      <c r="U178" s="5">
        <v>-17.111000000000001</v>
      </c>
      <c r="V178" s="5">
        <v>209.27959999999999</v>
      </c>
      <c r="W178" s="5">
        <v>17.001100000000001</v>
      </c>
      <c r="X178" s="5">
        <v>287.82470000000001</v>
      </c>
      <c r="Y178" s="5">
        <v>2.67</v>
      </c>
      <c r="Z178" s="29">
        <v>3.88</v>
      </c>
      <c r="AA178" s="29">
        <v>6.73</v>
      </c>
      <c r="AB178" s="29">
        <v>6.76</v>
      </c>
      <c r="AC178" s="29">
        <v>7.17</v>
      </c>
      <c r="AD178" s="5" t="s">
        <v>586</v>
      </c>
      <c r="AE178" s="29">
        <v>0.61</v>
      </c>
      <c r="AF178" s="29">
        <v>0.14000000000000001</v>
      </c>
    </row>
    <row r="179" spans="1:32" x14ac:dyDescent="0.3">
      <c r="A179" s="5">
        <v>178</v>
      </c>
      <c r="B179" s="14" t="s">
        <v>177</v>
      </c>
      <c r="C179" s="10" t="s">
        <v>339</v>
      </c>
      <c r="D179" s="5">
        <v>340.42</v>
      </c>
      <c r="E179" s="5">
        <v>5</v>
      </c>
      <c r="F179" s="5">
        <v>0</v>
      </c>
      <c r="G179" s="5">
        <v>209.25</v>
      </c>
      <c r="H179" s="19">
        <v>3.3686999999999998E-5</v>
      </c>
      <c r="I179" s="19">
        <v>0.76827000000000001</v>
      </c>
      <c r="J179" s="5">
        <v>245.19</v>
      </c>
      <c r="K179" s="29">
        <v>243.06</v>
      </c>
      <c r="L179" s="24">
        <v>0.5</v>
      </c>
      <c r="M179" s="5">
        <v>0</v>
      </c>
      <c r="N179" s="5">
        <v>0.88549999999999995</v>
      </c>
      <c r="O179" s="5">
        <v>6.5381</v>
      </c>
      <c r="P179" s="5">
        <v>-6.8925299999999998</v>
      </c>
      <c r="Q179" s="5">
        <v>7.7355</v>
      </c>
      <c r="R179" s="5">
        <v>61.2072</v>
      </c>
      <c r="S179" s="5">
        <v>18.2088</v>
      </c>
      <c r="T179" s="5">
        <v>-0.76139999999999997</v>
      </c>
      <c r="U179" s="5">
        <v>-19.886299999999999</v>
      </c>
      <c r="V179" s="5">
        <v>9.3902999999999999</v>
      </c>
      <c r="W179" s="5">
        <v>18.235499999999998</v>
      </c>
      <c r="X179" s="5">
        <v>99.451300000000003</v>
      </c>
      <c r="Y179" s="5">
        <v>2.66</v>
      </c>
      <c r="Z179" s="29">
        <v>3.81</v>
      </c>
      <c r="AA179" s="29">
        <v>6.55</v>
      </c>
      <c r="AB179" s="29">
        <v>6.8</v>
      </c>
      <c r="AC179" s="29">
        <v>7.12</v>
      </c>
      <c r="AD179" s="5" t="s">
        <v>587</v>
      </c>
      <c r="AE179" s="29">
        <v>0.54</v>
      </c>
      <c r="AF179" s="29">
        <v>0.14000000000000001</v>
      </c>
    </row>
    <row r="180" spans="1:32" x14ac:dyDescent="0.3">
      <c r="A180" s="5">
        <v>179</v>
      </c>
      <c r="B180" s="14" t="s">
        <v>178</v>
      </c>
      <c r="C180" s="10" t="s">
        <v>340</v>
      </c>
      <c r="D180" s="5">
        <v>340.42</v>
      </c>
      <c r="E180" s="5">
        <v>5</v>
      </c>
      <c r="F180" s="5">
        <v>0</v>
      </c>
      <c r="G180" s="5">
        <v>209.25</v>
      </c>
      <c r="H180" s="19">
        <v>2.4617999999999999E-16</v>
      </c>
      <c r="I180" s="19">
        <v>0.77383999999999997</v>
      </c>
      <c r="J180" s="5">
        <v>243.22</v>
      </c>
      <c r="K180" s="29">
        <v>242.74</v>
      </c>
      <c r="L180" s="24">
        <v>0.5</v>
      </c>
      <c r="M180" s="5">
        <v>0</v>
      </c>
      <c r="N180" s="5">
        <v>0.90500999999999998</v>
      </c>
      <c r="O180" s="5">
        <v>6.5381</v>
      </c>
      <c r="P180" s="5">
        <v>-6.8924300000000001</v>
      </c>
      <c r="Q180" s="5">
        <v>7.7355</v>
      </c>
      <c r="R180" s="5">
        <v>61.193899999999999</v>
      </c>
      <c r="S180" s="5">
        <v>18.2088</v>
      </c>
      <c r="T180" s="5">
        <v>-0.76090000000000002</v>
      </c>
      <c r="U180" s="5">
        <v>-16.9907</v>
      </c>
      <c r="V180" s="5">
        <v>209.357</v>
      </c>
      <c r="W180" s="5">
        <v>16.650400000000001</v>
      </c>
      <c r="X180" s="5">
        <v>287.65859999999998</v>
      </c>
      <c r="Y180" s="5">
        <v>2.67</v>
      </c>
      <c r="Z180" s="29">
        <v>3.78</v>
      </c>
      <c r="AA180" s="29">
        <v>6.73</v>
      </c>
      <c r="AB180" s="29">
        <v>6.74</v>
      </c>
      <c r="AC180" s="29">
        <v>7.11</v>
      </c>
      <c r="AD180" s="5" t="s">
        <v>588</v>
      </c>
      <c r="AE180" s="29">
        <v>0.56000000000000005</v>
      </c>
      <c r="AF180" s="29">
        <v>0.14000000000000001</v>
      </c>
    </row>
    <row r="181" spans="1:32" x14ac:dyDescent="0.3">
      <c r="A181" s="5">
        <v>180</v>
      </c>
      <c r="B181" s="14" t="s">
        <v>179</v>
      </c>
      <c r="C181" s="10" t="s">
        <v>352</v>
      </c>
      <c r="D181" s="5">
        <v>340.42</v>
      </c>
      <c r="E181" s="5">
        <v>5</v>
      </c>
      <c r="F181" s="5">
        <v>0</v>
      </c>
      <c r="G181" s="5">
        <v>209.25</v>
      </c>
      <c r="H181" s="19">
        <v>7.5303999999999996E-5</v>
      </c>
      <c r="I181" s="19">
        <v>0.76232</v>
      </c>
      <c r="J181" s="5">
        <v>247.79</v>
      </c>
      <c r="K181" s="29">
        <v>244.06</v>
      </c>
      <c r="L181" s="24">
        <v>0.5</v>
      </c>
      <c r="M181" s="5">
        <v>0</v>
      </c>
      <c r="N181" s="5">
        <v>0.89773000000000003</v>
      </c>
      <c r="O181" s="5">
        <v>6.5381</v>
      </c>
      <c r="P181" s="5">
        <v>-6.8793499999999996</v>
      </c>
      <c r="Q181" s="5">
        <v>7.7355</v>
      </c>
      <c r="R181" s="5">
        <v>61.194000000000003</v>
      </c>
      <c r="S181" s="5">
        <v>18.2089</v>
      </c>
      <c r="T181" s="5">
        <v>-0.76080000000000003</v>
      </c>
      <c r="U181" s="5">
        <v>-18.061699999999998</v>
      </c>
      <c r="V181" s="5">
        <v>9.4408999999999992</v>
      </c>
      <c r="W181" s="5">
        <v>16.459</v>
      </c>
      <c r="X181" s="5">
        <v>98.9983</v>
      </c>
      <c r="Y181" s="5">
        <v>2.75</v>
      </c>
      <c r="Z181" s="29">
        <v>3.73</v>
      </c>
      <c r="AA181" s="29">
        <v>6.73</v>
      </c>
      <c r="AB181" s="29">
        <v>6.75</v>
      </c>
      <c r="AC181" s="29">
        <v>7.11</v>
      </c>
      <c r="AD181" s="5" t="s">
        <v>589</v>
      </c>
      <c r="AE181" s="29">
        <v>0.61</v>
      </c>
      <c r="AF181" s="29">
        <v>0.1</v>
      </c>
    </row>
    <row r="182" spans="1:32" x14ac:dyDescent="0.3">
      <c r="A182" s="6">
        <v>181</v>
      </c>
      <c r="B182" s="15" t="s">
        <v>180</v>
      </c>
      <c r="C182" s="8" t="s">
        <v>353</v>
      </c>
      <c r="D182" s="6">
        <v>340.42</v>
      </c>
      <c r="E182" s="6">
        <v>5</v>
      </c>
      <c r="F182" s="6">
        <v>0</v>
      </c>
      <c r="G182" s="6">
        <v>209.25</v>
      </c>
      <c r="H182" s="20">
        <v>7.1048000000000002E-8</v>
      </c>
      <c r="I182" s="20">
        <v>0.75661</v>
      </c>
      <c r="J182" s="6">
        <v>250.34</v>
      </c>
      <c r="K182" s="30">
        <v>245.07</v>
      </c>
      <c r="L182" s="25">
        <v>0.5</v>
      </c>
      <c r="M182" s="6">
        <v>0</v>
      </c>
      <c r="N182" s="6">
        <v>0.89146999999999998</v>
      </c>
      <c r="O182" s="6">
        <v>6.5381</v>
      </c>
      <c r="P182" s="6">
        <v>-6.8931300000000002</v>
      </c>
      <c r="Q182" s="6">
        <v>7.7355</v>
      </c>
      <c r="R182" s="6">
        <v>61.253900000000002</v>
      </c>
      <c r="S182" s="6">
        <v>18.2118</v>
      </c>
      <c r="T182" s="6">
        <v>-0.76249999999999996</v>
      </c>
      <c r="U182" s="6">
        <v>-16.7316</v>
      </c>
      <c r="V182" s="6">
        <v>9.2805999999999997</v>
      </c>
      <c r="W182" s="6">
        <v>14.7675</v>
      </c>
      <c r="X182" s="6">
        <v>96.437299999999993</v>
      </c>
      <c r="Y182" s="6">
        <v>2.75</v>
      </c>
      <c r="Z182" s="30">
        <v>3.8</v>
      </c>
      <c r="AA182" s="30">
        <v>6.73</v>
      </c>
      <c r="AB182" s="30">
        <v>6.79</v>
      </c>
      <c r="AC182" s="30">
        <v>7.09</v>
      </c>
      <c r="AD182" s="6" t="s">
        <v>590</v>
      </c>
      <c r="AE182" s="30">
        <v>0.6</v>
      </c>
      <c r="AF182" s="30">
        <v>0.09</v>
      </c>
    </row>
    <row r="183" spans="1:32" x14ac:dyDescent="0.3">
      <c r="A183" s="6">
        <v>182</v>
      </c>
      <c r="B183" s="15" t="s">
        <v>181</v>
      </c>
      <c r="C183" s="8" t="s">
        <v>354</v>
      </c>
      <c r="D183" s="6">
        <v>340.42</v>
      </c>
      <c r="E183" s="6">
        <v>5</v>
      </c>
      <c r="F183" s="6">
        <v>0</v>
      </c>
      <c r="G183" s="6">
        <v>209.25</v>
      </c>
      <c r="H183" s="20">
        <v>1.5343000000000001E-16</v>
      </c>
      <c r="I183" s="20">
        <v>0.77014000000000005</v>
      </c>
      <c r="J183" s="6">
        <v>244.79</v>
      </c>
      <c r="K183" s="30">
        <v>243.34</v>
      </c>
      <c r="L183" s="25">
        <v>0.44444</v>
      </c>
      <c r="M183" s="6">
        <v>0</v>
      </c>
      <c r="N183" s="6">
        <v>0.91193000000000002</v>
      </c>
      <c r="O183" s="6">
        <v>6.5381</v>
      </c>
      <c r="P183" s="6">
        <v>-6.8826900000000002</v>
      </c>
      <c r="Q183" s="6">
        <v>7.7355</v>
      </c>
      <c r="R183" s="6">
        <v>61.194000000000003</v>
      </c>
      <c r="S183" s="6">
        <v>18.207999999999998</v>
      </c>
      <c r="T183" s="6">
        <v>-0.76100000000000001</v>
      </c>
      <c r="U183" s="6">
        <v>-15.4396</v>
      </c>
      <c r="V183" s="6">
        <v>209.35319999999999</v>
      </c>
      <c r="W183" s="6">
        <v>14.901899999999999</v>
      </c>
      <c r="X183" s="6">
        <v>287.45650000000001</v>
      </c>
      <c r="Y183" s="6">
        <v>2.75</v>
      </c>
      <c r="Z183" s="30">
        <v>3.83</v>
      </c>
      <c r="AA183" s="30">
        <v>6.73</v>
      </c>
      <c r="AB183" s="30">
        <v>6.76</v>
      </c>
      <c r="AC183" s="30">
        <v>7.16</v>
      </c>
      <c r="AD183" s="6" t="s">
        <v>591</v>
      </c>
      <c r="AE183" s="30">
        <v>0.66</v>
      </c>
      <c r="AF183" s="30">
        <v>0.1</v>
      </c>
    </row>
    <row r="184" spans="1:32" x14ac:dyDescent="0.3">
      <c r="A184" s="6">
        <v>183</v>
      </c>
      <c r="B184" s="15" t="s">
        <v>182</v>
      </c>
      <c r="C184" s="8" t="s">
        <v>356</v>
      </c>
      <c r="D184" s="6">
        <v>340.42</v>
      </c>
      <c r="E184" s="6">
        <v>5</v>
      </c>
      <c r="F184" s="6">
        <v>0</v>
      </c>
      <c r="G184" s="6">
        <v>209.25</v>
      </c>
      <c r="H184" s="20">
        <v>1.1065E-5</v>
      </c>
      <c r="I184" s="20">
        <v>0.76207000000000003</v>
      </c>
      <c r="J184" s="6">
        <v>247.18</v>
      </c>
      <c r="K184" s="30">
        <v>243.04</v>
      </c>
      <c r="L184" s="25">
        <v>0.5</v>
      </c>
      <c r="M184" s="6">
        <v>0</v>
      </c>
      <c r="N184" s="6">
        <v>0.88693999999999995</v>
      </c>
      <c r="O184" s="6">
        <v>6.5381</v>
      </c>
      <c r="P184" s="6">
        <v>-6.9043099999999997</v>
      </c>
      <c r="Q184" s="6">
        <v>7.7355</v>
      </c>
      <c r="R184" s="6">
        <v>61.193899999999999</v>
      </c>
      <c r="S184" s="6">
        <v>18.209</v>
      </c>
      <c r="T184" s="6">
        <v>-0.76080000000000003</v>
      </c>
      <c r="U184" s="6">
        <v>-18.051100000000002</v>
      </c>
      <c r="V184" s="6">
        <v>9.4269999999999996</v>
      </c>
      <c r="W184" s="6">
        <v>16.507300000000001</v>
      </c>
      <c r="X184" s="6">
        <v>97.437899999999999</v>
      </c>
      <c r="Y184" s="6">
        <v>2.67</v>
      </c>
      <c r="Z184" s="30">
        <v>3.73</v>
      </c>
      <c r="AA184" s="30">
        <v>6.55</v>
      </c>
      <c r="AB184" s="30">
        <v>6.84</v>
      </c>
      <c r="AC184" s="30">
        <v>7.08</v>
      </c>
      <c r="AD184" s="6" t="s">
        <v>592</v>
      </c>
      <c r="AE184" s="30">
        <v>0.56000000000000005</v>
      </c>
      <c r="AF184" s="30">
        <v>0.13</v>
      </c>
    </row>
    <row r="185" spans="1:32" x14ac:dyDescent="0.3">
      <c r="A185" s="6">
        <v>184</v>
      </c>
      <c r="B185" s="15" t="s">
        <v>183</v>
      </c>
      <c r="C185" s="8" t="s">
        <v>357</v>
      </c>
      <c r="D185" s="6">
        <v>340.42</v>
      </c>
      <c r="E185" s="6">
        <v>5</v>
      </c>
      <c r="F185" s="6">
        <v>0</v>
      </c>
      <c r="G185" s="6">
        <v>209.25</v>
      </c>
      <c r="H185" s="20">
        <v>1.7487999999999999E-16</v>
      </c>
      <c r="I185" s="20">
        <v>0.76749000000000001</v>
      </c>
      <c r="J185" s="6">
        <v>245.41</v>
      </c>
      <c r="K185" s="30">
        <v>243.01</v>
      </c>
      <c r="L185" s="25">
        <v>0.5</v>
      </c>
      <c r="M185" s="6">
        <v>0</v>
      </c>
      <c r="N185" s="6">
        <v>0.89666000000000001</v>
      </c>
      <c r="O185" s="6">
        <v>6.5381</v>
      </c>
      <c r="P185" s="6">
        <v>-6.8985399999999997</v>
      </c>
      <c r="Q185" s="6">
        <v>7.7355</v>
      </c>
      <c r="R185" s="6">
        <v>61.206699999999998</v>
      </c>
      <c r="S185" s="6">
        <v>18.210100000000001</v>
      </c>
      <c r="T185" s="6">
        <v>-0.76129999999999998</v>
      </c>
      <c r="U185" s="6">
        <v>-15.486499999999999</v>
      </c>
      <c r="V185" s="6">
        <v>209.44900000000001</v>
      </c>
      <c r="W185" s="6">
        <v>14.9391</v>
      </c>
      <c r="X185" s="6">
        <v>287.55709999999999</v>
      </c>
      <c r="Y185" s="6">
        <v>2.67</v>
      </c>
      <c r="Z185" s="30">
        <v>3.72</v>
      </c>
      <c r="AA185" s="30">
        <v>6.73</v>
      </c>
      <c r="AB185" s="30">
        <v>6.78</v>
      </c>
      <c r="AC185" s="30">
        <v>7.1</v>
      </c>
      <c r="AD185" s="6" t="s">
        <v>593</v>
      </c>
      <c r="AE185" s="30">
        <v>0.59</v>
      </c>
      <c r="AF185" s="30">
        <v>0.13</v>
      </c>
    </row>
    <row r="186" spans="1:32" x14ac:dyDescent="0.3">
      <c r="A186" s="6">
        <v>185</v>
      </c>
      <c r="B186" s="15" t="s">
        <v>184</v>
      </c>
      <c r="C186" s="8" t="s">
        <v>362</v>
      </c>
      <c r="D186" s="6">
        <v>340.42</v>
      </c>
      <c r="E186" s="6">
        <v>5</v>
      </c>
      <c r="F186" s="6">
        <v>0</v>
      </c>
      <c r="G186" s="6">
        <v>209.25</v>
      </c>
      <c r="H186" s="20">
        <v>7.1570999999999999E-8</v>
      </c>
      <c r="I186" s="20">
        <v>0.76026000000000005</v>
      </c>
      <c r="J186" s="6">
        <v>248.38</v>
      </c>
      <c r="K186" s="30">
        <v>243.95</v>
      </c>
      <c r="L186" s="25">
        <v>0.5</v>
      </c>
      <c r="M186" s="6">
        <v>0</v>
      </c>
      <c r="N186" s="6">
        <v>0.87651000000000001</v>
      </c>
      <c r="O186" s="6">
        <v>6.5381</v>
      </c>
      <c r="P186" s="6">
        <v>-6.8984899999999998</v>
      </c>
      <c r="Q186" s="6">
        <v>7.7355</v>
      </c>
      <c r="R186" s="6">
        <v>61.206699999999998</v>
      </c>
      <c r="S186" s="6">
        <v>18.2104</v>
      </c>
      <c r="T186" s="6">
        <v>-0.76119999999999999</v>
      </c>
      <c r="U186" s="6">
        <v>-18.13</v>
      </c>
      <c r="V186" s="6">
        <v>9.3995999999999995</v>
      </c>
      <c r="W186" s="6">
        <v>16.496099999999998</v>
      </c>
      <c r="X186" s="6">
        <v>97.505700000000004</v>
      </c>
      <c r="Y186" s="6">
        <v>2.66</v>
      </c>
      <c r="Z186" s="30">
        <v>3.75</v>
      </c>
      <c r="AA186" s="30">
        <v>6.73</v>
      </c>
      <c r="AB186" s="30">
        <v>6.8</v>
      </c>
      <c r="AC186" s="30">
        <v>7.05</v>
      </c>
      <c r="AD186" s="6" t="s">
        <v>594</v>
      </c>
      <c r="AE186" s="30">
        <v>0.56000000000000005</v>
      </c>
      <c r="AF186" s="30">
        <v>0.14000000000000001</v>
      </c>
    </row>
    <row r="187" spans="1:32" x14ac:dyDescent="0.3">
      <c r="A187" s="6">
        <v>186</v>
      </c>
      <c r="B187" s="15" t="s">
        <v>185</v>
      </c>
      <c r="C187" s="8" t="s">
        <v>373</v>
      </c>
      <c r="D187" s="6">
        <v>340.42</v>
      </c>
      <c r="E187" s="6">
        <v>5</v>
      </c>
      <c r="F187" s="6">
        <v>0</v>
      </c>
      <c r="G187" s="6">
        <v>209.25</v>
      </c>
      <c r="H187" s="20">
        <v>3.2070000000000002E-9</v>
      </c>
      <c r="I187" s="20">
        <v>0.76278000000000001</v>
      </c>
      <c r="J187" s="6">
        <v>247.22</v>
      </c>
      <c r="K187" s="30">
        <v>243.43</v>
      </c>
      <c r="L187" s="25">
        <v>0.44444</v>
      </c>
      <c r="M187" s="6">
        <v>0</v>
      </c>
      <c r="N187" s="6">
        <v>0.89395000000000002</v>
      </c>
      <c r="O187" s="6">
        <v>6.5381</v>
      </c>
      <c r="P187" s="6">
        <v>-6.8827400000000001</v>
      </c>
      <c r="Q187" s="6">
        <v>7.7355</v>
      </c>
      <c r="R187" s="6">
        <v>61.193899999999999</v>
      </c>
      <c r="S187" s="6">
        <v>18.207999999999998</v>
      </c>
      <c r="T187" s="6">
        <v>-0.76100000000000001</v>
      </c>
      <c r="U187" s="6">
        <v>-18.0885</v>
      </c>
      <c r="V187" s="6">
        <v>9.3019999999999996</v>
      </c>
      <c r="W187" s="6">
        <v>16.4755</v>
      </c>
      <c r="X187" s="6">
        <v>98.808099999999996</v>
      </c>
      <c r="Y187" s="6">
        <v>2.75</v>
      </c>
      <c r="Z187" s="30">
        <v>3.83</v>
      </c>
      <c r="AA187" s="30">
        <v>6.73</v>
      </c>
      <c r="AB187" s="30">
        <v>6.76</v>
      </c>
      <c r="AC187" s="30">
        <v>7.16</v>
      </c>
      <c r="AD187" s="6" t="s">
        <v>595</v>
      </c>
      <c r="AE187" s="30">
        <v>0.67</v>
      </c>
      <c r="AF187" s="30">
        <v>0.1</v>
      </c>
    </row>
    <row r="188" spans="1:32" x14ac:dyDescent="0.3">
      <c r="A188" s="6">
        <v>187</v>
      </c>
      <c r="B188" s="15" t="s">
        <v>186</v>
      </c>
      <c r="C188" s="8" t="s">
        <v>392</v>
      </c>
      <c r="D188" s="6">
        <v>340.42</v>
      </c>
      <c r="E188" s="6">
        <v>5</v>
      </c>
      <c r="F188" s="6">
        <v>0</v>
      </c>
      <c r="G188" s="6">
        <v>209.25</v>
      </c>
      <c r="H188" s="20">
        <v>1.5249999999999999E-10</v>
      </c>
      <c r="I188" s="20">
        <v>0.75983000000000001</v>
      </c>
      <c r="J188" s="6">
        <v>248.79</v>
      </c>
      <c r="K188" s="30">
        <v>244.34</v>
      </c>
      <c r="L188" s="25">
        <v>0.5</v>
      </c>
      <c r="M188" s="6">
        <v>0</v>
      </c>
      <c r="N188" s="6">
        <v>0.88017000000000001</v>
      </c>
      <c r="O188" s="6">
        <v>6.5381</v>
      </c>
      <c r="P188" s="6">
        <v>-6.88</v>
      </c>
      <c r="Q188" s="6">
        <v>7.7355</v>
      </c>
      <c r="R188" s="6">
        <v>61.193899999999999</v>
      </c>
      <c r="S188" s="6">
        <v>18.209</v>
      </c>
      <c r="T188" s="6">
        <v>-0.76080000000000003</v>
      </c>
      <c r="U188" s="6">
        <v>-20.720700000000001</v>
      </c>
      <c r="V188" s="6">
        <v>-2.1242000000000001</v>
      </c>
      <c r="W188" s="6">
        <v>18.0336</v>
      </c>
      <c r="X188" s="6">
        <v>88.569500000000005</v>
      </c>
      <c r="Y188" s="6">
        <v>2.74</v>
      </c>
      <c r="Z188" s="30">
        <v>3.75</v>
      </c>
      <c r="AA188" s="30">
        <v>6.55</v>
      </c>
      <c r="AB188" s="30">
        <v>6.82</v>
      </c>
      <c r="AC188" s="30">
        <v>7.09</v>
      </c>
      <c r="AD188" s="6" t="s">
        <v>451</v>
      </c>
      <c r="AE188" s="30">
        <v>0.59</v>
      </c>
      <c r="AF188" s="30">
        <v>0.1</v>
      </c>
    </row>
    <row r="189" spans="1:32" x14ac:dyDescent="0.3">
      <c r="A189" s="6">
        <v>188</v>
      </c>
      <c r="B189" s="15" t="s">
        <v>187</v>
      </c>
      <c r="C189" s="8" t="s">
        <v>394</v>
      </c>
      <c r="D189" s="6">
        <v>340.42</v>
      </c>
      <c r="E189" s="6">
        <v>5</v>
      </c>
      <c r="F189" s="6">
        <v>0</v>
      </c>
      <c r="G189" s="6">
        <v>209.25</v>
      </c>
      <c r="H189" s="20">
        <v>8.2217000000000002E-13</v>
      </c>
      <c r="I189" s="20">
        <v>0.75394000000000005</v>
      </c>
      <c r="J189" s="6">
        <v>250.22</v>
      </c>
      <c r="K189" s="30">
        <v>243.59</v>
      </c>
      <c r="L189" s="25">
        <v>0.5</v>
      </c>
      <c r="M189" s="6">
        <v>0</v>
      </c>
      <c r="N189" s="6">
        <v>0.87307000000000001</v>
      </c>
      <c r="O189" s="6">
        <v>6.5381</v>
      </c>
      <c r="P189" s="6">
        <v>-6.8941299999999996</v>
      </c>
      <c r="Q189" s="6">
        <v>7.7355</v>
      </c>
      <c r="R189" s="6">
        <v>61.253900000000002</v>
      </c>
      <c r="S189" s="6">
        <v>18.2119</v>
      </c>
      <c r="T189" s="6">
        <v>-0.76239999999999997</v>
      </c>
      <c r="U189" s="6">
        <v>-19.392299999999999</v>
      </c>
      <c r="V189" s="6">
        <v>2.1978</v>
      </c>
      <c r="W189" s="6">
        <v>16.3338</v>
      </c>
      <c r="X189" s="6">
        <v>86.012299999999996</v>
      </c>
      <c r="Y189" s="6">
        <v>2.74</v>
      </c>
      <c r="Z189" s="30">
        <v>3.83</v>
      </c>
      <c r="AA189" s="30">
        <v>6.73</v>
      </c>
      <c r="AB189" s="30">
        <v>6.79</v>
      </c>
      <c r="AC189" s="30">
        <v>7.12</v>
      </c>
      <c r="AD189" s="6" t="s">
        <v>454</v>
      </c>
      <c r="AE189" s="30">
        <v>0.59</v>
      </c>
      <c r="AF189" s="30">
        <v>0.1</v>
      </c>
    </row>
    <row r="190" spans="1:32" x14ac:dyDescent="0.3">
      <c r="A190" s="6">
        <v>189</v>
      </c>
      <c r="B190" s="15" t="s">
        <v>188</v>
      </c>
      <c r="C190" s="8" t="s">
        <v>396</v>
      </c>
      <c r="D190" s="6">
        <v>340.42</v>
      </c>
      <c r="E190" s="6">
        <v>5</v>
      </c>
      <c r="F190" s="6">
        <v>0</v>
      </c>
      <c r="G190" s="6">
        <v>209.25</v>
      </c>
      <c r="H190" s="20">
        <v>3.4395E-16</v>
      </c>
      <c r="I190" s="20">
        <v>0.75883999999999996</v>
      </c>
      <c r="J190" s="6">
        <v>249.1</v>
      </c>
      <c r="K190" s="30">
        <v>244.32</v>
      </c>
      <c r="L190" s="25">
        <v>0.5</v>
      </c>
      <c r="M190" s="6">
        <v>0</v>
      </c>
      <c r="N190" s="6">
        <v>0.86758000000000002</v>
      </c>
      <c r="O190" s="6">
        <v>6.5381</v>
      </c>
      <c r="P190" s="6">
        <v>-6.9043599999999996</v>
      </c>
      <c r="Q190" s="6">
        <v>7.7355</v>
      </c>
      <c r="R190" s="6">
        <v>61.253900000000002</v>
      </c>
      <c r="S190" s="6">
        <v>18.212</v>
      </c>
      <c r="T190" s="6">
        <v>-0.76239999999999997</v>
      </c>
      <c r="U190" s="6">
        <v>-20.990400000000001</v>
      </c>
      <c r="V190" s="6">
        <v>-2.0550999999999999</v>
      </c>
      <c r="W190" s="6">
        <v>18.089300000000001</v>
      </c>
      <c r="X190" s="6">
        <v>86.823499999999996</v>
      </c>
      <c r="Y190" s="6">
        <v>2.66</v>
      </c>
      <c r="Z190" s="30">
        <v>3.78</v>
      </c>
      <c r="AA190" s="30">
        <v>6.73</v>
      </c>
      <c r="AB190" s="30">
        <v>6.77</v>
      </c>
      <c r="AC190" s="30">
        <v>7.05</v>
      </c>
      <c r="AD190" s="6" t="s">
        <v>596</v>
      </c>
      <c r="AE190" s="30">
        <v>0.54</v>
      </c>
      <c r="AF190" s="30">
        <v>0.14000000000000001</v>
      </c>
    </row>
    <row r="191" spans="1:32" x14ac:dyDescent="0.3">
      <c r="A191" s="6">
        <v>190</v>
      </c>
      <c r="B191" s="15" t="s">
        <v>189</v>
      </c>
      <c r="C191" s="8" t="s">
        <v>293</v>
      </c>
      <c r="D191" s="6">
        <v>374.86500000000001</v>
      </c>
      <c r="E191" s="6">
        <v>6</v>
      </c>
      <c r="F191" s="6">
        <v>0</v>
      </c>
      <c r="G191" s="6">
        <v>224.67</v>
      </c>
      <c r="H191" s="20">
        <v>5.376E-5</v>
      </c>
      <c r="I191" s="20">
        <v>0.75812999999999997</v>
      </c>
      <c r="J191" s="6">
        <v>259.86</v>
      </c>
      <c r="K191" s="30">
        <v>259.95</v>
      </c>
      <c r="L191" s="25">
        <v>0.47367999999999999</v>
      </c>
      <c r="M191" s="6">
        <v>0</v>
      </c>
      <c r="N191" s="6">
        <v>0.90825999999999996</v>
      </c>
      <c r="O191" s="6">
        <v>7.1600799999999998</v>
      </c>
      <c r="P191" s="6">
        <v>-7.5526999999999997</v>
      </c>
      <c r="Q191" s="6">
        <v>8.2269000000000005</v>
      </c>
      <c r="R191" s="6">
        <v>61.193800000000003</v>
      </c>
      <c r="S191" s="6">
        <v>18.243300000000001</v>
      </c>
      <c r="T191" s="6">
        <v>-0.76080000000000003</v>
      </c>
      <c r="U191" s="6">
        <v>-21.4025</v>
      </c>
      <c r="V191" s="6">
        <v>9.1850000000000005</v>
      </c>
      <c r="W191" s="6">
        <v>20.4404</v>
      </c>
      <c r="X191" s="6">
        <v>106.41849999999999</v>
      </c>
      <c r="Y191" s="6">
        <v>2.75</v>
      </c>
      <c r="Z191" s="30">
        <v>4.04</v>
      </c>
      <c r="AA191" s="30">
        <v>6.73</v>
      </c>
      <c r="AB191" s="30">
        <v>6.77</v>
      </c>
      <c r="AC191" s="30">
        <v>7.4</v>
      </c>
      <c r="AD191" s="6" t="s">
        <v>443</v>
      </c>
      <c r="AE191" s="30">
        <v>0.61</v>
      </c>
      <c r="AF191" s="30">
        <v>0.25</v>
      </c>
    </row>
    <row r="192" spans="1:32" x14ac:dyDescent="0.3">
      <c r="A192" s="7">
        <v>191</v>
      </c>
      <c r="B192" s="16" t="s">
        <v>190</v>
      </c>
      <c r="C192" s="11" t="s">
        <v>297</v>
      </c>
      <c r="D192" s="7">
        <v>374.86500000000001</v>
      </c>
      <c r="E192" s="7">
        <v>6</v>
      </c>
      <c r="F192" s="7">
        <v>0</v>
      </c>
      <c r="G192" s="7">
        <v>224.67</v>
      </c>
      <c r="H192" s="21">
        <v>7.5918E-12</v>
      </c>
      <c r="I192" s="21">
        <v>0.75165999999999999</v>
      </c>
      <c r="J192" s="7">
        <v>262.98</v>
      </c>
      <c r="K192" s="31">
        <v>261.27</v>
      </c>
      <c r="L192" s="26">
        <v>0.47367999999999999</v>
      </c>
      <c r="M192" s="7">
        <v>0</v>
      </c>
      <c r="N192" s="7">
        <v>0.90142</v>
      </c>
      <c r="O192" s="7">
        <v>7.1600799999999998</v>
      </c>
      <c r="P192" s="7">
        <v>-7.5663600000000004</v>
      </c>
      <c r="Q192" s="7">
        <v>8.2269000000000005</v>
      </c>
      <c r="R192" s="7">
        <v>61.192500000000003</v>
      </c>
      <c r="S192" s="7">
        <v>18.243099999999998</v>
      </c>
      <c r="T192" s="7">
        <v>-0.76100000000000001</v>
      </c>
      <c r="U192" s="7">
        <v>-19.750299999999999</v>
      </c>
      <c r="V192" s="7">
        <v>9.0367999999999995</v>
      </c>
      <c r="W192" s="7">
        <v>18.735900000000001</v>
      </c>
      <c r="X192" s="7">
        <v>104.0685</v>
      </c>
      <c r="Y192" s="7">
        <v>2.75</v>
      </c>
      <c r="Z192" s="31">
        <v>4.0999999999999996</v>
      </c>
      <c r="AA192" s="31">
        <v>7.14</v>
      </c>
      <c r="AB192" s="31">
        <v>7.2</v>
      </c>
      <c r="AC192" s="31">
        <v>7.41</v>
      </c>
      <c r="AD192" s="7" t="s">
        <v>443</v>
      </c>
      <c r="AE192" s="31">
        <v>0.61</v>
      </c>
      <c r="AF192" s="31">
        <v>0.25</v>
      </c>
    </row>
    <row r="193" spans="1:32" x14ac:dyDescent="0.3">
      <c r="A193" s="7">
        <v>192</v>
      </c>
      <c r="B193" s="16" t="s">
        <v>191</v>
      </c>
      <c r="C193" s="11" t="s">
        <v>299</v>
      </c>
      <c r="D193" s="7">
        <v>374.86500000000001</v>
      </c>
      <c r="E193" s="7">
        <v>6</v>
      </c>
      <c r="F193" s="7">
        <v>0</v>
      </c>
      <c r="G193" s="7">
        <v>224.67</v>
      </c>
      <c r="H193" s="21">
        <v>2.3611E-16</v>
      </c>
      <c r="I193" s="21">
        <v>0.76588999999999996</v>
      </c>
      <c r="J193" s="7">
        <v>257</v>
      </c>
      <c r="K193" s="31">
        <v>259.61</v>
      </c>
      <c r="L193" s="26">
        <v>0.42104999999999998</v>
      </c>
      <c r="M193" s="7">
        <v>0</v>
      </c>
      <c r="N193" s="7">
        <v>0.92351000000000005</v>
      </c>
      <c r="O193" s="7">
        <v>7.1600799999999998</v>
      </c>
      <c r="P193" s="7">
        <v>-7.5556299999999998</v>
      </c>
      <c r="Q193" s="7">
        <v>8.2269000000000005</v>
      </c>
      <c r="R193" s="7">
        <v>61.193800000000003</v>
      </c>
      <c r="S193" s="7">
        <v>18.243300000000001</v>
      </c>
      <c r="T193" s="7">
        <v>-0.76080000000000003</v>
      </c>
      <c r="U193" s="7">
        <v>-18.7408</v>
      </c>
      <c r="V193" s="7">
        <v>208.3604</v>
      </c>
      <c r="W193" s="7">
        <v>18.870799999999999</v>
      </c>
      <c r="X193" s="7">
        <v>287.16669999999999</v>
      </c>
      <c r="Y193" s="7">
        <v>2.75</v>
      </c>
      <c r="Z193" s="31">
        <v>4.1500000000000004</v>
      </c>
      <c r="AA193" s="31">
        <v>7.14</v>
      </c>
      <c r="AB193" s="31">
        <v>7.18</v>
      </c>
      <c r="AC193" s="31">
        <v>7.56</v>
      </c>
      <c r="AD193" s="7" t="s">
        <v>443</v>
      </c>
      <c r="AE193" s="31">
        <v>0.59</v>
      </c>
      <c r="AF193" s="31">
        <v>0.25</v>
      </c>
    </row>
    <row r="194" spans="1:32" x14ac:dyDescent="0.3">
      <c r="A194" s="7">
        <v>193</v>
      </c>
      <c r="B194" s="16" t="s">
        <v>192</v>
      </c>
      <c r="C194" s="11" t="s">
        <v>301</v>
      </c>
      <c r="D194" s="7">
        <v>374.86500000000001</v>
      </c>
      <c r="E194" s="7">
        <v>6</v>
      </c>
      <c r="F194" s="7">
        <v>0</v>
      </c>
      <c r="G194" s="7">
        <v>224.67</v>
      </c>
      <c r="H194" s="21">
        <v>6.4445999999999999E-7</v>
      </c>
      <c r="I194" s="21">
        <v>0.75549999999999995</v>
      </c>
      <c r="J194" s="7">
        <v>260.82</v>
      </c>
      <c r="K194" s="31">
        <v>260.04000000000002</v>
      </c>
      <c r="L194" s="26">
        <v>0.47367999999999999</v>
      </c>
      <c r="M194" s="7">
        <v>0</v>
      </c>
      <c r="N194" s="7">
        <v>0.89827000000000001</v>
      </c>
      <c r="O194" s="7">
        <v>7.1600799999999998</v>
      </c>
      <c r="P194" s="7">
        <v>-7.5773299999999999</v>
      </c>
      <c r="Q194" s="7">
        <v>8.2269000000000005</v>
      </c>
      <c r="R194" s="7">
        <v>61.192500000000003</v>
      </c>
      <c r="S194" s="7">
        <v>18.243099999999998</v>
      </c>
      <c r="T194" s="7">
        <v>-0.76100000000000001</v>
      </c>
      <c r="U194" s="7">
        <v>-21.346399999999999</v>
      </c>
      <c r="V194" s="7">
        <v>9.1811000000000007</v>
      </c>
      <c r="W194" s="7">
        <v>20.487500000000001</v>
      </c>
      <c r="X194" s="7">
        <v>104.8809</v>
      </c>
      <c r="Y194" s="7">
        <v>2.67</v>
      </c>
      <c r="Z194" s="31">
        <v>4.01</v>
      </c>
      <c r="AA194" s="31">
        <v>7.14</v>
      </c>
      <c r="AB194" s="31">
        <v>7.14</v>
      </c>
      <c r="AC194" s="31">
        <v>7.32</v>
      </c>
      <c r="AD194" s="7" t="s">
        <v>443</v>
      </c>
      <c r="AE194" s="31">
        <v>0.56999999999999995</v>
      </c>
      <c r="AF194" s="31">
        <v>0.3</v>
      </c>
    </row>
    <row r="195" spans="1:32" x14ac:dyDescent="0.3">
      <c r="A195" s="7">
        <v>194</v>
      </c>
      <c r="B195" s="16" t="s">
        <v>193</v>
      </c>
      <c r="C195" s="11" t="s">
        <v>303</v>
      </c>
      <c r="D195" s="7">
        <v>374.86500000000001</v>
      </c>
      <c r="E195" s="7">
        <v>6</v>
      </c>
      <c r="F195" s="7">
        <v>0</v>
      </c>
      <c r="G195" s="7">
        <v>224.67</v>
      </c>
      <c r="H195" s="21">
        <v>2.6191E-16</v>
      </c>
      <c r="I195" s="21">
        <v>0.76378000000000001</v>
      </c>
      <c r="J195" s="7">
        <v>257.43</v>
      </c>
      <c r="K195" s="31">
        <v>259.18</v>
      </c>
      <c r="L195" s="26">
        <v>0.47367999999999999</v>
      </c>
      <c r="M195" s="7">
        <v>0</v>
      </c>
      <c r="N195" s="7">
        <v>0.90876000000000001</v>
      </c>
      <c r="O195" s="7">
        <v>7.1600799999999998</v>
      </c>
      <c r="P195" s="7">
        <v>-7.5715700000000004</v>
      </c>
      <c r="Q195" s="7">
        <v>8.2269000000000005</v>
      </c>
      <c r="R195" s="7">
        <v>61.206699999999998</v>
      </c>
      <c r="S195" s="7">
        <v>18.245100000000001</v>
      </c>
      <c r="T195" s="7">
        <v>-0.76119999999999999</v>
      </c>
      <c r="U195" s="7">
        <v>-18.6646</v>
      </c>
      <c r="V195" s="7">
        <v>209.13499999999999</v>
      </c>
      <c r="W195" s="7">
        <v>18.904299999999999</v>
      </c>
      <c r="X195" s="7">
        <v>288.06540000000001</v>
      </c>
      <c r="Y195" s="7">
        <v>2.67</v>
      </c>
      <c r="Z195" s="31">
        <v>4.01</v>
      </c>
      <c r="AA195" s="31">
        <v>7.15</v>
      </c>
      <c r="AB195" s="31">
        <v>7.19</v>
      </c>
      <c r="AC195" s="31">
        <v>7.37</v>
      </c>
      <c r="AD195" s="7" t="s">
        <v>443</v>
      </c>
      <c r="AE195" s="31">
        <v>0.59</v>
      </c>
      <c r="AF195" s="31">
        <v>0.27</v>
      </c>
    </row>
    <row r="196" spans="1:32" x14ac:dyDescent="0.3">
      <c r="A196" s="7">
        <v>195</v>
      </c>
      <c r="B196" s="16" t="s">
        <v>194</v>
      </c>
      <c r="C196" s="11" t="s">
        <v>305</v>
      </c>
      <c r="D196" s="7">
        <v>374.86500000000001</v>
      </c>
      <c r="E196" s="7">
        <v>6</v>
      </c>
      <c r="F196" s="7">
        <v>0</v>
      </c>
      <c r="G196" s="7">
        <v>224.67</v>
      </c>
      <c r="H196" s="21">
        <v>4.7938000000000001E-16</v>
      </c>
      <c r="I196" s="21">
        <v>0.76829999999999998</v>
      </c>
      <c r="J196" s="7">
        <v>255.55</v>
      </c>
      <c r="K196" s="31">
        <v>258.62</v>
      </c>
      <c r="L196" s="26">
        <v>0.47367999999999999</v>
      </c>
      <c r="M196" s="7">
        <v>0</v>
      </c>
      <c r="N196" s="7">
        <v>0.91713999999999996</v>
      </c>
      <c r="O196" s="7">
        <v>7.1600799999999998</v>
      </c>
      <c r="P196" s="7">
        <v>-7.5653899999999998</v>
      </c>
      <c r="Q196" s="7">
        <v>8.2269000000000005</v>
      </c>
      <c r="R196" s="7">
        <v>61.206699999999998</v>
      </c>
      <c r="S196" s="7">
        <v>18.245100000000001</v>
      </c>
      <c r="T196" s="7">
        <v>-0.76119999999999999</v>
      </c>
      <c r="U196" s="7">
        <v>-20.243300000000001</v>
      </c>
      <c r="V196" s="7">
        <v>209.05070000000001</v>
      </c>
      <c r="W196" s="7">
        <v>20.616</v>
      </c>
      <c r="X196" s="7">
        <v>288.11399999999998</v>
      </c>
      <c r="Y196" s="7">
        <v>2.67</v>
      </c>
      <c r="Z196" s="31">
        <v>4.09</v>
      </c>
      <c r="AA196" s="31">
        <v>7.14</v>
      </c>
      <c r="AB196" s="31">
        <v>7.21</v>
      </c>
      <c r="AC196" s="31">
        <v>7.53</v>
      </c>
      <c r="AD196" s="7" t="s">
        <v>443</v>
      </c>
      <c r="AE196" s="31">
        <v>0.56999999999999995</v>
      </c>
      <c r="AF196" s="31">
        <v>0.27</v>
      </c>
    </row>
    <row r="197" spans="1:32" x14ac:dyDescent="0.3">
      <c r="A197" s="7">
        <v>196</v>
      </c>
      <c r="B197" s="16" t="s">
        <v>195</v>
      </c>
      <c r="C197" s="11" t="s">
        <v>309</v>
      </c>
      <c r="D197" s="7">
        <v>374.86500000000001</v>
      </c>
      <c r="E197" s="7">
        <v>6</v>
      </c>
      <c r="F197" s="7">
        <v>0</v>
      </c>
      <c r="G197" s="7">
        <v>224.67</v>
      </c>
      <c r="H197" s="21">
        <v>8.0199999999999998E-5</v>
      </c>
      <c r="I197" s="21">
        <v>0.75529000000000002</v>
      </c>
      <c r="J197" s="7">
        <v>261.42</v>
      </c>
      <c r="K197" s="31">
        <v>260.82</v>
      </c>
      <c r="L197" s="26">
        <v>0.47367999999999999</v>
      </c>
      <c r="M197" s="7">
        <v>0</v>
      </c>
      <c r="N197" s="7">
        <v>0.89985000000000004</v>
      </c>
      <c r="O197" s="7">
        <v>7.1600799999999998</v>
      </c>
      <c r="P197" s="7">
        <v>-7.5748100000000003</v>
      </c>
      <c r="Q197" s="7">
        <v>8.2269000000000005</v>
      </c>
      <c r="R197" s="7">
        <v>61.253900000000002</v>
      </c>
      <c r="S197" s="7">
        <v>18.246700000000001</v>
      </c>
      <c r="T197" s="7">
        <v>-0.76239999999999997</v>
      </c>
      <c r="U197" s="7">
        <v>-21.5334</v>
      </c>
      <c r="V197" s="7">
        <v>9.2399000000000004</v>
      </c>
      <c r="W197" s="7">
        <v>20.844999999999999</v>
      </c>
      <c r="X197" s="7">
        <v>105.06570000000001</v>
      </c>
      <c r="Y197" s="7">
        <v>2.66</v>
      </c>
      <c r="Z197" s="31">
        <v>4.0599999999999996</v>
      </c>
      <c r="AA197" s="31">
        <v>7.14</v>
      </c>
      <c r="AB197" s="31">
        <v>7.16</v>
      </c>
      <c r="AC197" s="31">
        <v>7.31</v>
      </c>
      <c r="AD197" s="7" t="s">
        <v>443</v>
      </c>
      <c r="AE197" s="31">
        <v>0.56000000000000005</v>
      </c>
      <c r="AF197" s="31">
        <v>0.3</v>
      </c>
    </row>
    <row r="198" spans="1:32" x14ac:dyDescent="0.3">
      <c r="A198" s="7">
        <v>197</v>
      </c>
      <c r="B198" s="16" t="s">
        <v>196</v>
      </c>
      <c r="C198" s="11" t="s">
        <v>310</v>
      </c>
      <c r="D198" s="7">
        <v>374.86500000000001</v>
      </c>
      <c r="E198" s="7">
        <v>6</v>
      </c>
      <c r="F198" s="7">
        <v>0</v>
      </c>
      <c r="G198" s="7">
        <v>224.67</v>
      </c>
      <c r="H198" s="21">
        <v>2.2425E-16</v>
      </c>
      <c r="I198" s="21">
        <v>0.76144000000000001</v>
      </c>
      <c r="J198" s="7">
        <v>258.43</v>
      </c>
      <c r="K198" s="31">
        <v>259.51</v>
      </c>
      <c r="L198" s="26">
        <v>0.47367999999999999</v>
      </c>
      <c r="M198" s="7">
        <v>0</v>
      </c>
      <c r="N198" s="7">
        <v>0.91876000000000002</v>
      </c>
      <c r="O198" s="7">
        <v>7.1600799999999998</v>
      </c>
      <c r="P198" s="7">
        <v>-7.5752800000000002</v>
      </c>
      <c r="Q198" s="7">
        <v>8.2269000000000005</v>
      </c>
      <c r="R198" s="7">
        <v>61.193800000000003</v>
      </c>
      <c r="S198" s="7">
        <v>18.243300000000001</v>
      </c>
      <c r="T198" s="7">
        <v>-0.76080000000000003</v>
      </c>
      <c r="U198" s="7">
        <v>-18.743500000000001</v>
      </c>
      <c r="V198" s="7">
        <v>208.4907</v>
      </c>
      <c r="W198" s="7">
        <v>18.918500000000002</v>
      </c>
      <c r="X198" s="7">
        <v>287.34190000000001</v>
      </c>
      <c r="Y198" s="7">
        <v>2.67</v>
      </c>
      <c r="Z198" s="31">
        <v>4.03</v>
      </c>
      <c r="AA198" s="31">
        <v>7.15</v>
      </c>
      <c r="AB198" s="31">
        <v>7.16</v>
      </c>
      <c r="AC198" s="31">
        <v>7.39</v>
      </c>
      <c r="AD198" s="7" t="s">
        <v>443</v>
      </c>
      <c r="AE198" s="31">
        <v>0.59</v>
      </c>
      <c r="AF198" s="31">
        <v>0.27</v>
      </c>
    </row>
    <row r="199" spans="1:32" x14ac:dyDescent="0.3">
      <c r="A199" s="7">
        <v>198</v>
      </c>
      <c r="B199" s="16" t="s">
        <v>197</v>
      </c>
      <c r="C199" s="11" t="s">
        <v>312</v>
      </c>
      <c r="D199" s="7">
        <v>374.86500000000001</v>
      </c>
      <c r="E199" s="7">
        <v>6</v>
      </c>
      <c r="F199" s="7">
        <v>0</v>
      </c>
      <c r="G199" s="7">
        <v>224.67</v>
      </c>
      <c r="H199" s="21">
        <v>2.4751E-16</v>
      </c>
      <c r="I199" s="21">
        <v>0.76414000000000004</v>
      </c>
      <c r="J199" s="7">
        <v>257.61</v>
      </c>
      <c r="K199" s="31">
        <v>259.64</v>
      </c>
      <c r="L199" s="26">
        <v>0.47367999999999999</v>
      </c>
      <c r="M199" s="7">
        <v>0</v>
      </c>
      <c r="N199" s="7">
        <v>0.91527000000000003</v>
      </c>
      <c r="O199" s="7">
        <v>7.1600799999999998</v>
      </c>
      <c r="P199" s="7">
        <v>-7.5798500000000004</v>
      </c>
      <c r="Q199" s="7">
        <v>8.2269000000000005</v>
      </c>
      <c r="R199" s="7">
        <v>61.253900000000002</v>
      </c>
      <c r="S199" s="7">
        <v>18.246700000000001</v>
      </c>
      <c r="T199" s="7">
        <v>-0.76239999999999997</v>
      </c>
      <c r="U199" s="7">
        <v>-18.872800000000002</v>
      </c>
      <c r="V199" s="7">
        <v>208.7509</v>
      </c>
      <c r="W199" s="7">
        <v>19.274699999999999</v>
      </c>
      <c r="X199" s="7">
        <v>287.89089999999999</v>
      </c>
      <c r="Y199" s="7">
        <v>2.67</v>
      </c>
      <c r="Z199" s="31">
        <v>4.08</v>
      </c>
      <c r="AA199" s="31">
        <v>7.15</v>
      </c>
      <c r="AB199" s="31">
        <v>7.19</v>
      </c>
      <c r="AC199" s="31">
        <v>7.54</v>
      </c>
      <c r="AD199" s="7" t="s">
        <v>443</v>
      </c>
      <c r="AE199" s="31">
        <v>0.57999999999999996</v>
      </c>
      <c r="AF199" s="31">
        <v>0.26</v>
      </c>
    </row>
    <row r="200" spans="1:32" x14ac:dyDescent="0.3">
      <c r="A200" s="7">
        <v>199</v>
      </c>
      <c r="B200" s="16" t="s">
        <v>198</v>
      </c>
      <c r="C200" s="11" t="s">
        <v>316</v>
      </c>
      <c r="D200" s="7">
        <v>374.86500000000001</v>
      </c>
      <c r="E200" s="7">
        <v>6</v>
      </c>
      <c r="F200" s="7">
        <v>9</v>
      </c>
      <c r="G200" s="7">
        <v>224.67</v>
      </c>
      <c r="H200" s="21">
        <v>4.3752000000000001E-16</v>
      </c>
      <c r="I200" s="21">
        <v>0.76788999999999996</v>
      </c>
      <c r="J200" s="7">
        <v>255.8</v>
      </c>
      <c r="K200" s="31">
        <v>258.8</v>
      </c>
      <c r="L200" s="26">
        <v>0.47367999999999999</v>
      </c>
      <c r="M200" s="7">
        <v>0</v>
      </c>
      <c r="N200" s="7">
        <v>0.91313</v>
      </c>
      <c r="O200" s="7">
        <v>7.1600799999999998</v>
      </c>
      <c r="P200" s="7">
        <v>-7.5845500000000001</v>
      </c>
      <c r="Q200" s="7">
        <v>8.2269000000000005</v>
      </c>
      <c r="R200" s="7">
        <v>61.206699999999998</v>
      </c>
      <c r="S200" s="7">
        <v>18.244700000000002</v>
      </c>
      <c r="T200" s="7">
        <v>-0.76119999999999999</v>
      </c>
      <c r="U200" s="7">
        <v>-20.3826</v>
      </c>
      <c r="V200" s="7">
        <v>209.18119999999999</v>
      </c>
      <c r="W200" s="7">
        <v>21.018699999999999</v>
      </c>
      <c r="X200" s="7">
        <v>288.50760000000002</v>
      </c>
      <c r="Y200" s="7">
        <v>2.6</v>
      </c>
      <c r="Z200" s="31">
        <v>4.12</v>
      </c>
      <c r="AA200" s="31">
        <v>7.15</v>
      </c>
      <c r="AB200" s="31">
        <v>7.16</v>
      </c>
      <c r="AC200" s="31">
        <v>7.36</v>
      </c>
      <c r="AD200" s="7" t="s">
        <v>443</v>
      </c>
      <c r="AE200" s="31">
        <v>0.52</v>
      </c>
      <c r="AF200" s="31">
        <v>0.3</v>
      </c>
    </row>
    <row r="201" spans="1:32" x14ac:dyDescent="0.3">
      <c r="A201" s="7">
        <v>200</v>
      </c>
      <c r="B201" s="16" t="s">
        <v>199</v>
      </c>
      <c r="C201" s="11" t="s">
        <v>324</v>
      </c>
      <c r="D201" s="7">
        <v>374.86500000000001</v>
      </c>
      <c r="E201" s="7">
        <v>6</v>
      </c>
      <c r="F201" s="7">
        <v>0</v>
      </c>
      <c r="G201" s="7">
        <v>224.67</v>
      </c>
      <c r="H201" s="21">
        <v>1.1414E-7</v>
      </c>
      <c r="I201" s="21">
        <v>0.75168000000000001</v>
      </c>
      <c r="J201" s="7">
        <v>262.73</v>
      </c>
      <c r="K201" s="31">
        <v>260.91000000000003</v>
      </c>
      <c r="L201" s="26">
        <v>0.47367999999999999</v>
      </c>
      <c r="M201" s="7">
        <v>0</v>
      </c>
      <c r="N201" s="7">
        <v>0.91022999999999998</v>
      </c>
      <c r="O201" s="7">
        <v>7.1600799999999998</v>
      </c>
      <c r="P201" s="7">
        <v>-7.5709299999999997</v>
      </c>
      <c r="Q201" s="7">
        <v>8.2269000000000005</v>
      </c>
      <c r="R201" s="7">
        <v>61.2072</v>
      </c>
      <c r="S201" s="7">
        <v>18.2438</v>
      </c>
      <c r="T201" s="7">
        <v>-0.76129999999999998</v>
      </c>
      <c r="U201" s="7">
        <v>-19.823899999999998</v>
      </c>
      <c r="V201" s="7">
        <v>9.0756999999999994</v>
      </c>
      <c r="W201" s="7">
        <v>18.743500000000001</v>
      </c>
      <c r="X201" s="7">
        <v>103.37949999999999</v>
      </c>
      <c r="Y201" s="7">
        <v>2.75</v>
      </c>
      <c r="Z201" s="31">
        <v>4.09</v>
      </c>
      <c r="AA201" s="31">
        <v>6.83</v>
      </c>
      <c r="AB201" s="31">
        <v>7.47</v>
      </c>
      <c r="AC201" s="31">
        <v>7.43</v>
      </c>
      <c r="AD201" s="7" t="s">
        <v>443</v>
      </c>
      <c r="AE201" s="31">
        <v>0.61</v>
      </c>
      <c r="AF201" s="31">
        <v>0.24</v>
      </c>
    </row>
    <row r="202" spans="1:32" x14ac:dyDescent="0.3">
      <c r="A202" s="2">
        <v>201</v>
      </c>
      <c r="B202" s="12" t="s">
        <v>200</v>
      </c>
      <c r="C202" s="3" t="s">
        <v>326</v>
      </c>
      <c r="D202" s="2">
        <v>374.86500000000001</v>
      </c>
      <c r="E202" s="2">
        <v>6</v>
      </c>
      <c r="F202" s="2">
        <v>0</v>
      </c>
      <c r="G202" s="2">
        <v>224.67</v>
      </c>
      <c r="H202" s="17">
        <v>1.7434999999999999E-16</v>
      </c>
      <c r="I202" s="17">
        <v>0.76027999999999996</v>
      </c>
      <c r="J202" s="2">
        <v>259.13</v>
      </c>
      <c r="K202" s="27">
        <v>259.95999999999998</v>
      </c>
      <c r="L202" s="22">
        <v>0.47367999999999999</v>
      </c>
      <c r="M202" s="2">
        <v>0</v>
      </c>
      <c r="N202" s="2">
        <v>0.92703000000000002</v>
      </c>
      <c r="O202" s="2">
        <v>7.1600799999999998</v>
      </c>
      <c r="P202" s="2">
        <v>-7.5705900000000002</v>
      </c>
      <c r="Q202" s="2">
        <v>8.2269000000000005</v>
      </c>
      <c r="R202" s="2">
        <v>61.193899999999999</v>
      </c>
      <c r="S202" s="2">
        <v>18.243500000000001</v>
      </c>
      <c r="T202" s="2">
        <v>-0.76090000000000002</v>
      </c>
      <c r="U202" s="2">
        <v>-16.9879</v>
      </c>
      <c r="V202" s="2">
        <v>209.0361</v>
      </c>
      <c r="W202" s="2">
        <v>17.164300000000001</v>
      </c>
      <c r="X202" s="2">
        <v>287.88909999999998</v>
      </c>
      <c r="Y202" s="2">
        <v>2.75</v>
      </c>
      <c r="Z202" s="27">
        <v>4.1399999999999997</v>
      </c>
      <c r="AA202" s="27">
        <v>7.15</v>
      </c>
      <c r="AB202" s="27">
        <v>7.17</v>
      </c>
      <c r="AC202" s="27">
        <v>7.41</v>
      </c>
      <c r="AD202" s="2" t="s">
        <v>443</v>
      </c>
      <c r="AE202" s="27">
        <v>0.63</v>
      </c>
      <c r="AF202" s="27">
        <v>0.24</v>
      </c>
    </row>
    <row r="203" spans="1:32" x14ac:dyDescent="0.3">
      <c r="A203" s="2">
        <v>202</v>
      </c>
      <c r="B203" s="12" t="s">
        <v>201</v>
      </c>
      <c r="C203" s="3" t="s">
        <v>329</v>
      </c>
      <c r="D203" s="2">
        <v>374.86500000000001</v>
      </c>
      <c r="E203" s="2">
        <v>6</v>
      </c>
      <c r="F203" s="2">
        <v>9</v>
      </c>
      <c r="G203" s="2">
        <v>224.67</v>
      </c>
      <c r="H203" s="17">
        <v>3.478E-16</v>
      </c>
      <c r="I203" s="17">
        <v>0.76151000000000002</v>
      </c>
      <c r="J203" s="2">
        <v>258.54000000000002</v>
      </c>
      <c r="K203" s="27">
        <v>259.7</v>
      </c>
      <c r="L203" s="22">
        <v>0.42104999999999998</v>
      </c>
      <c r="M203" s="2">
        <v>0</v>
      </c>
      <c r="N203" s="2">
        <v>0.92571999999999999</v>
      </c>
      <c r="O203" s="2">
        <v>7.1600799999999998</v>
      </c>
      <c r="P203" s="2">
        <v>-7.5759600000000002</v>
      </c>
      <c r="Q203" s="2">
        <v>8.2269000000000005</v>
      </c>
      <c r="R203" s="2">
        <v>61.253900000000002</v>
      </c>
      <c r="S203" s="2">
        <v>18.246500000000001</v>
      </c>
      <c r="T203" s="2">
        <v>-0.76249999999999996</v>
      </c>
      <c r="U203" s="2">
        <v>-17.270900000000001</v>
      </c>
      <c r="V203" s="2">
        <v>208.5839</v>
      </c>
      <c r="W203" s="2">
        <v>17.179099999999998</v>
      </c>
      <c r="X203" s="2">
        <v>287.23</v>
      </c>
      <c r="Y203" s="2">
        <v>2.75</v>
      </c>
      <c r="Z203" s="27">
        <v>4.1900000000000004</v>
      </c>
      <c r="AA203" s="27">
        <v>7.15</v>
      </c>
      <c r="AB203" s="27">
        <v>7.07</v>
      </c>
      <c r="AC203" s="27">
        <v>7.58</v>
      </c>
      <c r="AD203" s="2" t="s">
        <v>443</v>
      </c>
      <c r="AE203" s="27">
        <v>0.57999999999999996</v>
      </c>
      <c r="AF203" s="27">
        <v>0.24</v>
      </c>
    </row>
    <row r="204" spans="1:32" x14ac:dyDescent="0.3">
      <c r="A204" s="2">
        <v>203</v>
      </c>
      <c r="B204" s="12" t="s">
        <v>598</v>
      </c>
      <c r="C204" s="3" t="s">
        <v>325</v>
      </c>
      <c r="D204" s="2">
        <v>374.86500000000001</v>
      </c>
      <c r="E204" s="2">
        <v>6</v>
      </c>
      <c r="F204" s="2">
        <v>0</v>
      </c>
      <c r="G204" s="2">
        <v>224.67</v>
      </c>
      <c r="H204" s="17">
        <v>7.5932999999999996E-8</v>
      </c>
      <c r="I204" s="17">
        <v>0.75324000000000002</v>
      </c>
      <c r="J204" s="2">
        <v>261.85000000000002</v>
      </c>
      <c r="K204" s="27">
        <v>260.39999999999998</v>
      </c>
      <c r="L204" s="22">
        <v>0.47367999999999999</v>
      </c>
      <c r="M204" s="2">
        <v>0</v>
      </c>
      <c r="N204" s="2">
        <v>0.90925</v>
      </c>
      <c r="O204" s="2">
        <v>7.1600799999999998</v>
      </c>
      <c r="P204" s="2">
        <v>-7.5655099999999997</v>
      </c>
      <c r="Q204" s="2">
        <v>8.2269000000000005</v>
      </c>
      <c r="R204" s="2">
        <v>61.193899999999999</v>
      </c>
      <c r="S204" s="2">
        <v>18.2437</v>
      </c>
      <c r="T204" s="2">
        <v>-0.76080000000000003</v>
      </c>
      <c r="U204" s="2">
        <v>-19.648099999999999</v>
      </c>
      <c r="V204" s="2">
        <v>9.1222999999999992</v>
      </c>
      <c r="W204" s="2">
        <v>18.7318</v>
      </c>
      <c r="X204" s="2">
        <v>103.6615</v>
      </c>
      <c r="Y204" s="2">
        <v>2.75</v>
      </c>
      <c r="Z204" s="27">
        <v>4.03</v>
      </c>
      <c r="AA204" s="27">
        <v>6.83</v>
      </c>
      <c r="AB204" s="27">
        <v>7.13</v>
      </c>
      <c r="AC204" s="27">
        <v>7.39</v>
      </c>
      <c r="AD204" s="2" t="s">
        <v>443</v>
      </c>
      <c r="AE204" s="27">
        <v>0.61</v>
      </c>
      <c r="AF204" s="27">
        <v>0.24</v>
      </c>
    </row>
    <row r="205" spans="1:32" x14ac:dyDescent="0.3">
      <c r="A205" s="2">
        <v>204</v>
      </c>
      <c r="B205" s="12" t="s">
        <v>599</v>
      </c>
      <c r="C205" s="3" t="s">
        <v>327</v>
      </c>
      <c r="D205" s="2">
        <v>374.86500000000001</v>
      </c>
      <c r="E205" s="2">
        <v>6</v>
      </c>
      <c r="F205" s="2">
        <v>9</v>
      </c>
      <c r="G205" s="2">
        <v>224.67</v>
      </c>
      <c r="H205" s="17">
        <v>3.3824E-16</v>
      </c>
      <c r="I205" s="17">
        <v>0.75929000000000002</v>
      </c>
      <c r="J205" s="2">
        <v>259.76</v>
      </c>
      <c r="K205" s="27">
        <v>260.39999999999998</v>
      </c>
      <c r="L205" s="22">
        <v>0.47367999999999999</v>
      </c>
      <c r="M205" s="2">
        <v>0</v>
      </c>
      <c r="N205" s="2">
        <v>0.92593999999999999</v>
      </c>
      <c r="O205" s="2">
        <v>7.1600799999999998</v>
      </c>
      <c r="P205" s="2">
        <v>-7.5660400000000001</v>
      </c>
      <c r="Q205" s="2">
        <v>8.2269000000000005</v>
      </c>
      <c r="R205" s="2">
        <v>61.194000000000003</v>
      </c>
      <c r="S205" s="2">
        <v>18.243600000000001</v>
      </c>
      <c r="T205" s="2">
        <v>-0.76080000000000003</v>
      </c>
      <c r="U205" s="2">
        <v>-17.0002</v>
      </c>
      <c r="V205" s="2">
        <v>209.1617</v>
      </c>
      <c r="W205" s="2">
        <v>17.1586</v>
      </c>
      <c r="X205" s="2">
        <v>287.99689999999998</v>
      </c>
      <c r="Y205" s="2">
        <v>2.75</v>
      </c>
      <c r="Z205" s="27">
        <v>4.0599999999999996</v>
      </c>
      <c r="AA205" s="27">
        <v>7.15</v>
      </c>
      <c r="AB205" s="27">
        <v>7.18</v>
      </c>
      <c r="AC205" s="27">
        <v>7.41</v>
      </c>
      <c r="AD205" s="2" t="s">
        <v>443</v>
      </c>
      <c r="AE205" s="27">
        <v>0.62</v>
      </c>
      <c r="AF205" s="27">
        <v>0.25</v>
      </c>
    </row>
    <row r="206" spans="1:32" x14ac:dyDescent="0.3">
      <c r="A206" s="2">
        <v>205</v>
      </c>
      <c r="B206" s="12" t="s">
        <v>202</v>
      </c>
      <c r="C206" s="3" t="s">
        <v>393</v>
      </c>
      <c r="D206" s="2">
        <v>374.86500000000001</v>
      </c>
      <c r="E206" s="2">
        <v>6</v>
      </c>
      <c r="F206" s="2">
        <v>9</v>
      </c>
      <c r="G206" s="2">
        <v>224.67</v>
      </c>
      <c r="H206" s="17">
        <v>5.2977999999999996E-9</v>
      </c>
      <c r="I206" s="17">
        <v>0.74826000000000004</v>
      </c>
      <c r="J206" s="2">
        <v>264.27</v>
      </c>
      <c r="K206" s="27">
        <v>261.39999999999998</v>
      </c>
      <c r="L206" s="22">
        <v>0.47367999999999999</v>
      </c>
      <c r="M206" s="2">
        <v>0</v>
      </c>
      <c r="N206" s="2">
        <v>0.89612999999999998</v>
      </c>
      <c r="O206" s="2">
        <v>7.1600799999999998</v>
      </c>
      <c r="P206" s="2">
        <v>-7.5659299999999998</v>
      </c>
      <c r="Q206" s="2">
        <v>8.2269000000000005</v>
      </c>
      <c r="R206" s="2">
        <v>61.253900000000002</v>
      </c>
      <c r="S206" s="2">
        <v>18.246700000000001</v>
      </c>
      <c r="T206" s="2">
        <v>-0.76239999999999997</v>
      </c>
      <c r="U206" s="2">
        <v>-22.592300000000002</v>
      </c>
      <c r="V206" s="2">
        <v>-2.3521999999999998</v>
      </c>
      <c r="W206" s="2">
        <v>20.3155</v>
      </c>
      <c r="X206" s="2">
        <v>93.084299999999999</v>
      </c>
      <c r="Y206" s="2">
        <v>2.74</v>
      </c>
      <c r="Z206" s="27">
        <v>4.13</v>
      </c>
      <c r="AA206" s="27">
        <v>6.83</v>
      </c>
      <c r="AB206" s="27">
        <v>7.23</v>
      </c>
      <c r="AC206" s="27">
        <v>7.38</v>
      </c>
      <c r="AD206" s="2" t="s">
        <v>443</v>
      </c>
      <c r="AE206" s="27">
        <v>0.56999999999999995</v>
      </c>
      <c r="AF206" s="27">
        <v>0.25</v>
      </c>
    </row>
    <row r="207" spans="1:32" x14ac:dyDescent="0.3">
      <c r="A207" s="2">
        <v>206</v>
      </c>
      <c r="B207" s="12" t="s">
        <v>203</v>
      </c>
      <c r="C207" s="3" t="s">
        <v>294</v>
      </c>
      <c r="D207" s="2">
        <v>409.31</v>
      </c>
      <c r="E207" s="2">
        <v>7</v>
      </c>
      <c r="F207" s="2">
        <v>0</v>
      </c>
      <c r="G207" s="2">
        <v>240.09</v>
      </c>
      <c r="H207" s="17">
        <v>1.2091999999999999E-12</v>
      </c>
      <c r="I207" s="17">
        <v>0.74778999999999995</v>
      </c>
      <c r="J207" s="2">
        <v>274.5</v>
      </c>
      <c r="K207" s="27">
        <v>276.47000000000003</v>
      </c>
      <c r="L207" s="22">
        <v>0.45</v>
      </c>
      <c r="M207" s="2">
        <v>0</v>
      </c>
      <c r="N207" s="2">
        <v>0.91876000000000002</v>
      </c>
      <c r="O207" s="2">
        <v>7.7820499999999999</v>
      </c>
      <c r="P207" s="2">
        <v>-8.2373700000000003</v>
      </c>
      <c r="Q207" s="2">
        <v>8.7182999999999993</v>
      </c>
      <c r="R207" s="2">
        <v>61.192500000000003</v>
      </c>
      <c r="S207" s="2">
        <v>18.278300000000002</v>
      </c>
      <c r="T207" s="2">
        <v>-0.76090000000000002</v>
      </c>
      <c r="U207" s="2">
        <v>-22.930199999999999</v>
      </c>
      <c r="V207" s="2">
        <v>8.8696999999999999</v>
      </c>
      <c r="W207" s="2">
        <v>22.701899999999998</v>
      </c>
      <c r="X207" s="2">
        <v>111.1725</v>
      </c>
      <c r="Y207" s="2">
        <v>2.75</v>
      </c>
      <c r="Z207" s="27">
        <v>4.3600000000000003</v>
      </c>
      <c r="AA207" s="27">
        <v>6.83</v>
      </c>
      <c r="AB207" s="27">
        <v>7.5</v>
      </c>
      <c r="AC207" s="27">
        <v>7.8</v>
      </c>
      <c r="AD207" s="2" t="s">
        <v>443</v>
      </c>
      <c r="AE207" s="27">
        <v>0.62</v>
      </c>
      <c r="AF207" s="27">
        <v>0.2</v>
      </c>
    </row>
    <row r="208" spans="1:32" x14ac:dyDescent="0.3">
      <c r="A208" s="2">
        <v>207</v>
      </c>
      <c r="B208" s="12" t="s">
        <v>204</v>
      </c>
      <c r="C208" s="3" t="s">
        <v>296</v>
      </c>
      <c r="D208" s="2">
        <v>409.31</v>
      </c>
      <c r="E208" s="2">
        <v>7</v>
      </c>
      <c r="F208" s="2">
        <v>0</v>
      </c>
      <c r="G208" s="2">
        <v>240.09</v>
      </c>
      <c r="H208" s="17">
        <v>1.4199999999999999E-16</v>
      </c>
      <c r="I208" s="17">
        <v>0.75412000000000001</v>
      </c>
      <c r="J208" s="2">
        <v>272.23</v>
      </c>
      <c r="K208" s="27">
        <v>276.52999999999997</v>
      </c>
      <c r="L208" s="22">
        <v>0.45</v>
      </c>
      <c r="M208" s="2">
        <v>0</v>
      </c>
      <c r="N208" s="2">
        <v>0.93667999999999996</v>
      </c>
      <c r="O208" s="2">
        <v>7.7820499999999999</v>
      </c>
      <c r="P208" s="2">
        <v>-8.2376100000000001</v>
      </c>
      <c r="Q208" s="2">
        <v>8.7182999999999993</v>
      </c>
      <c r="R208" s="2">
        <v>61.193800000000003</v>
      </c>
      <c r="S208" s="2">
        <v>18.277999999999999</v>
      </c>
      <c r="T208" s="2">
        <v>-0.76080000000000003</v>
      </c>
      <c r="U208" s="2">
        <v>-20.337599999999998</v>
      </c>
      <c r="V208" s="2">
        <v>208.16810000000001</v>
      </c>
      <c r="W208" s="2">
        <v>21.139800000000001</v>
      </c>
      <c r="X208" s="2">
        <v>287.68130000000002</v>
      </c>
      <c r="Y208" s="2">
        <v>2.75</v>
      </c>
      <c r="Z208" s="27">
        <v>4.3899999999999997</v>
      </c>
      <c r="AA208" s="27">
        <v>6.52</v>
      </c>
      <c r="AB208" s="27">
        <v>7.77</v>
      </c>
      <c r="AC208" s="27">
        <v>7.82</v>
      </c>
      <c r="AD208" s="2" t="s">
        <v>443</v>
      </c>
      <c r="AE208" s="27">
        <v>0.65</v>
      </c>
      <c r="AF208" s="27">
        <v>0.19</v>
      </c>
    </row>
    <row r="209" spans="1:32" x14ac:dyDescent="0.3">
      <c r="A209" s="2">
        <v>208</v>
      </c>
      <c r="B209" s="12" t="s">
        <v>205</v>
      </c>
      <c r="C209" s="3" t="s">
        <v>298</v>
      </c>
      <c r="D209" s="2">
        <v>409.31</v>
      </c>
      <c r="E209" s="2">
        <v>7</v>
      </c>
      <c r="F209" s="2">
        <v>0</v>
      </c>
      <c r="G209" s="2">
        <v>240.09</v>
      </c>
      <c r="H209" s="17">
        <v>1.4051999999999999E-16</v>
      </c>
      <c r="I209" s="17">
        <v>0.75553999999999999</v>
      </c>
      <c r="J209" s="2">
        <v>271.44</v>
      </c>
      <c r="K209" s="27">
        <v>276.10000000000002</v>
      </c>
      <c r="L209" s="22">
        <v>0.45</v>
      </c>
      <c r="M209" s="2">
        <v>0</v>
      </c>
      <c r="N209" s="2">
        <v>0.93545999999999996</v>
      </c>
      <c r="O209" s="2">
        <v>7.7820499999999999</v>
      </c>
      <c r="P209" s="2">
        <v>-8.2423999999999999</v>
      </c>
      <c r="Q209" s="2">
        <v>8.7182999999999993</v>
      </c>
      <c r="R209" s="2">
        <v>61.206699999999998</v>
      </c>
      <c r="S209" s="2">
        <v>18.279800000000002</v>
      </c>
      <c r="T209" s="2">
        <v>-0.76119999999999999</v>
      </c>
      <c r="U209" s="2">
        <v>-20.262599999999999</v>
      </c>
      <c r="V209" s="2">
        <v>208.7261</v>
      </c>
      <c r="W209" s="2">
        <v>21.1295</v>
      </c>
      <c r="X209" s="2">
        <v>288.31830000000002</v>
      </c>
      <c r="Y209" s="2">
        <v>2.75</v>
      </c>
      <c r="Z209" s="27">
        <v>4.3600000000000003</v>
      </c>
      <c r="AA209" s="27">
        <v>6.52</v>
      </c>
      <c r="AB209" s="27">
        <v>7.79</v>
      </c>
      <c r="AC209" s="27">
        <v>7.85</v>
      </c>
      <c r="AD209" s="2" t="s">
        <v>443</v>
      </c>
      <c r="AE209" s="27">
        <v>0.64</v>
      </c>
      <c r="AF209" s="27">
        <v>0.19</v>
      </c>
    </row>
    <row r="210" spans="1:32" x14ac:dyDescent="0.3">
      <c r="A210" s="2">
        <v>209</v>
      </c>
      <c r="B210" s="12" t="s">
        <v>206</v>
      </c>
      <c r="C210" s="3" t="s">
        <v>302</v>
      </c>
      <c r="D210" s="2">
        <v>409.31</v>
      </c>
      <c r="E210" s="2">
        <v>7</v>
      </c>
      <c r="F210" s="2">
        <v>0</v>
      </c>
      <c r="G210" s="2">
        <v>240.09</v>
      </c>
      <c r="H210" s="17">
        <v>2.6558999999999999E-16</v>
      </c>
      <c r="I210" s="17">
        <v>0.75656000000000001</v>
      </c>
      <c r="J210" s="2">
        <v>270.75</v>
      </c>
      <c r="K210" s="27">
        <v>275.61</v>
      </c>
      <c r="L210" s="22">
        <v>0.45</v>
      </c>
      <c r="M210" s="2">
        <v>0</v>
      </c>
      <c r="N210" s="2">
        <v>0.93003999999999998</v>
      </c>
      <c r="O210" s="2">
        <v>7.7820499999999999</v>
      </c>
      <c r="P210" s="2">
        <v>-8.2468800000000009</v>
      </c>
      <c r="Q210" s="2">
        <v>8.7182999999999993</v>
      </c>
      <c r="R210" s="2">
        <v>61.206699999999998</v>
      </c>
      <c r="S210" s="2">
        <v>18.279900000000001</v>
      </c>
      <c r="T210" s="2">
        <v>-0.76119999999999999</v>
      </c>
      <c r="U210" s="2">
        <v>-21.8627</v>
      </c>
      <c r="V210" s="2">
        <v>208.84630000000001</v>
      </c>
      <c r="W210" s="2">
        <v>22.883500000000002</v>
      </c>
      <c r="X210" s="2">
        <v>288.59269999999998</v>
      </c>
      <c r="Y210" s="2">
        <v>2.67</v>
      </c>
      <c r="Z210" s="27">
        <v>4.29</v>
      </c>
      <c r="AA210" s="27">
        <v>6.52</v>
      </c>
      <c r="AB210" s="27">
        <v>7.76</v>
      </c>
      <c r="AC210" s="27">
        <v>7.8</v>
      </c>
      <c r="AD210" s="2" t="s">
        <v>443</v>
      </c>
      <c r="AE210" s="27">
        <v>0.61</v>
      </c>
      <c r="AF210" s="27">
        <v>0.2</v>
      </c>
    </row>
    <row r="211" spans="1:32" x14ac:dyDescent="0.3">
      <c r="A211" s="2">
        <v>210</v>
      </c>
      <c r="B211" s="12" t="s">
        <v>207</v>
      </c>
      <c r="C211" s="3" t="s">
        <v>295</v>
      </c>
      <c r="D211" s="2">
        <v>443.755</v>
      </c>
      <c r="E211" s="2">
        <v>8</v>
      </c>
      <c r="F211" s="2">
        <v>10</v>
      </c>
      <c r="G211" s="2">
        <v>255.51</v>
      </c>
      <c r="H211" s="17">
        <v>2.9504999999999998E-16</v>
      </c>
      <c r="I211" s="17">
        <v>0.74900999999999995</v>
      </c>
      <c r="J211" s="2">
        <v>284.77</v>
      </c>
      <c r="K211" s="27">
        <v>292.85000000000002</v>
      </c>
      <c r="L211" s="22">
        <v>0.42857000000000001</v>
      </c>
      <c r="M211" s="2">
        <v>0</v>
      </c>
      <c r="N211" s="2">
        <v>0.95096000000000003</v>
      </c>
      <c r="O211" s="2">
        <v>8.4040300000000006</v>
      </c>
      <c r="P211" s="2">
        <v>-8.90822</v>
      </c>
      <c r="Q211" s="2">
        <v>9.2096999999999998</v>
      </c>
      <c r="R211" s="2">
        <v>61.253900000000002</v>
      </c>
      <c r="S211" s="2">
        <v>18.3169</v>
      </c>
      <c r="T211" s="2">
        <v>-0.76239999999999997</v>
      </c>
      <c r="U211" s="2">
        <v>-23.4864</v>
      </c>
      <c r="V211" s="2">
        <v>208.5256</v>
      </c>
      <c r="W211" s="2">
        <v>25.115300000000001</v>
      </c>
      <c r="X211" s="2">
        <v>288.96280000000002</v>
      </c>
      <c r="Y211" s="2">
        <v>2.75</v>
      </c>
      <c r="Z211" s="27">
        <v>4.45</v>
      </c>
      <c r="AA211" s="27">
        <v>6.52</v>
      </c>
      <c r="AB211" s="27">
        <v>7.77</v>
      </c>
      <c r="AC211" s="27">
        <v>8.23</v>
      </c>
      <c r="AD211" s="2" t="s">
        <v>443</v>
      </c>
      <c r="AE211" s="27">
        <v>0.26</v>
      </c>
      <c r="AF211" s="27">
        <v>0.22</v>
      </c>
    </row>
  </sheetData>
  <hyperlinks>
    <hyperlink ref="A1" location="Index!A1" display="No." xr:uid="{467EDD0E-7B49-43AB-BC1B-6D617FF97FC7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59FD0-DF63-48B4-B07C-52C03831AAF8}">
  <sheetPr codeName="XLSTAT_20230720_035528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0.388337796392847+(A1-1)*0.0058848403082953</f>
        <v>0.38833779639284699</v>
      </c>
      <c r="D1">
        <f t="shared" ref="D1:D32" si="1">0+1*C1-0.0765309794537928*(1.00666666666667+(C1-0.554)^2/0.332393264241565)^0.5</f>
        <v>0.30846528306434562</v>
      </c>
      <c r="E1">
        <v>1</v>
      </c>
      <c r="G1">
        <f t="shared" ref="G1:G32" si="2">0.319090401780786+(E1-1)*0.0068884257374556</f>
        <v>0.31909040178078601</v>
      </c>
      <c r="H1">
        <f t="shared" ref="H1:H32" si="3">0+1*G1+0.0765309794537928*(1.00666666666667+(G1-0.554)^2/0.332393264241565)^0.5</f>
        <v>0.40196615326948382</v>
      </c>
    </row>
    <row r="2" spans="1:8" x14ac:dyDescent="0.3">
      <c r="A2">
        <v>2</v>
      </c>
      <c r="C2">
        <f t="shared" si="0"/>
        <v>0.39422263670114227</v>
      </c>
      <c r="D2">
        <f t="shared" si="1"/>
        <v>0.31456165508479567</v>
      </c>
      <c r="E2">
        <v>2</v>
      </c>
      <c r="G2">
        <f t="shared" si="2"/>
        <v>0.32597882751824159</v>
      </c>
      <c r="H2">
        <f t="shared" si="3"/>
        <v>0.40851488189443869</v>
      </c>
    </row>
    <row r="3" spans="1:8" x14ac:dyDescent="0.3">
      <c r="A3">
        <v>3</v>
      </c>
      <c r="C3">
        <f t="shared" si="0"/>
        <v>0.40010747700943761</v>
      </c>
      <c r="D3">
        <f t="shared" si="1"/>
        <v>0.32065090992076162</v>
      </c>
      <c r="E3">
        <v>3</v>
      </c>
      <c r="G3">
        <f t="shared" si="2"/>
        <v>0.33286725325569722</v>
      </c>
      <c r="H3">
        <f t="shared" si="3"/>
        <v>0.41507237824692178</v>
      </c>
    </row>
    <row r="4" spans="1:8" x14ac:dyDescent="0.3">
      <c r="A4">
        <v>4</v>
      </c>
      <c r="C4">
        <f t="shared" si="0"/>
        <v>0.40599231731773289</v>
      </c>
      <c r="D4">
        <f t="shared" si="1"/>
        <v>0.32673299250529397</v>
      </c>
      <c r="E4">
        <v>4</v>
      </c>
      <c r="G4">
        <f t="shared" si="2"/>
        <v>0.33975567899315284</v>
      </c>
      <c r="H4">
        <f t="shared" si="3"/>
        <v>0.42163874863098</v>
      </c>
    </row>
    <row r="5" spans="1:8" x14ac:dyDescent="0.3">
      <c r="A5">
        <v>5</v>
      </c>
      <c r="C5">
        <f t="shared" si="0"/>
        <v>0.41187715762602817</v>
      </c>
      <c r="D5">
        <f t="shared" si="1"/>
        <v>0.33280784916377337</v>
      </c>
      <c r="E5">
        <v>5</v>
      </c>
      <c r="G5">
        <f t="shared" si="2"/>
        <v>0.34664410473060842</v>
      </c>
      <c r="H5">
        <f t="shared" si="3"/>
        <v>0.42821409815626565</v>
      </c>
    </row>
    <row r="6" spans="1:8" x14ac:dyDescent="0.3">
      <c r="A6">
        <v>6</v>
      </c>
      <c r="C6">
        <f t="shared" si="0"/>
        <v>0.4177619979343235</v>
      </c>
      <c r="D6">
        <f t="shared" si="1"/>
        <v>0.33887542768029499</v>
      </c>
      <c r="E6">
        <v>6</v>
      </c>
      <c r="G6">
        <f t="shared" si="2"/>
        <v>0.35353253046806399</v>
      </c>
      <c r="H6">
        <f t="shared" si="3"/>
        <v>0.43479853059892071</v>
      </c>
    </row>
    <row r="7" spans="1:8" x14ac:dyDescent="0.3">
      <c r="A7">
        <v>7</v>
      </c>
      <c r="C7">
        <f t="shared" si="0"/>
        <v>0.42364683824261878</v>
      </c>
      <c r="D7">
        <f t="shared" si="1"/>
        <v>0.34493567736337982</v>
      </c>
      <c r="E7">
        <v>7</v>
      </c>
      <c r="G7">
        <f t="shared" si="2"/>
        <v>0.36042095620551962</v>
      </c>
      <c r="H7">
        <f t="shared" si="3"/>
        <v>0.44139214826005929</v>
      </c>
    </row>
    <row r="8" spans="1:8" x14ac:dyDescent="0.3">
      <c r="A8">
        <v>8</v>
      </c>
      <c r="C8">
        <f t="shared" si="0"/>
        <v>0.42953167855091406</v>
      </c>
      <c r="D8">
        <f t="shared" si="1"/>
        <v>0.35098854911084043</v>
      </c>
      <c r="E8">
        <v>8</v>
      </c>
      <c r="G8">
        <f t="shared" si="2"/>
        <v>0.36730938194297524</v>
      </c>
      <c r="H8">
        <f t="shared" si="3"/>
        <v>0.44799505182218002</v>
      </c>
    </row>
    <row r="9" spans="1:8" x14ac:dyDescent="0.3">
      <c r="A9">
        <v>9</v>
      </c>
      <c r="C9">
        <f t="shared" si="0"/>
        <v>0.4354165188592094</v>
      </c>
      <c r="D9">
        <f t="shared" si="1"/>
        <v>0.35703399547362319</v>
      </c>
      <c r="E9">
        <v>9</v>
      </c>
      <c r="G9">
        <f t="shared" si="2"/>
        <v>0.37419780768043082</v>
      </c>
      <c r="H9">
        <f t="shared" si="3"/>
        <v>0.45460734020386356</v>
      </c>
    </row>
    <row r="10" spans="1:8" x14ac:dyDescent="0.3">
      <c r="A10">
        <v>10</v>
      </c>
      <c r="C10">
        <f t="shared" si="0"/>
        <v>0.44130135916750468</v>
      </c>
      <c r="D10">
        <f t="shared" si="1"/>
        <v>0.36307197071845149</v>
      </c>
      <c r="E10">
        <v>10</v>
      </c>
      <c r="G10">
        <f t="shared" si="2"/>
        <v>0.38108623341788639</v>
      </c>
      <c r="H10">
        <f t="shared" si="3"/>
        <v>0.4612291104131383</v>
      </c>
    </row>
    <row r="11" spans="1:8" x14ac:dyDescent="0.3">
      <c r="A11">
        <v>11</v>
      </c>
      <c r="C11">
        <f t="shared" si="0"/>
        <v>0.44718619947579996</v>
      </c>
      <c r="D11">
        <f t="shared" si="1"/>
        <v>0.36910243088909039</v>
      </c>
      <c r="E11">
        <v>11</v>
      </c>
      <c r="G11">
        <f t="shared" si="2"/>
        <v>0.38797465915534202</v>
      </c>
      <c r="H11">
        <f t="shared" si="3"/>
        <v>0.46786045739991922</v>
      </c>
    </row>
    <row r="12" spans="1:8" x14ac:dyDescent="0.3">
      <c r="A12">
        <v>12</v>
      </c>
      <c r="C12">
        <f t="shared" si="0"/>
        <v>0.4530710397840953</v>
      </c>
      <c r="D12">
        <f t="shared" si="1"/>
        <v>0.37512533386605362</v>
      </c>
      <c r="E12">
        <v>12</v>
      </c>
      <c r="G12">
        <f t="shared" si="2"/>
        <v>0.39486308489279764</v>
      </c>
      <c r="H12">
        <f t="shared" si="3"/>
        <v>0.47450147390794922</v>
      </c>
    </row>
    <row r="13" spans="1:8" x14ac:dyDescent="0.3">
      <c r="A13">
        <v>13</v>
      </c>
      <c r="C13">
        <f t="shared" si="0"/>
        <v>0.45895588009239058</v>
      </c>
      <c r="D13">
        <f t="shared" si="1"/>
        <v>0.38114063942457571</v>
      </c>
      <c r="E13">
        <v>13</v>
      </c>
      <c r="G13">
        <f t="shared" si="2"/>
        <v>0.40175151063025322</v>
      </c>
      <c r="H13">
        <f t="shared" si="3"/>
        <v>0.48115225032669467</v>
      </c>
    </row>
    <row r="14" spans="1:8" x14ac:dyDescent="0.3">
      <c r="A14">
        <v>14</v>
      </c>
      <c r="C14">
        <f t="shared" si="0"/>
        <v>0.46484072040068591</v>
      </c>
      <c r="D14">
        <f t="shared" si="1"/>
        <v>0.38714830929067384</v>
      </c>
      <c r="E14">
        <v>14</v>
      </c>
      <c r="G14">
        <f t="shared" si="2"/>
        <v>0.40863993636770879</v>
      </c>
      <c r="H14">
        <f t="shared" si="3"/>
        <v>0.4878128745436639</v>
      </c>
    </row>
    <row r="15" spans="1:8" x14ac:dyDescent="0.3">
      <c r="A15">
        <v>15</v>
      </c>
      <c r="C15">
        <f t="shared" si="0"/>
        <v>0.47072556070898119</v>
      </c>
      <c r="D15">
        <f t="shared" si="1"/>
        <v>0.39314830719512323</v>
      </c>
      <c r="E15">
        <v>15</v>
      </c>
      <c r="G15">
        <f t="shared" si="2"/>
        <v>0.41552836210516442</v>
      </c>
      <c r="H15">
        <f t="shared" si="3"/>
        <v>0.49448343179763754</v>
      </c>
    </row>
    <row r="16" spans="1:8" x14ac:dyDescent="0.3">
      <c r="A16">
        <v>16</v>
      </c>
      <c r="C16">
        <f t="shared" si="0"/>
        <v>0.47661040101727647</v>
      </c>
      <c r="D16">
        <f t="shared" si="1"/>
        <v>0.39914059892517922</v>
      </c>
      <c r="E16">
        <v>16</v>
      </c>
      <c r="G16">
        <f t="shared" si="2"/>
        <v>0.42241678784262005</v>
      </c>
      <c r="H16">
        <f t="shared" si="3"/>
        <v>0.50116400453331378</v>
      </c>
    </row>
    <row r="17" spans="1:8" x14ac:dyDescent="0.3">
      <c r="A17">
        <v>17</v>
      </c>
      <c r="C17">
        <f t="shared" si="0"/>
        <v>0.48249524132557176</v>
      </c>
      <c r="D17">
        <f t="shared" si="1"/>
        <v>0.40512515237387725</v>
      </c>
      <c r="E17">
        <v>17</v>
      </c>
      <c r="G17">
        <f t="shared" si="2"/>
        <v>0.42930521358007562</v>
      </c>
      <c r="H17">
        <f t="shared" si="3"/>
        <v>0.50785467225788561</v>
      </c>
    </row>
    <row r="18" spans="1:8" x14ac:dyDescent="0.3">
      <c r="A18">
        <v>18</v>
      </c>
      <c r="C18">
        <f t="shared" si="0"/>
        <v>0.48838008163386709</v>
      </c>
      <c r="D18">
        <f t="shared" si="1"/>
        <v>0.4111019375867524</v>
      </c>
      <c r="E18">
        <v>18</v>
      </c>
      <c r="G18">
        <f t="shared" si="2"/>
        <v>0.43619363931753119</v>
      </c>
      <c r="H18">
        <f t="shared" si="3"/>
        <v>0.51455551140007527</v>
      </c>
    </row>
    <row r="19" spans="1:8" x14ac:dyDescent="0.3">
      <c r="A19">
        <v>19</v>
      </c>
      <c r="C19">
        <f t="shared" si="0"/>
        <v>0.49426492194216237</v>
      </c>
      <c r="D19">
        <f t="shared" si="1"/>
        <v>0.41707092680582314</v>
      </c>
      <c r="E19">
        <v>19</v>
      </c>
      <c r="G19">
        <f t="shared" si="2"/>
        <v>0.44308206505498682</v>
      </c>
      <c r="H19">
        <f t="shared" si="3"/>
        <v>0.52126659517215979</v>
      </c>
    </row>
    <row r="20" spans="1:8" x14ac:dyDescent="0.3">
      <c r="A20">
        <v>20</v>
      </c>
      <c r="C20">
        <f t="shared" si="0"/>
        <v>0.50014976225045771</v>
      </c>
      <c r="D20">
        <f t="shared" si="1"/>
        <v>0.42303209451069268</v>
      </c>
      <c r="E20">
        <v>20</v>
      </c>
      <c r="G20">
        <f t="shared" si="2"/>
        <v>0.44997049079244245</v>
      </c>
      <c r="H20">
        <f t="shared" si="3"/>
        <v>0.52798799343552494</v>
      </c>
    </row>
    <row r="21" spans="1:8" x14ac:dyDescent="0.3">
      <c r="A21">
        <v>21</v>
      </c>
      <c r="C21">
        <f t="shared" si="0"/>
        <v>0.50603460255875299</v>
      </c>
      <c r="D21">
        <f t="shared" si="1"/>
        <v>0.4289854174566281</v>
      </c>
      <c r="E21">
        <v>21</v>
      </c>
      <c r="G21">
        <f t="shared" si="2"/>
        <v>0.45685891652989802</v>
      </c>
      <c r="H21">
        <f t="shared" si="3"/>
        <v>0.53471977257028414</v>
      </c>
    </row>
    <row r="22" spans="1:8" x14ac:dyDescent="0.3">
      <c r="A22">
        <v>22</v>
      </c>
      <c r="C22">
        <f t="shared" si="0"/>
        <v>0.51191944286704827</v>
      </c>
      <c r="D22">
        <f t="shared" si="1"/>
        <v>0.4349308747094881</v>
      </c>
      <c r="E22">
        <v>22</v>
      </c>
      <c r="G22">
        <f t="shared" si="2"/>
        <v>0.46374734226735359</v>
      </c>
      <c r="H22">
        <f t="shared" si="3"/>
        <v>0.54146199534949901</v>
      </c>
    </row>
    <row r="23" spans="1:8" x14ac:dyDescent="0.3">
      <c r="A23">
        <v>23</v>
      </c>
      <c r="C23">
        <f t="shared" si="0"/>
        <v>0.51780428317534355</v>
      </c>
      <c r="D23">
        <f t="shared" si="1"/>
        <v>0.44086844767737721</v>
      </c>
      <c r="E23">
        <v>23</v>
      </c>
      <c r="G23">
        <f t="shared" si="2"/>
        <v>0.47063576800480922</v>
      </c>
      <c r="H23">
        <f t="shared" si="3"/>
        <v>0.54821472081852551</v>
      </c>
    </row>
    <row r="24" spans="1:8" x14ac:dyDescent="0.3">
      <c r="A24">
        <v>24</v>
      </c>
      <c r="C24">
        <f t="shared" si="0"/>
        <v>0.52368912348363894</v>
      </c>
      <c r="D24">
        <f t="shared" si="1"/>
        <v>0.44679812013891679</v>
      </c>
      <c r="E24">
        <v>24</v>
      </c>
      <c r="G24">
        <f t="shared" si="2"/>
        <v>0.47752419374226485</v>
      </c>
      <c r="H24">
        <f t="shared" si="3"/>
        <v>0.55497800418000598</v>
      </c>
    </row>
    <row r="25" spans="1:8" x14ac:dyDescent="0.3">
      <c r="A25">
        <v>25</v>
      </c>
      <c r="C25">
        <f t="shared" si="0"/>
        <v>0.52957396379193411</v>
      </c>
      <c r="D25">
        <f t="shared" si="1"/>
        <v>0.45271987826803317</v>
      </c>
      <c r="E25">
        <v>25</v>
      </c>
      <c r="G25">
        <f t="shared" si="2"/>
        <v>0.48441261947972042</v>
      </c>
      <c r="H25">
        <f t="shared" si="3"/>
        <v>0.56175189668500825</v>
      </c>
    </row>
    <row r="26" spans="1:8" x14ac:dyDescent="0.3">
      <c r="A26">
        <v>26</v>
      </c>
      <c r="C26">
        <f t="shared" si="0"/>
        <v>0.5354588041002295</v>
      </c>
      <c r="D26">
        <f t="shared" si="1"/>
        <v>0.45863371065517622</v>
      </c>
      <c r="E26">
        <v>26</v>
      </c>
      <c r="G26">
        <f t="shared" si="2"/>
        <v>0.49130104521717599</v>
      </c>
      <c r="H26">
        <f t="shared" si="3"/>
        <v>0.56853644553079707</v>
      </c>
    </row>
    <row r="27" spans="1:8" x14ac:dyDescent="0.3">
      <c r="A27">
        <v>27</v>
      </c>
      <c r="C27">
        <f t="shared" si="0"/>
        <v>0.54134364440852478</v>
      </c>
      <c r="D27">
        <f t="shared" si="1"/>
        <v>0.46453960832488966</v>
      </c>
      <c r="E27">
        <v>27</v>
      </c>
      <c r="G27">
        <f t="shared" si="2"/>
        <v>0.49818947095463162</v>
      </c>
      <c r="H27">
        <f t="shared" si="3"/>
        <v>0.57533169376569893</v>
      </c>
    </row>
    <row r="28" spans="1:8" x14ac:dyDescent="0.3">
      <c r="A28">
        <v>28</v>
      </c>
      <c r="C28">
        <f t="shared" si="0"/>
        <v>0.54722848471682006</v>
      </c>
      <c r="D28">
        <f t="shared" si="1"/>
        <v>0.47043756474967446</v>
      </c>
      <c r="E28">
        <v>28</v>
      </c>
      <c r="G28">
        <f t="shared" si="2"/>
        <v>0.50507789669208725</v>
      </c>
      <c r="H28">
        <f t="shared" si="3"/>
        <v>0.58213768020149981</v>
      </c>
    </row>
    <row r="29" spans="1:8" x14ac:dyDescent="0.3">
      <c r="A29">
        <v>29</v>
      </c>
      <c r="C29">
        <f t="shared" si="0"/>
        <v>0.55311332502511534</v>
      </c>
      <c r="D29">
        <f t="shared" si="1"/>
        <v>0.47632757586009211</v>
      </c>
      <c r="E29">
        <v>29</v>
      </c>
      <c r="G29">
        <f t="shared" si="2"/>
        <v>0.51196632242954276</v>
      </c>
      <c r="H29">
        <f t="shared" si="3"/>
        <v>0.58895443933378211</v>
      </c>
    </row>
    <row r="30" spans="1:8" x14ac:dyDescent="0.3">
      <c r="A30">
        <v>30</v>
      </c>
      <c r="C30">
        <f t="shared" si="0"/>
        <v>0.55899816533341062</v>
      </c>
      <c r="D30">
        <f t="shared" si="1"/>
        <v>0.4822096400510727</v>
      </c>
      <c r="E30">
        <v>30</v>
      </c>
      <c r="G30">
        <f t="shared" si="2"/>
        <v>0.51885474816699839</v>
      </c>
      <c r="H30">
        <f t="shared" si="3"/>
        <v>0.59578200127057823</v>
      </c>
    </row>
    <row r="31" spans="1:8" x14ac:dyDescent="0.3">
      <c r="A31">
        <v>31</v>
      </c>
      <c r="C31">
        <f t="shared" si="0"/>
        <v>0.56488300564170602</v>
      </c>
      <c r="D31">
        <f t="shared" si="1"/>
        <v>0.4880837581844053</v>
      </c>
      <c r="E31">
        <v>31</v>
      </c>
      <c r="G31">
        <f t="shared" si="2"/>
        <v>0.52574317390445402</v>
      </c>
      <c r="H31">
        <f t="shared" si="3"/>
        <v>0.60262039166967851</v>
      </c>
    </row>
    <row r="32" spans="1:8" x14ac:dyDescent="0.3">
      <c r="A32">
        <v>32</v>
      </c>
      <c r="C32">
        <f t="shared" si="0"/>
        <v>0.5707678459500013</v>
      </c>
      <c r="D32">
        <f t="shared" si="1"/>
        <v>0.4939499335874003</v>
      </c>
      <c r="E32">
        <v>32</v>
      </c>
      <c r="G32">
        <f t="shared" si="2"/>
        <v>0.53263159964190965</v>
      </c>
      <c r="H32">
        <f t="shared" si="3"/>
        <v>0.60946963168489854</v>
      </c>
    </row>
    <row r="33" spans="1:8" x14ac:dyDescent="0.3">
      <c r="A33">
        <v>33</v>
      </c>
      <c r="C33">
        <f t="shared" ref="C33:C64" si="4">0.388337796392847+(A33-1)*0.0058848403082953</f>
        <v>0.57665268625829658</v>
      </c>
      <c r="D33">
        <f t="shared" ref="D33:D64" si="5">0+1*C33-0.0765309794537928*(1.00666666666667+(C33-0.554)^2/0.332393264241565)^0.5</f>
        <v>0.49980817204773076</v>
      </c>
      <c r="E33">
        <v>33</v>
      </c>
      <c r="G33">
        <f t="shared" ref="G33:G64" si="6">0.319090401780786+(E33-1)*0.0068884257374556</f>
        <v>0.53952002537936528</v>
      </c>
      <c r="H33">
        <f t="shared" ref="H33:H64" si="7">0+1*G33+0.0765309794537928*(1.00666666666667+(G33-0.554)^2/0.332393264241565)^0.5</f>
        <v>0.61632973792156365</v>
      </c>
    </row>
    <row r="34" spans="1:8" x14ac:dyDescent="0.3">
      <c r="A34">
        <v>34</v>
      </c>
      <c r="C34">
        <f t="shared" si="4"/>
        <v>0.58253752656659186</v>
      </c>
      <c r="D34">
        <f t="shared" si="5"/>
        <v>0.50565848180446871</v>
      </c>
      <c r="E34">
        <v>34</v>
      </c>
      <c r="G34">
        <f t="shared" si="6"/>
        <v>0.54640845111682079</v>
      </c>
      <c r="H34">
        <f t="shared" si="7"/>
        <v>0.62320072240142999</v>
      </c>
    </row>
    <row r="35" spans="1:8" x14ac:dyDescent="0.3">
      <c r="A35">
        <v>35</v>
      </c>
      <c r="C35">
        <f t="shared" si="4"/>
        <v>0.58842236687488714</v>
      </c>
      <c r="D35">
        <f t="shared" si="5"/>
        <v>0.51150087353535101</v>
      </c>
      <c r="E35">
        <v>35</v>
      </c>
      <c r="G35">
        <f t="shared" si="6"/>
        <v>0.55329687685427642</v>
      </c>
      <c r="H35">
        <f t="shared" si="7"/>
        <v>0.63008259253721444</v>
      </c>
    </row>
    <row r="36" spans="1:8" x14ac:dyDescent="0.3">
      <c r="A36">
        <v>36</v>
      </c>
      <c r="C36">
        <f t="shared" si="4"/>
        <v>0.59430720718318253</v>
      </c>
      <c r="D36">
        <f t="shared" si="5"/>
        <v>0.51733536034031968</v>
      </c>
      <c r="E36">
        <v>36</v>
      </c>
      <c r="G36">
        <f t="shared" si="6"/>
        <v>0.56018530259173205</v>
      </c>
      <c r="H36">
        <f t="shared" si="7"/>
        <v>0.63697535111685732</v>
      </c>
    </row>
    <row r="37" spans="1:8" x14ac:dyDescent="0.3">
      <c r="A37">
        <v>37</v>
      </c>
      <c r="C37">
        <f t="shared" si="4"/>
        <v>0.60019204749147781</v>
      </c>
      <c r="D37">
        <f t="shared" si="5"/>
        <v>0.52316195772139484</v>
      </c>
      <c r="E37">
        <v>37</v>
      </c>
      <c r="G37">
        <f t="shared" si="6"/>
        <v>0.56707372832918757</v>
      </c>
      <c r="H37">
        <f t="shared" si="7"/>
        <v>0.64387899629759782</v>
      </c>
    </row>
    <row r="38" spans="1:8" x14ac:dyDescent="0.3">
      <c r="A38">
        <v>38</v>
      </c>
      <c r="C38">
        <f t="shared" si="4"/>
        <v>0.60607688779977309</v>
      </c>
      <c r="D38">
        <f t="shared" si="5"/>
        <v>0.52898068355895445</v>
      </c>
      <c r="E38">
        <v>38</v>
      </c>
      <c r="G38">
        <f t="shared" si="6"/>
        <v>0.5739621540666433</v>
      </c>
      <c r="H38">
        <f t="shared" si="7"/>
        <v>0.65079352160989112</v>
      </c>
    </row>
    <row r="39" spans="1:8" x14ac:dyDescent="0.3">
      <c r="A39">
        <v>39</v>
      </c>
      <c r="C39">
        <f t="shared" si="4"/>
        <v>0.61196172810806837</v>
      </c>
      <c r="D39">
        <f t="shared" si="5"/>
        <v>0.53479155808450241</v>
      </c>
      <c r="E39">
        <v>39</v>
      </c>
      <c r="G39">
        <f t="shared" si="6"/>
        <v>0.58085057980409882</v>
      </c>
      <c r="H39">
        <f t="shared" si="7"/>
        <v>0.6577189159711454</v>
      </c>
    </row>
    <row r="40" spans="1:8" x14ac:dyDescent="0.3">
      <c r="A40">
        <v>40</v>
      </c>
      <c r="C40">
        <f t="shared" si="4"/>
        <v>0.61784656841636365</v>
      </c>
      <c r="D40">
        <f t="shared" si="5"/>
        <v>0.54059460385002256</v>
      </c>
      <c r="E40">
        <v>40</v>
      </c>
      <c r="G40">
        <f t="shared" si="6"/>
        <v>0.58773900554155434</v>
      </c>
      <c r="H40">
        <f t="shared" si="7"/>
        <v>0.66465516370921529</v>
      </c>
    </row>
    <row r="41" spans="1:8" x14ac:dyDescent="0.3">
      <c r="A41">
        <v>41</v>
      </c>
      <c r="C41">
        <f t="shared" si="4"/>
        <v>0.62373140872465904</v>
      </c>
      <c r="D41">
        <f t="shared" si="5"/>
        <v>0.54638984569402571</v>
      </c>
      <c r="E41">
        <v>41</v>
      </c>
      <c r="G41">
        <f t="shared" si="6"/>
        <v>0.59462743127901008</v>
      </c>
      <c r="H41">
        <f t="shared" si="7"/>
        <v>0.67160224459553142</v>
      </c>
    </row>
    <row r="42" spans="1:8" x14ac:dyDescent="0.3">
      <c r="A42">
        <v>42</v>
      </c>
      <c r="C42">
        <f t="shared" si="4"/>
        <v>0.62961624903295421</v>
      </c>
      <c r="D42">
        <f t="shared" si="5"/>
        <v>0.5521773107044059</v>
      </c>
      <c r="E42">
        <v>42</v>
      </c>
      <c r="G42">
        <f t="shared" si="6"/>
        <v>0.60151585701646559</v>
      </c>
      <c r="H42">
        <f t="shared" si="7"/>
        <v>0.67856013388770442</v>
      </c>
    </row>
    <row r="43" spans="1:8" x14ac:dyDescent="0.3">
      <c r="A43">
        <v>43</v>
      </c>
      <c r="C43">
        <f t="shared" si="4"/>
        <v>0.6355010893412496</v>
      </c>
      <c r="D43">
        <f t="shared" si="5"/>
        <v>0.55795702817823678</v>
      </c>
      <c r="E43">
        <v>43</v>
      </c>
      <c r="G43">
        <f t="shared" si="6"/>
        <v>0.60840428275392122</v>
      </c>
      <c r="H43">
        <f t="shared" si="7"/>
        <v>0.68552880238139779</v>
      </c>
    </row>
    <row r="44" spans="1:8" x14ac:dyDescent="0.3">
      <c r="A44">
        <v>44</v>
      </c>
      <c r="C44">
        <f t="shared" si="4"/>
        <v>0.64138592964954488</v>
      </c>
      <c r="D44">
        <f t="shared" si="5"/>
        <v>0.56372902957863991</v>
      </c>
      <c r="E44">
        <v>44</v>
      </c>
      <c r="G44">
        <f t="shared" si="6"/>
        <v>0.61529270849137685</v>
      </c>
      <c r="H44">
        <f t="shared" si="7"/>
        <v>0.69250821647121241</v>
      </c>
    </row>
    <row r="45" spans="1:8" x14ac:dyDescent="0.3">
      <c r="A45">
        <v>45</v>
      </c>
      <c r="C45">
        <f t="shared" si="4"/>
        <v>0.64727076995784016</v>
      </c>
      <c r="D45">
        <f t="shared" si="5"/>
        <v>0.56949334848887512</v>
      </c>
      <c r="E45">
        <v>45</v>
      </c>
      <c r="G45">
        <f t="shared" si="6"/>
        <v>0.62218113422883237</v>
      </c>
      <c r="H45">
        <f t="shared" si="7"/>
        <v>0.69949833822029328</v>
      </c>
    </row>
    <row r="46" spans="1:8" x14ac:dyDescent="0.3">
      <c r="A46">
        <v>46</v>
      </c>
      <c r="C46">
        <f t="shared" si="4"/>
        <v>0.65315561026613544</v>
      </c>
      <c r="D46">
        <f t="shared" si="5"/>
        <v>0.57525002056380015</v>
      </c>
      <c r="E46">
        <v>46</v>
      </c>
      <c r="G46">
        <f t="shared" si="6"/>
        <v>0.62906955996628811</v>
      </c>
      <c r="H46">
        <f t="shared" si="7"/>
        <v>0.70649912543832494</v>
      </c>
    </row>
    <row r="47" spans="1:8" x14ac:dyDescent="0.3">
      <c r="A47">
        <v>47</v>
      </c>
      <c r="C47">
        <f t="shared" si="4"/>
        <v>0.65904045057443073</v>
      </c>
      <c r="D47">
        <f t="shared" si="5"/>
        <v>0.58099908347886231</v>
      </c>
      <c r="E47">
        <v>47</v>
      </c>
      <c r="G47">
        <f t="shared" si="6"/>
        <v>0.63595798570374362</v>
      </c>
      <c r="H47">
        <f t="shared" si="7"/>
        <v>0.71351053176754353</v>
      </c>
    </row>
    <row r="48" spans="1:8" x14ac:dyDescent="0.3">
      <c r="A48">
        <v>48</v>
      </c>
      <c r="C48">
        <f t="shared" si="4"/>
        <v>0.66492529088272612</v>
      </c>
      <c r="D48">
        <f t="shared" si="5"/>
        <v>0.58674057687678371</v>
      </c>
      <c r="E48">
        <v>48</v>
      </c>
      <c r="G48">
        <f t="shared" si="6"/>
        <v>0.64284641144119914</v>
      </c>
      <c r="H48">
        <f t="shared" si="7"/>
        <v>0.72053250677637026</v>
      </c>
    </row>
    <row r="49" spans="1:8" x14ac:dyDescent="0.3">
      <c r="A49">
        <v>49</v>
      </c>
      <c r="C49">
        <f t="shared" si="4"/>
        <v>0.67081013119102129</v>
      </c>
      <c r="D49">
        <f t="shared" si="5"/>
        <v>0.59247454231210994</v>
      </c>
      <c r="E49">
        <v>49</v>
      </c>
      <c r="G49">
        <f t="shared" si="6"/>
        <v>0.64973483717865488</v>
      </c>
      <c r="H49">
        <f t="shared" si="7"/>
        <v>0.72756499606022784</v>
      </c>
    </row>
    <row r="50" spans="1:8" x14ac:dyDescent="0.3">
      <c r="A50">
        <v>50</v>
      </c>
      <c r="C50">
        <f t="shared" si="4"/>
        <v>0.67669497149931668</v>
      </c>
      <c r="D50">
        <f t="shared" si="5"/>
        <v>0.59820102319379631</v>
      </c>
      <c r="E50">
        <v>50</v>
      </c>
      <c r="G50">
        <f t="shared" si="6"/>
        <v>0.6566232629161104</v>
      </c>
      <c r="H50">
        <f t="shared" si="7"/>
        <v>0.73460794134908602</v>
      </c>
    </row>
    <row r="51" spans="1:8" x14ac:dyDescent="0.3">
      <c r="A51">
        <v>51</v>
      </c>
      <c r="C51">
        <f t="shared" si="4"/>
        <v>0.68257981180761196</v>
      </c>
      <c r="D51">
        <f t="shared" si="5"/>
        <v>0.60392006472600313</v>
      </c>
      <c r="E51">
        <v>51</v>
      </c>
      <c r="G51">
        <f t="shared" si="6"/>
        <v>0.66351168865356602</v>
      </c>
      <c r="H51">
        <f t="shared" si="7"/>
        <v>0.74166128062125602</v>
      </c>
    </row>
    <row r="52" spans="1:8" x14ac:dyDescent="0.3">
      <c r="A52">
        <v>52</v>
      </c>
      <c r="C52">
        <f t="shared" si="4"/>
        <v>0.68846465211590724</v>
      </c>
      <c r="D52">
        <f t="shared" si="5"/>
        <v>0.6096317138472831</v>
      </c>
      <c r="E52">
        <v>52</v>
      </c>
      <c r="G52">
        <f t="shared" si="6"/>
        <v>0.67040011439102165</v>
      </c>
      <c r="H52">
        <f t="shared" si="7"/>
        <v>0.74872494822293212</v>
      </c>
    </row>
    <row r="53" spans="1:8" x14ac:dyDescent="0.3">
      <c r="A53">
        <v>53</v>
      </c>
      <c r="C53">
        <f t="shared" si="4"/>
        <v>0.69434949242420263</v>
      </c>
      <c r="D53">
        <f t="shared" si="5"/>
        <v>0.61533601916833436</v>
      </c>
      <c r="E53">
        <v>53</v>
      </c>
      <c r="G53">
        <f t="shared" si="6"/>
        <v>0.67728854012847717</v>
      </c>
      <c r="H53">
        <f t="shared" si="7"/>
        <v>0.75579887499296783</v>
      </c>
    </row>
    <row r="54" spans="1:8" x14ac:dyDescent="0.3">
      <c r="A54">
        <v>54</v>
      </c>
      <c r="C54">
        <f t="shared" si="4"/>
        <v>0.7002343327324978</v>
      </c>
      <c r="D54">
        <f t="shared" si="5"/>
        <v>0.62103303090849993</v>
      </c>
      <c r="E54">
        <v>54</v>
      </c>
      <c r="G54">
        <f t="shared" si="6"/>
        <v>0.68417696586593291</v>
      </c>
      <c r="H54">
        <f t="shared" si="7"/>
        <v>0.76288298839236113</v>
      </c>
    </row>
    <row r="55" spans="1:8" x14ac:dyDescent="0.3">
      <c r="A55">
        <v>55</v>
      </c>
      <c r="C55">
        <f t="shared" si="4"/>
        <v>0.70611917304079319</v>
      </c>
      <c r="D55">
        <f t="shared" si="5"/>
        <v>0.62672280083119369</v>
      </c>
      <c r="E55">
        <v>55</v>
      </c>
      <c r="G55">
        <f t="shared" si="6"/>
        <v>0.69106539160338842</v>
      </c>
      <c r="H55">
        <f t="shared" si="7"/>
        <v>0.76997721263791363</v>
      </c>
    </row>
    <row r="56" spans="1:8" x14ac:dyDescent="0.3">
      <c r="A56">
        <v>56</v>
      </c>
      <c r="C56">
        <f t="shared" si="4"/>
        <v>0.71200401334908847</v>
      </c>
      <c r="D56">
        <f t="shared" si="5"/>
        <v>0.63240538217842324</v>
      </c>
      <c r="E56">
        <v>56</v>
      </c>
      <c r="G56">
        <f t="shared" si="6"/>
        <v>0.69795381734084394</v>
      </c>
      <c r="H56">
        <f t="shared" si="7"/>
        <v>0.77708146883952889</v>
      </c>
    </row>
    <row r="57" spans="1:8" x14ac:dyDescent="0.3">
      <c r="A57">
        <v>57</v>
      </c>
      <c r="C57">
        <f t="shared" si="4"/>
        <v>0.71788885365738375</v>
      </c>
      <c r="D57">
        <f t="shared" si="5"/>
        <v>0.63808082960459178</v>
      </c>
      <c r="E57">
        <v>57</v>
      </c>
      <c r="G57">
        <f t="shared" si="6"/>
        <v>0.70484224307829968</v>
      </c>
      <c r="H57">
        <f t="shared" si="7"/>
        <v>0.78419567514061106</v>
      </c>
    </row>
    <row r="58" spans="1:8" x14ac:dyDescent="0.3">
      <c r="A58">
        <v>58</v>
      </c>
      <c r="C58">
        <f t="shared" si="4"/>
        <v>0.72377369396567914</v>
      </c>
      <c r="D58">
        <f t="shared" si="5"/>
        <v>0.64374919910974449</v>
      </c>
      <c r="E58">
        <v>58</v>
      </c>
      <c r="G58">
        <f t="shared" si="6"/>
        <v>0.7117306688157552</v>
      </c>
      <c r="H58">
        <f t="shared" si="7"/>
        <v>0.79131974686102791</v>
      </c>
    </row>
    <row r="59" spans="1:8" x14ac:dyDescent="0.3">
      <c r="A59">
        <v>59</v>
      </c>
      <c r="C59">
        <f t="shared" si="4"/>
        <v>0.72965853427397431</v>
      </c>
      <c r="D59">
        <f t="shared" si="5"/>
        <v>0.64941054797242859</v>
      </c>
      <c r="E59">
        <v>59</v>
      </c>
      <c r="G59">
        <f t="shared" si="6"/>
        <v>0.71861909455321082</v>
      </c>
      <c r="H59">
        <f t="shared" si="7"/>
        <v>0.79845359664211513</v>
      </c>
    </row>
    <row r="60" spans="1:8" x14ac:dyDescent="0.3">
      <c r="A60">
        <v>60</v>
      </c>
      <c r="C60">
        <f t="shared" si="4"/>
        <v>0.7355433745822697</v>
      </c>
      <c r="D60">
        <f t="shared" si="5"/>
        <v>0.65506493468233307</v>
      </c>
      <c r="E60">
        <v>60</v>
      </c>
      <c r="G60">
        <f t="shared" si="6"/>
        <v>0.72550752029066645</v>
      </c>
      <c r="H60">
        <f t="shared" si="7"/>
        <v>0.80559713459319715</v>
      </c>
    </row>
    <row r="61" spans="1:8" x14ac:dyDescent="0.3">
      <c r="A61">
        <v>61</v>
      </c>
      <c r="C61">
        <f t="shared" si="4"/>
        <v>0.74142821489056498</v>
      </c>
      <c r="D61">
        <f t="shared" si="5"/>
        <v>0.66071241887286214</v>
      </c>
      <c r="E61">
        <v>61</v>
      </c>
      <c r="G61">
        <f t="shared" si="6"/>
        <v>0.73239594602812197</v>
      </c>
      <c r="H61">
        <f t="shared" si="7"/>
        <v>0.81275026843912312</v>
      </c>
    </row>
    <row r="62" spans="1:8" x14ac:dyDescent="0.3">
      <c r="A62">
        <v>62</v>
      </c>
      <c r="C62">
        <f t="shared" si="4"/>
        <v>0.74731305519886027</v>
      </c>
      <c r="D62">
        <f t="shared" si="5"/>
        <v>0.66635306125379989</v>
      </c>
      <c r="E62">
        <v>62</v>
      </c>
      <c r="G62">
        <f t="shared" si="6"/>
        <v>0.73928437176557771</v>
      </c>
      <c r="H62">
        <f t="shared" si="7"/>
        <v>0.81991290366832437</v>
      </c>
    </row>
    <row r="63" spans="1:8" x14ac:dyDescent="0.3">
      <c r="A63">
        <v>63</v>
      </c>
      <c r="C63">
        <f t="shared" si="4"/>
        <v>0.75319789550715555</v>
      </c>
      <c r="D63">
        <f t="shared" si="5"/>
        <v>0.67198692354421152</v>
      </c>
      <c r="E63">
        <v>63</v>
      </c>
      <c r="G63">
        <f t="shared" si="6"/>
        <v>0.74617279750303322</v>
      </c>
      <c r="H63">
        <f t="shared" si="7"/>
        <v>0.82708494368091834</v>
      </c>
    </row>
    <row r="64" spans="1:8" x14ac:dyDescent="0.3">
      <c r="A64">
        <v>64</v>
      </c>
      <c r="C64">
        <f t="shared" si="4"/>
        <v>0.75908273581545083</v>
      </c>
      <c r="D64">
        <f t="shared" si="5"/>
        <v>0.67761406840572203</v>
      </c>
      <c r="E64">
        <v>64</v>
      </c>
      <c r="G64">
        <f t="shared" si="6"/>
        <v>0.75306122324048874</v>
      </c>
      <c r="H64">
        <f t="shared" si="7"/>
        <v>0.8342662899364085</v>
      </c>
    </row>
    <row r="65" spans="1:8" x14ac:dyDescent="0.3">
      <c r="A65">
        <v>65</v>
      </c>
      <c r="C65">
        <f t="shared" ref="C65:C70" si="8">0.388337796392847+(A65-1)*0.0058848403082953</f>
        <v>0.76496757612374622</v>
      </c>
      <c r="D65">
        <f t="shared" ref="D65:D70" si="9">0+1*C65-0.0765309794537928*(1.00666666666667+(C65-0.554)^2/0.332393264241565)^0.5</f>
        <v>0.68323455937630795</v>
      </c>
      <c r="E65">
        <v>65</v>
      </c>
      <c r="G65">
        <f t="shared" ref="G65:G70" si="10">0.319090401780786+(E65-1)*0.0068884257374556</f>
        <v>0.75994964897794448</v>
      </c>
      <c r="H65">
        <f t="shared" ref="H65:H70" si="11">0+1*G65+0.0765309794537928*(1.00666666666667+(G65-0.554)^2/0.332393264241565)^0.5</f>
        <v>0.84145684210054095</v>
      </c>
    </row>
    <row r="66" spans="1:8" x14ac:dyDescent="0.3">
      <c r="A66">
        <v>66</v>
      </c>
      <c r="C66">
        <f t="shared" si="8"/>
        <v>0.77085241643204139</v>
      </c>
      <c r="D66">
        <f t="shared" si="9"/>
        <v>0.68884846080472961</v>
      </c>
      <c r="E66">
        <v>66</v>
      </c>
      <c r="G66">
        <f t="shared" si="10"/>
        <v>0.7668380747154</v>
      </c>
      <c r="H66">
        <f t="shared" si="11"/>
        <v>0.84865649819090949</v>
      </c>
    </row>
    <row r="67" spans="1:8" x14ac:dyDescent="0.3">
      <c r="A67">
        <v>67</v>
      </c>
      <c r="C67">
        <f t="shared" si="8"/>
        <v>0.77673725674033678</v>
      </c>
      <c r="D67">
        <f t="shared" si="9"/>
        <v>0.69445583778572539</v>
      </c>
      <c r="E67">
        <v>67</v>
      </c>
      <c r="G67">
        <f t="shared" si="10"/>
        <v>0.77372650045285563</v>
      </c>
      <c r="H67">
        <f t="shared" si="11"/>
        <v>0.85586515472092528</v>
      </c>
    </row>
    <row r="68" spans="1:8" x14ac:dyDescent="0.3">
      <c r="A68">
        <v>68</v>
      </c>
      <c r="C68">
        <f t="shared" si="8"/>
        <v>0.78262209704863206</v>
      </c>
      <c r="D68">
        <f t="shared" si="9"/>
        <v>0.70005675609607787</v>
      </c>
      <c r="E68">
        <v>68</v>
      </c>
      <c r="G68">
        <f t="shared" si="10"/>
        <v>0.78061492619031125</v>
      </c>
      <c r="H68">
        <f t="shared" si="11"/>
        <v>0.86308270684178312</v>
      </c>
    </row>
    <row r="69" spans="1:8" x14ac:dyDescent="0.3">
      <c r="A69">
        <v>69</v>
      </c>
      <c r="C69">
        <f t="shared" si="8"/>
        <v>0.78850693735692734</v>
      </c>
      <c r="D69">
        <f t="shared" si="9"/>
        <v>0.70565128213166328</v>
      </c>
      <c r="E69">
        <v>69</v>
      </c>
      <c r="G69">
        <f t="shared" si="10"/>
        <v>0.78750335192776677</v>
      </c>
      <c r="H69">
        <f t="shared" si="11"/>
        <v>0.87030904848209323</v>
      </c>
    </row>
    <row r="70" spans="1:8" x14ac:dyDescent="0.3">
      <c r="A70">
        <v>70</v>
      </c>
      <c r="C70">
        <f t="shared" si="8"/>
        <v>0.79439177766522273</v>
      </c>
      <c r="D70">
        <f t="shared" si="9"/>
        <v>0.71123948284557736</v>
      </c>
      <c r="E70">
        <v>70</v>
      </c>
      <c r="G70">
        <f t="shared" si="10"/>
        <v>0.79439177766522251</v>
      </c>
      <c r="H70">
        <f t="shared" si="11"/>
        <v>0.87754407248486788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5A127-F0CF-4347-98F9-1CFACEE4DDE4}">
  <sheetPr codeName="XLSTAT_20230720_035129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5.2257254244037+(A1-1)*0.06672999566218</f>
        <v>5.2257254244037004</v>
      </c>
      <c r="D1">
        <f t="shared" ref="D1:D32" si="1">0+1*C1-0.173539134580699*(1.00666666666667+(C1-6.63206666666667)^2/51.5453221794039)^0.5</f>
        <v>5.0483215099492815</v>
      </c>
      <c r="E1">
        <v>1</v>
      </c>
      <c r="G1">
        <f t="shared" ref="G1:G32" si="2">4.2718425091591+(E1-1)*0.0805543857381886</f>
        <v>4.2718425091591001</v>
      </c>
      <c r="H1">
        <f t="shared" ref="H1:H32" si="3">0+1*G1+0.173539134580699*(1.00666666666667+(G1-6.63206666666667)^2/51.5453221794039)^0.5</f>
        <v>4.4550672671541172</v>
      </c>
    </row>
    <row r="2" spans="1:8" x14ac:dyDescent="0.3">
      <c r="A2">
        <v>2</v>
      </c>
      <c r="C2">
        <f t="shared" si="0"/>
        <v>5.2924554200658802</v>
      </c>
      <c r="D2">
        <f t="shared" si="1"/>
        <v>5.1153534982259936</v>
      </c>
      <c r="E2">
        <v>2</v>
      </c>
      <c r="G2">
        <f t="shared" si="2"/>
        <v>4.3523968948972884</v>
      </c>
      <c r="H2">
        <f t="shared" si="3"/>
        <v>4.53502475964435</v>
      </c>
    </row>
    <row r="3" spans="1:8" x14ac:dyDescent="0.3">
      <c r="A3">
        <v>3</v>
      </c>
      <c r="C3">
        <f t="shared" si="0"/>
        <v>5.3591854157280601</v>
      </c>
      <c r="D3">
        <f t="shared" si="1"/>
        <v>5.1823712877233685</v>
      </c>
      <c r="E3">
        <v>3</v>
      </c>
      <c r="G3">
        <f t="shared" si="2"/>
        <v>4.4329512806354776</v>
      </c>
      <c r="H3">
        <f t="shared" si="3"/>
        <v>4.6150011214729068</v>
      </c>
    </row>
    <row r="4" spans="1:8" x14ac:dyDescent="0.3">
      <c r="A4">
        <v>4</v>
      </c>
      <c r="C4">
        <f t="shared" si="0"/>
        <v>5.4259154113902408</v>
      </c>
      <c r="D4">
        <f t="shared" si="1"/>
        <v>5.2493748090014831</v>
      </c>
      <c r="E4">
        <v>4</v>
      </c>
      <c r="G4">
        <f t="shared" si="2"/>
        <v>4.5135056663736659</v>
      </c>
      <c r="H4">
        <f t="shared" si="3"/>
        <v>4.6949965329287604</v>
      </c>
    </row>
    <row r="5" spans="1:8" x14ac:dyDescent="0.3">
      <c r="A5">
        <v>5</v>
      </c>
      <c r="C5">
        <f t="shared" si="0"/>
        <v>5.4926454070524207</v>
      </c>
      <c r="D5">
        <f t="shared" si="1"/>
        <v>5.3163639956428259</v>
      </c>
      <c r="E5">
        <v>5</v>
      </c>
      <c r="G5">
        <f t="shared" si="2"/>
        <v>4.5940600521118542</v>
      </c>
      <c r="H5">
        <f t="shared" si="3"/>
        <v>4.7750111705500338</v>
      </c>
    </row>
    <row r="6" spans="1:8" x14ac:dyDescent="0.3">
      <c r="A6">
        <v>6</v>
      </c>
      <c r="C6">
        <f t="shared" si="0"/>
        <v>5.5593754027146005</v>
      </c>
      <c r="D6">
        <f t="shared" si="1"/>
        <v>5.383338784329732</v>
      </c>
      <c r="E6">
        <v>6</v>
      </c>
      <c r="G6">
        <f t="shared" si="2"/>
        <v>4.6746144378500434</v>
      </c>
      <c r="H6">
        <f t="shared" si="3"/>
        <v>4.8550452068786685</v>
      </c>
    </row>
    <row r="7" spans="1:8" x14ac:dyDescent="0.3">
      <c r="A7">
        <v>7</v>
      </c>
      <c r="C7">
        <f t="shared" si="0"/>
        <v>5.6261053983767804</v>
      </c>
      <c r="D7">
        <f t="shared" si="1"/>
        <v>5.4502991149189679</v>
      </c>
      <c r="E7">
        <v>7</v>
      </c>
      <c r="G7">
        <f t="shared" si="2"/>
        <v>4.7551688235882317</v>
      </c>
      <c r="H7">
        <f t="shared" si="3"/>
        <v>4.9350988102153002</v>
      </c>
    </row>
    <row r="8" spans="1:8" x14ac:dyDescent="0.3">
      <c r="A8">
        <v>8</v>
      </c>
      <c r="C8">
        <f t="shared" si="0"/>
        <v>5.6928353940389602</v>
      </c>
      <c r="D8">
        <f t="shared" si="1"/>
        <v>5.5172449305132742</v>
      </c>
      <c r="E8">
        <v>8</v>
      </c>
      <c r="G8">
        <f t="shared" si="2"/>
        <v>4.83572320932642</v>
      </c>
      <c r="H8">
        <f t="shared" si="3"/>
        <v>5.0151721443750761</v>
      </c>
    </row>
    <row r="9" spans="1:8" x14ac:dyDescent="0.3">
      <c r="A9">
        <v>9</v>
      </c>
      <c r="C9">
        <f t="shared" si="0"/>
        <v>5.7595653897011401</v>
      </c>
      <c r="D9">
        <f t="shared" si="1"/>
        <v>5.5841761775296694</v>
      </c>
      <c r="E9">
        <v>9</v>
      </c>
      <c r="G9">
        <f t="shared" si="2"/>
        <v>4.9162775950646092</v>
      </c>
      <c r="H9">
        <f t="shared" si="3"/>
        <v>5.0952653684450837</v>
      </c>
    </row>
    <row r="10" spans="1:8" x14ac:dyDescent="0.3">
      <c r="A10">
        <v>10</v>
      </c>
      <c r="C10">
        <f t="shared" si="0"/>
        <v>5.8262953853633199</v>
      </c>
      <c r="D10">
        <f t="shared" si="1"/>
        <v>5.6510928057643284</v>
      </c>
      <c r="E10">
        <v>10</v>
      </c>
      <c r="G10">
        <f t="shared" si="2"/>
        <v>4.9968319808027974</v>
      </c>
      <c r="H10">
        <f t="shared" si="3"/>
        <v>5.1753786365441661</v>
      </c>
    </row>
    <row r="11" spans="1:8" x14ac:dyDescent="0.3">
      <c r="A11">
        <v>11</v>
      </c>
      <c r="C11">
        <f t="shared" si="0"/>
        <v>5.8930253810255007</v>
      </c>
      <c r="D11">
        <f t="shared" si="1"/>
        <v>5.7179947684538703</v>
      </c>
      <c r="E11">
        <v>11</v>
      </c>
      <c r="G11">
        <f t="shared" si="2"/>
        <v>5.0773863665409866</v>
      </c>
      <c r="H11">
        <f t="shared" si="3"/>
        <v>5.2555120975858776</v>
      </c>
    </row>
    <row r="12" spans="1:8" x14ac:dyDescent="0.3">
      <c r="A12">
        <v>12</v>
      </c>
      <c r="C12">
        <f t="shared" si="0"/>
        <v>5.9597553766876805</v>
      </c>
      <c r="D12">
        <f t="shared" si="1"/>
        <v>5.7848820223328588</v>
      </c>
      <c r="E12">
        <v>12</v>
      </c>
      <c r="G12">
        <f t="shared" si="2"/>
        <v>5.1579407522791749</v>
      </c>
      <c r="H12">
        <f t="shared" si="3"/>
        <v>5.3356658950453308</v>
      </c>
    </row>
    <row r="13" spans="1:8" x14ac:dyDescent="0.3">
      <c r="A13">
        <v>13</v>
      </c>
      <c r="C13">
        <f t="shared" si="0"/>
        <v>6.0264853723498604</v>
      </c>
      <c r="D13">
        <f t="shared" si="1"/>
        <v>5.8517545276873859</v>
      </c>
      <c r="E13">
        <v>13</v>
      </c>
      <c r="G13">
        <f t="shared" si="2"/>
        <v>5.2384951380173632</v>
      </c>
      <c r="H13">
        <f t="shared" si="3"/>
        <v>5.4158401667307379</v>
      </c>
    </row>
    <row r="14" spans="1:8" x14ac:dyDescent="0.3">
      <c r="A14">
        <v>14</v>
      </c>
      <c r="C14">
        <f t="shared" si="0"/>
        <v>6.0932153680120402</v>
      </c>
      <c r="D14">
        <f t="shared" si="1"/>
        <v>5.9186122484045605</v>
      </c>
      <c r="E14">
        <v>14</v>
      </c>
      <c r="G14">
        <f t="shared" si="2"/>
        <v>5.3190495237555524</v>
      </c>
      <c r="H14">
        <f t="shared" si="3"/>
        <v>5.4960350445604149</v>
      </c>
    </row>
    <row r="15" spans="1:8" x14ac:dyDescent="0.3">
      <c r="A15">
        <v>15</v>
      </c>
      <c r="C15">
        <f t="shared" si="0"/>
        <v>6.1599453636742201</v>
      </c>
      <c r="D15">
        <f t="shared" si="1"/>
        <v>5.9854551520177663</v>
      </c>
      <c r="E15">
        <v>15</v>
      </c>
      <c r="G15">
        <f t="shared" si="2"/>
        <v>5.3996039094937407</v>
      </c>
      <c r="H15">
        <f t="shared" si="3"/>
        <v>5.5762506543460386</v>
      </c>
    </row>
    <row r="16" spans="1:8" x14ac:dyDescent="0.3">
      <c r="A16">
        <v>16</v>
      </c>
      <c r="C16">
        <f t="shared" si="0"/>
        <v>6.2266753593364008</v>
      </c>
      <c r="D16">
        <f t="shared" si="1"/>
        <v>6.0522832097475749</v>
      </c>
      <c r="E16">
        <v>16</v>
      </c>
      <c r="G16">
        <f t="shared" si="2"/>
        <v>5.480158295231929</v>
      </c>
      <c r="H16">
        <f t="shared" si="3"/>
        <v>5.6564871155829435</v>
      </c>
    </row>
    <row r="17" spans="1:8" x14ac:dyDescent="0.3">
      <c r="A17">
        <v>17</v>
      </c>
      <c r="C17">
        <f t="shared" si="0"/>
        <v>6.2934053549985807</v>
      </c>
      <c r="D17">
        <f t="shared" si="1"/>
        <v>6.1190963965381604</v>
      </c>
      <c r="E17">
        <v>17</v>
      </c>
      <c r="G17">
        <f t="shared" si="2"/>
        <v>5.5607126809701182</v>
      </c>
      <c r="H17">
        <f t="shared" si="3"/>
        <v>5.7367445412482265</v>
      </c>
    </row>
    <row r="18" spans="1:8" x14ac:dyDescent="0.3">
      <c r="A18">
        <v>18</v>
      </c>
      <c r="C18">
        <f t="shared" si="0"/>
        <v>6.3601353506607605</v>
      </c>
      <c r="D18">
        <f t="shared" si="1"/>
        <v>6.1858946910891515</v>
      </c>
      <c r="E18">
        <v>18</v>
      </c>
      <c r="G18">
        <f t="shared" si="2"/>
        <v>5.6412670667083065</v>
      </c>
      <c r="H18">
        <f t="shared" si="3"/>
        <v>5.8170230376074095</v>
      </c>
    </row>
    <row r="19" spans="1:8" x14ac:dyDescent="0.3">
      <c r="A19">
        <v>19</v>
      </c>
      <c r="C19">
        <f t="shared" si="0"/>
        <v>6.4268653463229404</v>
      </c>
      <c r="D19">
        <f t="shared" si="1"/>
        <v>6.2526780758827902</v>
      </c>
      <c r="E19">
        <v>19</v>
      </c>
      <c r="G19">
        <f t="shared" si="2"/>
        <v>5.7218214524464948</v>
      </c>
      <c r="H19">
        <f t="shared" si="3"/>
        <v>5.8973227040304206</v>
      </c>
    </row>
    <row r="20" spans="1:8" x14ac:dyDescent="0.3">
      <c r="A20">
        <v>20</v>
      </c>
      <c r="C20">
        <f t="shared" si="0"/>
        <v>6.4935953419851202</v>
      </c>
      <c r="D20">
        <f t="shared" si="1"/>
        <v>6.3194465372063391</v>
      </c>
      <c r="E20">
        <v>20</v>
      </c>
      <c r="G20">
        <f t="shared" si="2"/>
        <v>5.8023758381846839</v>
      </c>
      <c r="H20">
        <f t="shared" si="3"/>
        <v>5.9776436328176006</v>
      </c>
    </row>
    <row r="21" spans="1:8" x14ac:dyDescent="0.3">
      <c r="A21">
        <v>21</v>
      </c>
      <c r="C21">
        <f t="shared" si="0"/>
        <v>6.560325337647301</v>
      </c>
      <c r="D21">
        <f t="shared" si="1"/>
        <v>6.3862000651696569</v>
      </c>
      <c r="E21">
        <v>21</v>
      </c>
      <c r="G21">
        <f t="shared" si="2"/>
        <v>5.8829302239228722</v>
      </c>
      <c r="H21">
        <f t="shared" si="3"/>
        <v>6.0579859090364137</v>
      </c>
    </row>
    <row r="22" spans="1:8" x14ac:dyDescent="0.3">
      <c r="A22">
        <v>22</v>
      </c>
      <c r="C22">
        <f t="shared" si="0"/>
        <v>6.6270553333094799</v>
      </c>
      <c r="D22">
        <f t="shared" si="1"/>
        <v>6.452938653717899</v>
      </c>
      <c r="E22">
        <v>22</v>
      </c>
      <c r="G22">
        <f t="shared" si="2"/>
        <v>5.9634846096610605</v>
      </c>
      <c r="H22">
        <f t="shared" si="3"/>
        <v>6.1383496103695503</v>
      </c>
    </row>
    <row r="23" spans="1:8" x14ac:dyDescent="0.3">
      <c r="A23">
        <v>23</v>
      </c>
      <c r="C23">
        <f t="shared" si="0"/>
        <v>6.6937853289716607</v>
      </c>
      <c r="D23">
        <f t="shared" si="1"/>
        <v>6.5196623006393111</v>
      </c>
      <c r="E23">
        <v>23</v>
      </c>
      <c r="G23">
        <f t="shared" si="2"/>
        <v>6.0440389953992497</v>
      </c>
      <c r="H23">
        <f t="shared" si="3"/>
        <v>6.2187348069750064</v>
      </c>
    </row>
    <row r="24" spans="1:8" x14ac:dyDescent="0.3">
      <c r="A24">
        <v>24</v>
      </c>
      <c r="C24">
        <f t="shared" si="0"/>
        <v>6.7605153246338405</v>
      </c>
      <c r="D24">
        <f t="shared" si="1"/>
        <v>6.5863710075680597</v>
      </c>
      <c r="E24">
        <v>24</v>
      </c>
      <c r="G24">
        <f t="shared" si="2"/>
        <v>6.124593381137438</v>
      </c>
      <c r="H24">
        <f t="shared" si="3"/>
        <v>6.2991415613587396</v>
      </c>
    </row>
    <row r="25" spans="1:8" x14ac:dyDescent="0.3">
      <c r="A25">
        <v>25</v>
      </c>
      <c r="C25">
        <f t="shared" si="0"/>
        <v>6.8272453202960204</v>
      </c>
      <c r="D25">
        <f t="shared" si="1"/>
        <v>6.6530647799821452</v>
      </c>
      <c r="E25">
        <v>25</v>
      </c>
      <c r="G25">
        <f t="shared" si="2"/>
        <v>6.2051477668756263</v>
      </c>
      <c r="H25">
        <f t="shared" si="3"/>
        <v>6.3795699282604312</v>
      </c>
    </row>
    <row r="26" spans="1:8" x14ac:dyDescent="0.3">
      <c r="A26">
        <v>26</v>
      </c>
      <c r="C26">
        <f t="shared" si="0"/>
        <v>6.8939753159582002</v>
      </c>
      <c r="D26">
        <f t="shared" si="1"/>
        <v>6.7197436271963467</v>
      </c>
      <c r="E26">
        <v>26</v>
      </c>
      <c r="G26">
        <f t="shared" si="2"/>
        <v>6.2857021526138155</v>
      </c>
      <c r="H26">
        <f t="shared" si="3"/>
        <v>6.4600199545528305</v>
      </c>
    </row>
    <row r="27" spans="1:8" x14ac:dyDescent="0.3">
      <c r="A27">
        <v>27</v>
      </c>
      <c r="C27">
        <f t="shared" si="0"/>
        <v>6.9607053116203801</v>
      </c>
      <c r="D27">
        <f t="shared" si="1"/>
        <v>6.786407562350262</v>
      </c>
      <c r="E27">
        <v>27</v>
      </c>
      <c r="G27">
        <f t="shared" si="2"/>
        <v>6.3662565383520038</v>
      </c>
      <c r="H27">
        <f t="shared" si="3"/>
        <v>6.5404916791551031</v>
      </c>
    </row>
    <row r="28" spans="1:8" x14ac:dyDescent="0.3">
      <c r="A28">
        <v>28</v>
      </c>
      <c r="C28">
        <f t="shared" si="0"/>
        <v>7.0274353072825608</v>
      </c>
      <c r="D28">
        <f t="shared" si="1"/>
        <v>6.8530566023914581</v>
      </c>
      <c r="E28">
        <v>28</v>
      </c>
      <c r="G28">
        <f t="shared" si="2"/>
        <v>6.4468109240901921</v>
      </c>
      <c r="H28">
        <f t="shared" si="3"/>
        <v>6.6209851329605804</v>
      </c>
    </row>
    <row r="29" spans="1:8" x14ac:dyDescent="0.3">
      <c r="A29">
        <v>29</v>
      </c>
      <c r="C29">
        <f t="shared" si="0"/>
        <v>7.0941653029447407</v>
      </c>
      <c r="D29">
        <f t="shared" si="1"/>
        <v>6.9196907680537851</v>
      </c>
      <c r="E29">
        <v>29</v>
      </c>
      <c r="G29">
        <f t="shared" si="2"/>
        <v>6.5273653098283813</v>
      </c>
      <c r="H29">
        <f t="shared" si="3"/>
        <v>6.7015003387791889</v>
      </c>
    </row>
    <row r="30" spans="1:8" x14ac:dyDescent="0.3">
      <c r="A30">
        <v>30</v>
      </c>
      <c r="C30">
        <f t="shared" si="0"/>
        <v>7.1608952986069205</v>
      </c>
      <c r="D30">
        <f t="shared" si="1"/>
        <v>6.9863100838309267</v>
      </c>
      <c r="E30">
        <v>30</v>
      </c>
      <c r="G30">
        <f t="shared" si="2"/>
        <v>6.6079196955665696</v>
      </c>
      <c r="H30">
        <f t="shared" si="3"/>
        <v>6.7820373112948333</v>
      </c>
    </row>
    <row r="31" spans="1:8" x14ac:dyDescent="0.3">
      <c r="A31">
        <v>31</v>
      </c>
      <c r="C31">
        <f t="shared" si="0"/>
        <v>7.2276252942691004</v>
      </c>
      <c r="D31">
        <f t="shared" si="1"/>
        <v>7.0529145779452529</v>
      </c>
      <c r="E31">
        <v>31</v>
      </c>
      <c r="G31">
        <f t="shared" si="2"/>
        <v>6.6884740813047578</v>
      </c>
      <c r="H31">
        <f t="shared" si="3"/>
        <v>6.8625960570379076</v>
      </c>
    </row>
    <row r="32" spans="1:8" x14ac:dyDescent="0.3">
      <c r="A32">
        <v>32</v>
      </c>
      <c r="C32">
        <f t="shared" si="0"/>
        <v>7.2943552899312802</v>
      </c>
      <c r="D32">
        <f t="shared" si="1"/>
        <v>7.1195042823120733</v>
      </c>
      <c r="E32">
        <v>32</v>
      </c>
      <c r="G32">
        <f t="shared" si="2"/>
        <v>6.769028467042947</v>
      </c>
      <c r="H32">
        <f t="shared" si="3"/>
        <v>6.943176574373056</v>
      </c>
    </row>
    <row r="33" spans="1:8" x14ac:dyDescent="0.3">
      <c r="A33">
        <v>33</v>
      </c>
      <c r="C33">
        <f t="shared" ref="C33:C64" si="4">5.2257254244037+(A33-1)*0.06672999566218</f>
        <v>7.361085285593461</v>
      </c>
      <c r="D33">
        <f t="shared" ref="D33:D64" si="5">0+1*C33-0.173539134580699*(1.00666666666667+(C33-6.63206666666667)^2/51.5453221794039)^0.5</f>
        <v>7.1860792324994049</v>
      </c>
      <c r="E33">
        <v>33</v>
      </c>
      <c r="G33">
        <f t="shared" ref="G33:G64" si="6">4.2718425091591+(E33-1)*0.0805543857381886</f>
        <v>6.8495828527811353</v>
      </c>
      <c r="H33">
        <f t="shared" ref="H33:H64" si="7">0+1*G33+0.173539134580699*(1.00666666666667+(G33-6.63206666666667)^2/51.5453221794039)^0.5</f>
        <v>7.0237788535022379</v>
      </c>
    </row>
    <row r="34" spans="1:8" x14ac:dyDescent="0.3">
      <c r="A34">
        <v>34</v>
      </c>
      <c r="C34">
        <f t="shared" si="4"/>
        <v>7.4278152812556399</v>
      </c>
      <c r="D34">
        <f t="shared" si="5"/>
        <v>7.2526394676833474</v>
      </c>
      <c r="E34">
        <v>34</v>
      </c>
      <c r="G34">
        <f t="shared" si="6"/>
        <v>6.9301372385193236</v>
      </c>
      <c r="H34">
        <f t="shared" si="7"/>
        <v>7.1044028764830855</v>
      </c>
    </row>
    <row r="35" spans="1:8" x14ac:dyDescent="0.3">
      <c r="A35">
        <v>35</v>
      </c>
      <c r="C35">
        <f t="shared" si="4"/>
        <v>7.4945452769178207</v>
      </c>
      <c r="D35">
        <f t="shared" si="5"/>
        <v>7.3191850305992281</v>
      </c>
      <c r="E35">
        <v>35</v>
      </c>
      <c r="G35">
        <f t="shared" si="6"/>
        <v>7.0106916242575128</v>
      </c>
      <c r="H35">
        <f t="shared" si="7"/>
        <v>7.1850486172624715</v>
      </c>
    </row>
    <row r="36" spans="1:8" x14ac:dyDescent="0.3">
      <c r="A36">
        <v>36</v>
      </c>
      <c r="C36">
        <f t="shared" si="4"/>
        <v>7.5612752725800005</v>
      </c>
      <c r="D36">
        <f t="shared" si="5"/>
        <v>7.3857159674886219</v>
      </c>
      <c r="E36">
        <v>36</v>
      </c>
      <c r="G36">
        <f t="shared" si="6"/>
        <v>7.0912460099957011</v>
      </c>
      <c r="H36">
        <f t="shared" si="7"/>
        <v>7.265716041725133</v>
      </c>
    </row>
    <row r="37" spans="1:8" x14ac:dyDescent="0.3">
      <c r="A37">
        <v>37</v>
      </c>
      <c r="C37">
        <f t="shared" si="4"/>
        <v>7.6280052682421804</v>
      </c>
      <c r="D37">
        <f t="shared" si="5"/>
        <v>7.4522323280424274</v>
      </c>
      <c r="E37">
        <v>37</v>
      </c>
      <c r="G37">
        <f t="shared" si="6"/>
        <v>7.1718003957338894</v>
      </c>
      <c r="H37">
        <f t="shared" si="7"/>
        <v>7.3464051077571622</v>
      </c>
    </row>
    <row r="38" spans="1:8" x14ac:dyDescent="0.3">
      <c r="A38">
        <v>38</v>
      </c>
      <c r="C38">
        <f t="shared" si="4"/>
        <v>7.6947352639043611</v>
      </c>
      <c r="D38">
        <f t="shared" si="5"/>
        <v>7.5187341653401427</v>
      </c>
      <c r="E38">
        <v>38</v>
      </c>
      <c r="G38">
        <f t="shared" si="6"/>
        <v>7.2523547814720786</v>
      </c>
      <c r="H38">
        <f t="shared" si="7"/>
        <v>7.427115765324066</v>
      </c>
    </row>
    <row r="39" spans="1:8" x14ac:dyDescent="0.3">
      <c r="A39">
        <v>39</v>
      </c>
      <c r="C39">
        <f t="shared" si="4"/>
        <v>7.7614652595665401</v>
      </c>
      <c r="D39">
        <f t="shared" si="5"/>
        <v>7.5852215357855073</v>
      </c>
      <c r="E39">
        <v>39</v>
      </c>
      <c r="G39">
        <f t="shared" si="6"/>
        <v>7.3329091672102669</v>
      </c>
      <c r="H39">
        <f t="shared" si="7"/>
        <v>7.507847956563066</v>
      </c>
    </row>
    <row r="40" spans="1:8" x14ac:dyDescent="0.3">
      <c r="A40">
        <v>40</v>
      </c>
      <c r="C40">
        <f t="shared" si="4"/>
        <v>7.8281952552287208</v>
      </c>
      <c r="D40">
        <f t="shared" si="5"/>
        <v>7.651694499038709</v>
      </c>
      <c r="E40">
        <v>40</v>
      </c>
      <c r="G40">
        <f t="shared" si="6"/>
        <v>7.4134635529484552</v>
      </c>
      <c r="H40">
        <f t="shared" si="7"/>
        <v>7.5886016158892522</v>
      </c>
    </row>
    <row r="41" spans="1:8" x14ac:dyDescent="0.3">
      <c r="A41">
        <v>41</v>
      </c>
      <c r="C41">
        <f t="shared" si="4"/>
        <v>7.8949252508909007</v>
      </c>
      <c r="D41">
        <f t="shared" si="5"/>
        <v>7.7181531179453069</v>
      </c>
      <c r="E41">
        <v>41</v>
      </c>
      <c r="G41">
        <f t="shared" si="6"/>
        <v>7.4940179386866443</v>
      </c>
      <c r="H41">
        <f t="shared" si="7"/>
        <v>7.6693766701151356</v>
      </c>
    </row>
    <row r="42" spans="1:8" x14ac:dyDescent="0.3">
      <c r="A42">
        <v>42</v>
      </c>
      <c r="C42">
        <f t="shared" si="4"/>
        <v>7.9616552465530805</v>
      </c>
      <c r="D42">
        <f t="shared" si="5"/>
        <v>7.7845974584620992</v>
      </c>
      <c r="E42">
        <v>42</v>
      </c>
      <c r="G42">
        <f t="shared" si="6"/>
        <v>7.5745723244248326</v>
      </c>
      <c r="H42">
        <f t="shared" si="7"/>
        <v>7.7501730385830854</v>
      </c>
    </row>
    <row r="43" spans="1:8" x14ac:dyDescent="0.3">
      <c r="A43">
        <v>43</v>
      </c>
      <c r="C43">
        <f t="shared" si="4"/>
        <v>8.0283852422152613</v>
      </c>
      <c r="D43">
        <f t="shared" si="5"/>
        <v>7.8510275895800987</v>
      </c>
      <c r="E43">
        <v>43</v>
      </c>
      <c r="G43">
        <f t="shared" si="6"/>
        <v>7.6551267101630209</v>
      </c>
      <c r="H43">
        <f t="shared" si="7"/>
        <v>7.8309906333101251</v>
      </c>
    </row>
    <row r="44" spans="1:8" x14ac:dyDescent="0.3">
      <c r="A44">
        <v>44</v>
      </c>
      <c r="C44">
        <f t="shared" si="4"/>
        <v>8.0951152378774403</v>
      </c>
      <c r="D44">
        <f t="shared" si="5"/>
        <v>7.9174435832448387</v>
      </c>
      <c r="E44">
        <v>44</v>
      </c>
      <c r="G44">
        <f t="shared" si="6"/>
        <v>7.7356810959012101</v>
      </c>
      <c r="H44">
        <f t="shared" si="7"/>
        <v>7.9118293591444679</v>
      </c>
    </row>
    <row r="45" spans="1:8" x14ac:dyDescent="0.3">
      <c r="A45">
        <v>45</v>
      </c>
      <c r="C45">
        <f t="shared" si="4"/>
        <v>8.161845233539621</v>
      </c>
      <c r="D45">
        <f t="shared" si="5"/>
        <v>7.9838455142742077</v>
      </c>
      <c r="E45">
        <v>45</v>
      </c>
      <c r="G45">
        <f t="shared" si="6"/>
        <v>7.8162354816393984</v>
      </c>
      <c r="H45">
        <f t="shared" si="7"/>
        <v>7.9926891139331691</v>
      </c>
    </row>
    <row r="46" spans="1:8" x14ac:dyDescent="0.3">
      <c r="A46">
        <v>46</v>
      </c>
      <c r="C46">
        <f t="shared" si="4"/>
        <v>8.2285752292018</v>
      </c>
      <c r="D46">
        <f t="shared" si="5"/>
        <v>8.0502334602740113</v>
      </c>
      <c r="E46">
        <v>46</v>
      </c>
      <c r="G46">
        <f t="shared" si="6"/>
        <v>7.8967898673775867</v>
      </c>
      <c r="H46">
        <f t="shared" si="7"/>
        <v>8.0735697887002242</v>
      </c>
    </row>
    <row r="47" spans="1:8" x14ac:dyDescent="0.3">
      <c r="A47">
        <v>47</v>
      </c>
      <c r="C47">
        <f t="shared" si="4"/>
        <v>8.2953052248639807</v>
      </c>
      <c r="D47">
        <f t="shared" si="5"/>
        <v>8.1166075015514902</v>
      </c>
      <c r="E47">
        <v>47</v>
      </c>
      <c r="G47">
        <f t="shared" si="6"/>
        <v>7.9773442531157759</v>
      </c>
      <c r="H47">
        <f t="shared" si="7"/>
        <v>8.1544712678344062</v>
      </c>
    </row>
    <row r="48" spans="1:8" x14ac:dyDescent="0.3">
      <c r="A48">
        <v>48</v>
      </c>
      <c r="C48">
        <f t="shared" si="4"/>
        <v>8.3620352205261597</v>
      </c>
      <c r="D48">
        <f t="shared" si="5"/>
        <v>8.1829677210269782</v>
      </c>
      <c r="E48">
        <v>48</v>
      </c>
      <c r="G48">
        <f t="shared" si="6"/>
        <v>8.0578986388539633</v>
      </c>
      <c r="H48">
        <f t="shared" si="7"/>
        <v>8.2353934292861162</v>
      </c>
    </row>
    <row r="49" spans="1:8" x14ac:dyDescent="0.3">
      <c r="A49">
        <v>49</v>
      </c>
      <c r="C49">
        <f t="shared" si="4"/>
        <v>8.4287652161883404</v>
      </c>
      <c r="D49">
        <f t="shared" si="5"/>
        <v>8.2493142041439409</v>
      </c>
      <c r="E49">
        <v>49</v>
      </c>
      <c r="G49">
        <f t="shared" si="6"/>
        <v>8.1384530245921525</v>
      </c>
      <c r="H49">
        <f t="shared" si="7"/>
        <v>8.316336144772503</v>
      </c>
    </row>
    <row r="50" spans="1:8" x14ac:dyDescent="0.3">
      <c r="A50">
        <v>50</v>
      </c>
      <c r="C50">
        <f t="shared" si="4"/>
        <v>8.4954952118505211</v>
      </c>
      <c r="D50">
        <f t="shared" si="5"/>
        <v>8.3156470387775752</v>
      </c>
      <c r="E50">
        <v>50</v>
      </c>
      <c r="G50">
        <f t="shared" si="6"/>
        <v>8.2190074103303417</v>
      </c>
      <c r="H50">
        <f t="shared" si="7"/>
        <v>8.3972992799900759</v>
      </c>
    </row>
    <row r="51" spans="1:8" x14ac:dyDescent="0.3">
      <c r="A51">
        <v>51</v>
      </c>
      <c r="C51">
        <f t="shared" si="4"/>
        <v>8.5622252075127001</v>
      </c>
      <c r="D51">
        <f t="shared" si="5"/>
        <v>8.3819663151421935</v>
      </c>
      <c r="E51">
        <v>51</v>
      </c>
      <c r="G51">
        <f t="shared" si="6"/>
        <v>8.2995617960685308</v>
      </c>
      <c r="H51">
        <f t="shared" si="7"/>
        <v>8.4782826948340464</v>
      </c>
    </row>
    <row r="52" spans="1:8" x14ac:dyDescent="0.3">
      <c r="A52">
        <v>52</v>
      </c>
      <c r="C52">
        <f t="shared" si="4"/>
        <v>8.6289552031748809</v>
      </c>
      <c r="D52">
        <f t="shared" si="5"/>
        <v>8.4482721256976188</v>
      </c>
      <c r="E52">
        <v>52</v>
      </c>
      <c r="G52">
        <f t="shared" si="6"/>
        <v>8.38011618180672</v>
      </c>
      <c r="H52">
        <f t="shared" si="7"/>
        <v>8.5592862436236086</v>
      </c>
    </row>
    <row r="53" spans="1:8" x14ac:dyDescent="0.3">
      <c r="A53">
        <v>53</v>
      </c>
      <c r="C53">
        <f t="shared" si="4"/>
        <v>8.6956851988370616</v>
      </c>
      <c r="D53">
        <f t="shared" si="5"/>
        <v>8.5145645650547266</v>
      </c>
      <c r="E53">
        <v>53</v>
      </c>
      <c r="G53">
        <f t="shared" si="6"/>
        <v>8.4606705675449074</v>
      </c>
      <c r="H53">
        <f t="shared" si="7"/>
        <v>8.6403097753323621</v>
      </c>
    </row>
    <row r="54" spans="1:8" x14ac:dyDescent="0.3">
      <c r="A54">
        <v>54</v>
      </c>
      <c r="C54">
        <f t="shared" si="4"/>
        <v>8.7624151944992406</v>
      </c>
      <c r="D54">
        <f t="shared" si="5"/>
        <v>8.5808437298804225</v>
      </c>
      <c r="E54">
        <v>54</v>
      </c>
      <c r="G54">
        <f t="shared" si="6"/>
        <v>8.5412249532830948</v>
      </c>
      <c r="H54">
        <f t="shared" si="7"/>
        <v>8.7213531338231345</v>
      </c>
    </row>
    <row r="55" spans="1:8" x14ac:dyDescent="0.3">
      <c r="A55">
        <v>55</v>
      </c>
      <c r="C55">
        <f t="shared" si="4"/>
        <v>8.8291451901614213</v>
      </c>
      <c r="D55">
        <f t="shared" si="5"/>
        <v>8.6471097188021862</v>
      </c>
      <c r="E55">
        <v>55</v>
      </c>
      <c r="G55">
        <f t="shared" si="6"/>
        <v>8.621779339021284</v>
      </c>
      <c r="H55">
        <f t="shared" si="7"/>
        <v>8.8024161580863609</v>
      </c>
    </row>
    <row r="56" spans="1:8" x14ac:dyDescent="0.3">
      <c r="A56">
        <v>56</v>
      </c>
      <c r="C56">
        <f t="shared" si="4"/>
        <v>8.8958751858236003</v>
      </c>
      <c r="D56">
        <f t="shared" si="5"/>
        <v>8.7133626323123909</v>
      </c>
      <c r="E56">
        <v>56</v>
      </c>
      <c r="G56">
        <f t="shared" si="6"/>
        <v>8.7023337247594732</v>
      </c>
      <c r="H56">
        <f t="shared" si="7"/>
        <v>8.8834986824813154</v>
      </c>
    </row>
    <row r="57" spans="1:8" x14ac:dyDescent="0.3">
      <c r="A57">
        <v>57</v>
      </c>
      <c r="C57">
        <f t="shared" si="4"/>
        <v>8.962605181485781</v>
      </c>
      <c r="D57">
        <f t="shared" si="5"/>
        <v>8.7796025726725926</v>
      </c>
      <c r="E57">
        <v>57</v>
      </c>
      <c r="G57">
        <f t="shared" si="6"/>
        <v>8.7828881104976624</v>
      </c>
      <c r="H57">
        <f t="shared" si="7"/>
        <v>8.9646005369794199</v>
      </c>
    </row>
    <row r="58" spans="1:8" x14ac:dyDescent="0.3">
      <c r="A58">
        <v>58</v>
      </c>
      <c r="C58">
        <f t="shared" si="4"/>
        <v>9.02933517714796</v>
      </c>
      <c r="D58">
        <f t="shared" si="5"/>
        <v>8.8458296438179502</v>
      </c>
      <c r="E58">
        <v>58</v>
      </c>
      <c r="G58">
        <f t="shared" si="6"/>
        <v>8.8634424962358516</v>
      </c>
      <c r="H58">
        <f t="shared" si="7"/>
        <v>9.0457215474088883</v>
      </c>
    </row>
    <row r="59" spans="1:8" x14ac:dyDescent="0.3">
      <c r="A59">
        <v>59</v>
      </c>
      <c r="C59">
        <f t="shared" si="4"/>
        <v>9.0960651728101407</v>
      </c>
      <c r="D59">
        <f t="shared" si="5"/>
        <v>8.9120439512619782</v>
      </c>
      <c r="E59">
        <v>59</v>
      </c>
      <c r="G59">
        <f t="shared" si="6"/>
        <v>8.943996881974039</v>
      </c>
      <c r="H59">
        <f t="shared" si="7"/>
        <v>9.126861535700014</v>
      </c>
    </row>
    <row r="60" spans="1:8" x14ac:dyDescent="0.3">
      <c r="A60">
        <v>60</v>
      </c>
      <c r="C60">
        <f t="shared" si="4"/>
        <v>9.1627951684723214</v>
      </c>
      <c r="D60">
        <f t="shared" si="5"/>
        <v>8.9782456020017616</v>
      </c>
      <c r="E60">
        <v>60</v>
      </c>
      <c r="G60">
        <f t="shared" si="6"/>
        <v>9.0245512677122264</v>
      </c>
      <c r="H60">
        <f t="shared" si="7"/>
        <v>9.2080203201303998</v>
      </c>
    </row>
    <row r="61" spans="1:8" x14ac:dyDescent="0.3">
      <c r="A61">
        <v>61</v>
      </c>
      <c r="C61">
        <f t="shared" si="4"/>
        <v>9.2295251641345004</v>
      </c>
      <c r="D61">
        <f t="shared" si="5"/>
        <v>9.0444347044238143</v>
      </c>
      <c r="E61">
        <v>61</v>
      </c>
      <c r="G61">
        <f t="shared" si="6"/>
        <v>9.1051056534504156</v>
      </c>
      <c r="H61">
        <f t="shared" si="7"/>
        <v>9.2891977155694754</v>
      </c>
    </row>
    <row r="62" spans="1:8" x14ac:dyDescent="0.3">
      <c r="A62">
        <v>62</v>
      </c>
      <c r="C62">
        <f t="shared" si="4"/>
        <v>9.2962551597966794</v>
      </c>
      <c r="D62">
        <f t="shared" si="5"/>
        <v>9.1106113682107441</v>
      </c>
      <c r="E62">
        <v>62</v>
      </c>
      <c r="G62">
        <f t="shared" si="6"/>
        <v>9.1856600391886047</v>
      </c>
      <c r="H62">
        <f t="shared" si="7"/>
        <v>9.3703935337216642</v>
      </c>
    </row>
    <row r="63" spans="1:8" x14ac:dyDescent="0.3">
      <c r="A63">
        <v>63</v>
      </c>
      <c r="C63">
        <f t="shared" si="4"/>
        <v>9.3629851554588619</v>
      </c>
      <c r="D63">
        <f t="shared" si="5"/>
        <v>9.1767757042488345</v>
      </c>
      <c r="E63">
        <v>63</v>
      </c>
      <c r="G63">
        <f t="shared" si="6"/>
        <v>9.2662144249267939</v>
      </c>
      <c r="H63">
        <f t="shared" si="7"/>
        <v>9.451607583367629</v>
      </c>
    </row>
    <row r="64" spans="1:8" x14ac:dyDescent="0.3">
      <c r="A64">
        <v>64</v>
      </c>
      <c r="C64">
        <f t="shared" si="4"/>
        <v>9.4297151511210409</v>
      </c>
      <c r="D64">
        <f t="shared" si="5"/>
        <v>9.2429278245367037</v>
      </c>
      <c r="E64">
        <v>64</v>
      </c>
      <c r="G64">
        <f t="shared" si="6"/>
        <v>9.3467688106649831</v>
      </c>
      <c r="H64">
        <f t="shared" si="7"/>
        <v>9.532839670602975</v>
      </c>
    </row>
    <row r="65" spans="1:8" x14ac:dyDescent="0.3">
      <c r="A65">
        <v>65</v>
      </c>
      <c r="C65">
        <f t="shared" ref="C65:C70" si="8">5.2257254244037+(A65-1)*0.06672999566218</f>
        <v>9.4964451467832198</v>
      </c>
      <c r="D65">
        <f t="shared" ref="D65:D70" si="9">0+1*C65-0.173539134580699*(1.00666666666667+(C65-6.63206666666667)^2/51.5453221794039)^0.5</f>
        <v>9.3090678420951765</v>
      </c>
      <c r="E65">
        <v>65</v>
      </c>
      <c r="G65">
        <f t="shared" ref="G65:G70" si="10">4.2718425091591+(E65-1)*0.0805543857381886</f>
        <v>9.4273231964031705</v>
      </c>
      <c r="H65">
        <f t="shared" ref="H65:H70" si="11">0+1*G65+0.173539134580699*(1.00666666666667+(G65-6.63206666666667)^2/51.5453221794039)^0.5</f>
        <v>9.6140895990739477</v>
      </c>
    </row>
    <row r="66" spans="1:8" x14ac:dyDescent="0.3">
      <c r="A66">
        <v>66</v>
      </c>
      <c r="C66">
        <f t="shared" si="8"/>
        <v>9.5631751424454006</v>
      </c>
      <c r="D66">
        <f t="shared" si="9"/>
        <v>9.375195870878466</v>
      </c>
      <c r="E66">
        <v>66</v>
      </c>
      <c r="G66">
        <f t="shared" si="10"/>
        <v>9.5078775821413579</v>
      </c>
      <c r="H66">
        <f t="shared" si="11"/>
        <v>9.6953571702095687</v>
      </c>
    </row>
    <row r="67" spans="1:8" x14ac:dyDescent="0.3">
      <c r="A67">
        <v>67</v>
      </c>
      <c r="C67">
        <f t="shared" si="8"/>
        <v>9.6299051381075813</v>
      </c>
      <c r="D67">
        <f t="shared" si="9"/>
        <v>9.4413120256867842</v>
      </c>
      <c r="E67">
        <v>67</v>
      </c>
      <c r="G67">
        <f t="shared" si="10"/>
        <v>9.5884319678795471</v>
      </c>
      <c r="H67">
        <f t="shared" si="11"/>
        <v>9.7766421834497752</v>
      </c>
    </row>
    <row r="68" spans="1:8" x14ac:dyDescent="0.3">
      <c r="A68">
        <v>68</v>
      </c>
      <c r="C68">
        <f t="shared" si="8"/>
        <v>9.6966351337697603</v>
      </c>
      <c r="D68">
        <f t="shared" si="9"/>
        <v>9.5074164220805137</v>
      </c>
      <c r="E68">
        <v>68</v>
      </c>
      <c r="G68">
        <f t="shared" si="10"/>
        <v>9.6689863536177363</v>
      </c>
      <c r="H68">
        <f t="shared" si="11"/>
        <v>9.8579444364691486</v>
      </c>
    </row>
    <row r="69" spans="1:8" x14ac:dyDescent="0.3">
      <c r="A69">
        <v>69</v>
      </c>
      <c r="C69">
        <f t="shared" si="8"/>
        <v>9.763365129431941</v>
      </c>
      <c r="D69">
        <f t="shared" si="9"/>
        <v>9.573509176295989</v>
      </c>
      <c r="E69">
        <v>69</v>
      </c>
      <c r="G69">
        <f t="shared" si="10"/>
        <v>9.7495407393559255</v>
      </c>
      <c r="H69">
        <f t="shared" si="11"/>
        <v>9.939263725395822</v>
      </c>
    </row>
    <row r="70" spans="1:8" x14ac:dyDescent="0.3">
      <c r="A70">
        <v>70</v>
      </c>
      <c r="C70">
        <f t="shared" si="8"/>
        <v>9.8300951250941218</v>
      </c>
      <c r="D70">
        <f t="shared" si="9"/>
        <v>9.6395904051630108</v>
      </c>
      <c r="E70">
        <v>70</v>
      </c>
      <c r="G70">
        <f t="shared" si="10"/>
        <v>9.8300951250941146</v>
      </c>
      <c r="H70">
        <f t="shared" si="11"/>
        <v>10.020599845025226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2FDF2-71B1-4290-8527-E63AE2DB4147}">
  <sheetPr codeName="XLSTAT_20230720_034903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5.15368115737676+(A1-1)*0.0671141153815444</f>
        <v>5.1536811573767602</v>
      </c>
      <c r="D1">
        <f t="shared" ref="D1:D32" si="1">0+1*C1-0.160620057846529*(1.00666666666667+(C1-6.67953333333333)^2/44.8063968448287)^0.5</f>
        <v>4.9884196995309278</v>
      </c>
      <c r="E1">
        <v>1</v>
      </c>
      <c r="G1">
        <f t="shared" ref="G1:G32" si="2">4.21525614974375+(E1-1)*0.0807144778110084</f>
        <v>4.21525614974375</v>
      </c>
      <c r="H1">
        <f t="shared" ref="H1:H32" si="3">0+1*G1+0.160620057846529*(1.00666666666667+(G1-6.67953333333333)^2/44.8063968448287)^0.5</f>
        <v>4.3869166757182958</v>
      </c>
    </row>
    <row r="2" spans="1:8" x14ac:dyDescent="0.3">
      <c r="A2">
        <v>2</v>
      </c>
      <c r="C2">
        <f t="shared" si="0"/>
        <v>5.2207952727583047</v>
      </c>
      <c r="D2">
        <f t="shared" si="1"/>
        <v>5.0558831287352781</v>
      </c>
      <c r="E2">
        <v>2</v>
      </c>
      <c r="G2">
        <f t="shared" si="2"/>
        <v>4.295970627554758</v>
      </c>
      <c r="H2">
        <f t="shared" si="3"/>
        <v>4.4669736602418757</v>
      </c>
    </row>
    <row r="3" spans="1:8" x14ac:dyDescent="0.3">
      <c r="A3">
        <v>3</v>
      </c>
      <c r="C3">
        <f t="shared" si="0"/>
        <v>5.2879093881398491</v>
      </c>
      <c r="D3">
        <f t="shared" si="1"/>
        <v>5.1233315401303701</v>
      </c>
      <c r="E3">
        <v>3</v>
      </c>
      <c r="G3">
        <f t="shared" si="2"/>
        <v>4.3766851053657669</v>
      </c>
      <c r="H3">
        <f t="shared" si="3"/>
        <v>4.5470501266105856</v>
      </c>
    </row>
    <row r="4" spans="1:8" x14ac:dyDescent="0.3">
      <c r="A4">
        <v>4</v>
      </c>
      <c r="C4">
        <f t="shared" si="0"/>
        <v>5.3550235035213936</v>
      </c>
      <c r="D4">
        <f t="shared" si="1"/>
        <v>5.1907648420243229</v>
      </c>
      <c r="E4">
        <v>4</v>
      </c>
      <c r="G4">
        <f t="shared" si="2"/>
        <v>4.457399583176775</v>
      </c>
      <c r="H4">
        <f t="shared" si="3"/>
        <v>4.6271462944984538</v>
      </c>
    </row>
    <row r="5" spans="1:8" x14ac:dyDescent="0.3">
      <c r="A5">
        <v>5</v>
      </c>
      <c r="C5">
        <f t="shared" si="0"/>
        <v>5.422137618902938</v>
      </c>
      <c r="D5">
        <f t="shared" si="1"/>
        <v>5.2581829461717069</v>
      </c>
      <c r="E5">
        <v>5</v>
      </c>
      <c r="G5">
        <f t="shared" si="2"/>
        <v>4.5381140609877839</v>
      </c>
      <c r="H5">
        <f t="shared" si="3"/>
        <v>4.7072623799582241</v>
      </c>
    </row>
    <row r="6" spans="1:8" x14ac:dyDescent="0.3">
      <c r="A6">
        <v>6</v>
      </c>
      <c r="C6">
        <f t="shared" si="0"/>
        <v>5.4892517342844824</v>
      </c>
      <c r="D6">
        <f t="shared" si="1"/>
        <v>5.3255857678888407</v>
      </c>
      <c r="E6">
        <v>6</v>
      </c>
      <c r="G6">
        <f t="shared" si="2"/>
        <v>4.618828538798792</v>
      </c>
      <c r="H6">
        <f t="shared" si="3"/>
        <v>4.7873985951010543</v>
      </c>
    </row>
    <row r="7" spans="1:8" x14ac:dyDescent="0.3">
      <c r="A7">
        <v>7</v>
      </c>
      <c r="C7">
        <f t="shared" si="0"/>
        <v>5.5563658496660269</v>
      </c>
      <c r="D7">
        <f t="shared" si="1"/>
        <v>5.3929732261659078</v>
      </c>
      <c r="E7">
        <v>7</v>
      </c>
      <c r="G7">
        <f t="shared" si="2"/>
        <v>4.6995430166098</v>
      </c>
      <c r="H7">
        <f t="shared" si="3"/>
        <v>4.8675551477735723</v>
      </c>
    </row>
    <row r="8" spans="1:8" x14ac:dyDescent="0.3">
      <c r="A8">
        <v>8</v>
      </c>
      <c r="C8">
        <f t="shared" si="0"/>
        <v>5.6234799650475713</v>
      </c>
      <c r="D8">
        <f t="shared" si="1"/>
        <v>5.460345243775544</v>
      </c>
      <c r="E8">
        <v>8</v>
      </c>
      <c r="G8">
        <f t="shared" si="2"/>
        <v>4.7802574944208089</v>
      </c>
      <c r="H8">
        <f t="shared" si="3"/>
        <v>4.9477322412331546</v>
      </c>
    </row>
    <row r="9" spans="1:8" x14ac:dyDescent="0.3">
      <c r="A9">
        <v>9</v>
      </c>
      <c r="C9">
        <f t="shared" si="0"/>
        <v>5.6905940804291157</v>
      </c>
      <c r="D9">
        <f t="shared" si="1"/>
        <v>5.527701747377586</v>
      </c>
      <c r="E9">
        <v>9</v>
      </c>
      <c r="G9">
        <f t="shared" si="2"/>
        <v>4.860971972231817</v>
      </c>
      <c r="H9">
        <f t="shared" si="3"/>
        <v>5.0279300738224491</v>
      </c>
    </row>
    <row r="10" spans="1:8" x14ac:dyDescent="0.3">
      <c r="A10">
        <v>10</v>
      </c>
      <c r="C10">
        <f t="shared" si="0"/>
        <v>5.7577081958106602</v>
      </c>
      <c r="D10">
        <f t="shared" si="1"/>
        <v>5.5950426676196594</v>
      </c>
      <c r="E10">
        <v>10</v>
      </c>
      <c r="G10">
        <f t="shared" si="2"/>
        <v>4.9416864500428259</v>
      </c>
      <c r="H10">
        <f t="shared" si="3"/>
        <v>5.1081488386441514</v>
      </c>
    </row>
    <row r="11" spans="1:8" x14ac:dyDescent="0.3">
      <c r="A11">
        <v>11</v>
      </c>
      <c r="C11">
        <f t="shared" si="0"/>
        <v>5.8248223111922037</v>
      </c>
      <c r="D11">
        <f t="shared" si="1"/>
        <v>5.6623679392332997</v>
      </c>
      <c r="E11">
        <v>11</v>
      </c>
      <c r="G11">
        <f t="shared" si="2"/>
        <v>5.022400927853834</v>
      </c>
      <c r="H11">
        <f t="shared" si="3"/>
        <v>5.1883887232370842</v>
      </c>
    </row>
    <row r="12" spans="1:8" x14ac:dyDescent="0.3">
      <c r="A12">
        <v>12</v>
      </c>
      <c r="C12">
        <f t="shared" si="0"/>
        <v>5.8919364265737482</v>
      </c>
      <c r="D12">
        <f t="shared" si="1"/>
        <v>5.7296775011253001</v>
      </c>
      <c r="E12">
        <v>12</v>
      </c>
      <c r="G12">
        <f t="shared" si="2"/>
        <v>5.1031154056648429</v>
      </c>
      <c r="H12">
        <f t="shared" si="3"/>
        <v>5.2686499092547203</v>
      </c>
    </row>
    <row r="13" spans="1:8" x14ac:dyDescent="0.3">
      <c r="A13">
        <v>13</v>
      </c>
      <c r="C13">
        <f t="shared" si="0"/>
        <v>5.9590505419552926</v>
      </c>
      <c r="D13">
        <f t="shared" si="1"/>
        <v>5.7969712964640019</v>
      </c>
      <c r="E13">
        <v>13</v>
      </c>
      <c r="G13">
        <f t="shared" si="2"/>
        <v>5.1838298834758509</v>
      </c>
      <c r="H13">
        <f t="shared" si="3"/>
        <v>5.3489325721472483</v>
      </c>
    </row>
    <row r="14" spans="1:8" x14ac:dyDescent="0.3">
      <c r="A14">
        <v>14</v>
      </c>
      <c r="C14">
        <f t="shared" si="0"/>
        <v>6.026164657336837</v>
      </c>
      <c r="D14">
        <f t="shared" si="1"/>
        <v>5.8642492727602464</v>
      </c>
      <c r="E14">
        <v>14</v>
      </c>
      <c r="G14">
        <f t="shared" si="2"/>
        <v>5.264544361286859</v>
      </c>
      <c r="H14">
        <f t="shared" si="3"/>
        <v>5.4292368808483857</v>
      </c>
    </row>
    <row r="15" spans="1:8" x14ac:dyDescent="0.3">
      <c r="A15">
        <v>15</v>
      </c>
      <c r="C15">
        <f t="shared" si="0"/>
        <v>6.0932787727183815</v>
      </c>
      <c r="D15">
        <f t="shared" si="1"/>
        <v>5.9315113819427294</v>
      </c>
      <c r="E15">
        <v>15</v>
      </c>
      <c r="G15">
        <f t="shared" si="2"/>
        <v>5.3452588390978679</v>
      </c>
      <c r="H15">
        <f t="shared" si="3"/>
        <v>5.5095629974680858</v>
      </c>
    </row>
    <row r="16" spans="1:8" x14ac:dyDescent="0.3">
      <c r="A16">
        <v>16</v>
      </c>
      <c r="C16">
        <f t="shared" si="0"/>
        <v>6.1603928880999259</v>
      </c>
      <c r="D16">
        <f t="shared" si="1"/>
        <v>5.9987575804275055</v>
      </c>
      <c r="E16">
        <v>16</v>
      </c>
      <c r="G16">
        <f t="shared" si="2"/>
        <v>5.425973316908876</v>
      </c>
      <c r="H16">
        <f t="shared" si="3"/>
        <v>5.5899110769923581</v>
      </c>
    </row>
    <row r="17" spans="1:8" x14ac:dyDescent="0.3">
      <c r="A17">
        <v>17</v>
      </c>
      <c r="C17">
        <f t="shared" si="0"/>
        <v>6.2275070034814703</v>
      </c>
      <c r="D17">
        <f t="shared" si="1"/>
        <v>6.0659878291814158</v>
      </c>
      <c r="E17">
        <v>17</v>
      </c>
      <c r="G17">
        <f t="shared" si="2"/>
        <v>5.506687794719884</v>
      </c>
      <c r="H17">
        <f t="shared" si="3"/>
        <v>5.6702812669914122</v>
      </c>
    </row>
    <row r="18" spans="1:8" x14ac:dyDescent="0.3">
      <c r="A18">
        <v>18</v>
      </c>
      <c r="C18">
        <f t="shared" si="0"/>
        <v>6.2946211188630148</v>
      </c>
      <c r="D18">
        <f t="shared" si="1"/>
        <v>6.1332020937792189</v>
      </c>
      <c r="E18">
        <v>18</v>
      </c>
      <c r="G18">
        <f t="shared" si="2"/>
        <v>5.5874022725308929</v>
      </c>
      <c r="H18">
        <f t="shared" si="3"/>
        <v>5.7506737073373007</v>
      </c>
    </row>
    <row r="19" spans="1:8" x14ac:dyDescent="0.3">
      <c r="A19">
        <v>19</v>
      </c>
      <c r="C19">
        <f t="shared" si="0"/>
        <v>6.3617352342445592</v>
      </c>
      <c r="D19">
        <f t="shared" si="1"/>
        <v>6.2004003444542448</v>
      </c>
      <c r="E19">
        <v>19</v>
      </c>
      <c r="G19">
        <f t="shared" si="2"/>
        <v>5.668116750341901</v>
      </c>
      <c r="H19">
        <f t="shared" si="3"/>
        <v>5.8310885299322743</v>
      </c>
    </row>
    <row r="20" spans="1:8" x14ac:dyDescent="0.3">
      <c r="A20">
        <v>20</v>
      </c>
      <c r="C20">
        <f t="shared" si="0"/>
        <v>6.4288493496261037</v>
      </c>
      <c r="D20">
        <f t="shared" si="1"/>
        <v>6.2675825561423837</v>
      </c>
      <c r="E20">
        <v>20</v>
      </c>
      <c r="G20">
        <f t="shared" si="2"/>
        <v>5.7488312281529099</v>
      </c>
      <c r="H20">
        <f t="shared" si="3"/>
        <v>5.9115258584490133</v>
      </c>
    </row>
    <row r="21" spans="1:8" x14ac:dyDescent="0.3">
      <c r="A21">
        <v>21</v>
      </c>
      <c r="C21">
        <f t="shared" si="0"/>
        <v>6.4959634650076481</v>
      </c>
      <c r="D21">
        <f t="shared" si="1"/>
        <v>6.3347487085192702</v>
      </c>
      <c r="E21">
        <v>21</v>
      </c>
      <c r="G21">
        <f t="shared" si="2"/>
        <v>5.829545705963918</v>
      </c>
      <c r="H21">
        <f t="shared" si="3"/>
        <v>5.9919858080838688</v>
      </c>
    </row>
    <row r="22" spans="1:8" x14ac:dyDescent="0.3">
      <c r="A22">
        <v>22</v>
      </c>
      <c r="C22">
        <f t="shared" si="0"/>
        <v>6.5630775803891925</v>
      </c>
      <c r="D22">
        <f t="shared" si="1"/>
        <v>6.4018987860305323</v>
      </c>
      <c r="E22">
        <v>22</v>
      </c>
      <c r="G22">
        <f t="shared" si="2"/>
        <v>5.9102601837749269</v>
      </c>
      <c r="H22">
        <f t="shared" si="3"/>
        <v>6.0724684853242517</v>
      </c>
    </row>
    <row r="23" spans="1:8" x14ac:dyDescent="0.3">
      <c r="A23">
        <v>23</v>
      </c>
      <c r="C23">
        <f t="shared" si="0"/>
        <v>6.630191695770737</v>
      </c>
      <c r="D23">
        <f t="shared" si="1"/>
        <v>6.4690327779149959</v>
      </c>
      <c r="E23">
        <v>23</v>
      </c>
      <c r="G23">
        <f t="shared" si="2"/>
        <v>5.9909746615859349</v>
      </c>
      <c r="H23">
        <f t="shared" si="3"/>
        <v>6.152973987731186</v>
      </c>
    </row>
    <row r="24" spans="1:8" x14ac:dyDescent="0.3">
      <c r="A24">
        <v>24</v>
      </c>
      <c r="C24">
        <f t="shared" si="0"/>
        <v>6.6973058111522814</v>
      </c>
      <c r="D24">
        <f t="shared" si="1"/>
        <v>6.5361506782207677</v>
      </c>
      <c r="E24">
        <v>24</v>
      </c>
      <c r="G24">
        <f t="shared" si="2"/>
        <v>6.071689139396943</v>
      </c>
      <c r="H24">
        <f t="shared" si="3"/>
        <v>6.2335024037380853</v>
      </c>
    </row>
    <row r="25" spans="1:8" x14ac:dyDescent="0.3">
      <c r="A25">
        <v>25</v>
      </c>
      <c r="C25">
        <f t="shared" si="0"/>
        <v>6.7644199265338258</v>
      </c>
      <c r="D25">
        <f t="shared" si="1"/>
        <v>6.603252485814143</v>
      </c>
      <c r="E25">
        <v>25</v>
      </c>
      <c r="G25">
        <f t="shared" si="2"/>
        <v>6.1524036172079519</v>
      </c>
      <c r="H25">
        <f t="shared" si="3"/>
        <v>6.3140538124666632</v>
      </c>
    </row>
    <row r="26" spans="1:8" x14ac:dyDescent="0.3">
      <c r="A26">
        <v>26</v>
      </c>
      <c r="C26">
        <f t="shared" si="0"/>
        <v>6.8315340419153703</v>
      </c>
      <c r="D26">
        <f t="shared" si="1"/>
        <v>6.670338204381304</v>
      </c>
      <c r="E26">
        <v>26</v>
      </c>
      <c r="G26">
        <f t="shared" si="2"/>
        <v>6.23311809501896</v>
      </c>
      <c r="H26">
        <f t="shared" si="3"/>
        <v>6.3946282835608734</v>
      </c>
    </row>
    <row r="27" spans="1:8" x14ac:dyDescent="0.3">
      <c r="A27">
        <v>27</v>
      </c>
      <c r="C27">
        <f t="shared" si="0"/>
        <v>6.8986481572969147</v>
      </c>
      <c r="D27">
        <f t="shared" si="1"/>
        <v>6.7374078424227983</v>
      </c>
      <c r="E27">
        <v>27</v>
      </c>
      <c r="G27">
        <f t="shared" si="2"/>
        <v>6.313832572829968</v>
      </c>
      <c r="H27">
        <f t="shared" si="3"/>
        <v>6.4752258770396898</v>
      </c>
    </row>
    <row r="28" spans="1:8" x14ac:dyDescent="0.3">
      <c r="A28">
        <v>28</v>
      </c>
      <c r="C28">
        <f t="shared" si="0"/>
        <v>6.9657622726784592</v>
      </c>
      <c r="D28">
        <f t="shared" si="1"/>
        <v>6.8044614132408325</v>
      </c>
      <c r="E28">
        <v>28</v>
      </c>
      <c r="G28">
        <f t="shared" si="2"/>
        <v>6.3945470506409769</v>
      </c>
      <c r="H28">
        <f t="shared" si="3"/>
        <v>6.5558466431694189</v>
      </c>
    </row>
    <row r="29" spans="1:8" x14ac:dyDescent="0.3">
      <c r="A29">
        <v>29</v>
      </c>
      <c r="C29">
        <f t="shared" si="0"/>
        <v>7.0328763880600036</v>
      </c>
      <c r="D29">
        <f t="shared" si="1"/>
        <v>6.8714989349193987</v>
      </c>
      <c r="E29">
        <v>29</v>
      </c>
      <c r="G29">
        <f t="shared" si="2"/>
        <v>6.4752615284519859</v>
      </c>
      <c r="H29">
        <f t="shared" si="3"/>
        <v>6.636490622356197</v>
      </c>
    </row>
    <row r="30" spans="1:8" x14ac:dyDescent="0.3">
      <c r="A30">
        <v>30</v>
      </c>
      <c r="C30">
        <f t="shared" si="0"/>
        <v>7.099990503441548</v>
      </c>
      <c r="D30">
        <f t="shared" si="1"/>
        <v>6.9385204302973351</v>
      </c>
      <c r="E30">
        <v>30</v>
      </c>
      <c r="G30">
        <f t="shared" si="2"/>
        <v>6.5559760062629939</v>
      </c>
      <c r="H30">
        <f t="shared" si="3"/>
        <v>6.7171578450592015</v>
      </c>
    </row>
    <row r="31" spans="1:8" x14ac:dyDescent="0.3">
      <c r="A31">
        <v>31</v>
      </c>
      <c r="C31">
        <f t="shared" si="0"/>
        <v>7.1671046188230925</v>
      </c>
      <c r="D31">
        <f t="shared" si="1"/>
        <v>7.0055259269343884</v>
      </c>
      <c r="E31">
        <v>31</v>
      </c>
      <c r="G31">
        <f t="shared" si="2"/>
        <v>6.636690484074002</v>
      </c>
      <c r="H31">
        <f t="shared" si="3"/>
        <v>6.7978483317250005</v>
      </c>
    </row>
    <row r="32" spans="1:8" x14ac:dyDescent="0.3">
      <c r="A32">
        <v>32</v>
      </c>
      <c r="C32">
        <f t="shared" si="0"/>
        <v>7.2342187342046369</v>
      </c>
      <c r="D32">
        <f t="shared" si="1"/>
        <v>7.0725154570704047</v>
      </c>
      <c r="E32">
        <v>32</v>
      </c>
      <c r="G32">
        <f t="shared" si="2"/>
        <v>6.7174049618850109</v>
      </c>
      <c r="H32">
        <f t="shared" si="3"/>
        <v>6.878562092743377</v>
      </c>
    </row>
    <row r="33" spans="1:8" x14ac:dyDescent="0.3">
      <c r="A33">
        <v>33</v>
      </c>
      <c r="C33">
        <f t="shared" ref="C33:C64" si="4">5.15368115737676+(A33-1)*0.0671141153815444</f>
        <v>7.3013328495861813</v>
      </c>
      <c r="D33">
        <f t="shared" ref="D33:D64" si="5">0+1*C33-0.160620057846529*(1.00666666666667+(C33-6.67953333333333)^2/44.8063968448287)^0.5</f>
        <v>7.1394890575777952</v>
      </c>
      <c r="E33">
        <v>33</v>
      </c>
      <c r="G33">
        <f t="shared" ref="G33:G64" si="6">4.21525614974375+(E33-1)*0.0807144778110084</f>
        <v>6.798119439696019</v>
      </c>
      <c r="H33">
        <f t="shared" ref="H33:H64" si="7">0+1*G33+0.160620057846529*(1.00666666666667+(G33-6.67953333333333)^2/44.8063968448287)^0.5</f>
        <v>6.9592991284248429</v>
      </c>
    </row>
    <row r="34" spans="1:8" x14ac:dyDescent="0.3">
      <c r="A34">
        <v>34</v>
      </c>
      <c r="C34">
        <f t="shared" si="4"/>
        <v>7.3684469649677258</v>
      </c>
      <c r="D34">
        <f t="shared" si="5"/>
        <v>7.2064467699074246</v>
      </c>
      <c r="E34">
        <v>34</v>
      </c>
      <c r="G34">
        <f t="shared" si="6"/>
        <v>6.878833917507027</v>
      </c>
      <c r="H34">
        <f t="shared" si="7"/>
        <v>7.0400594289999754</v>
      </c>
    </row>
    <row r="35" spans="1:8" x14ac:dyDescent="0.3">
      <c r="A35">
        <v>35</v>
      </c>
      <c r="C35">
        <f t="shared" si="4"/>
        <v>7.4355610803492702</v>
      </c>
      <c r="D35">
        <f t="shared" si="5"/>
        <v>7.2733886400281254</v>
      </c>
      <c r="E35">
        <v>35</v>
      </c>
      <c r="G35">
        <f t="shared" si="6"/>
        <v>6.9595483953180359</v>
      </c>
      <c r="H35">
        <f t="shared" si="7"/>
        <v>7.1208429746405519</v>
      </c>
    </row>
    <row r="36" spans="1:8" x14ac:dyDescent="0.3">
      <c r="A36">
        <v>36</v>
      </c>
      <c r="C36">
        <f t="shared" si="4"/>
        <v>7.5026751957308147</v>
      </c>
      <c r="D36">
        <f t="shared" si="5"/>
        <v>7.340314718360017</v>
      </c>
      <c r="E36">
        <v>36</v>
      </c>
      <c r="G36">
        <f t="shared" si="6"/>
        <v>7.040262873129044</v>
      </c>
      <c r="H36">
        <f t="shared" si="7"/>
        <v>7.2016497355023912</v>
      </c>
    </row>
    <row r="37" spans="1:8" x14ac:dyDescent="0.3">
      <c r="A37">
        <v>37</v>
      </c>
      <c r="C37">
        <f t="shared" si="4"/>
        <v>7.5697893111123591</v>
      </c>
      <c r="D37">
        <f t="shared" si="5"/>
        <v>7.4072250597018803</v>
      </c>
      <c r="E37">
        <v>37</v>
      </c>
      <c r="G37">
        <f t="shared" si="6"/>
        <v>7.120977350940052</v>
      </c>
      <c r="H37">
        <f t="shared" si="7"/>
        <v>7.2824796717896998</v>
      </c>
    </row>
    <row r="38" spans="1:8" x14ac:dyDescent="0.3">
      <c r="A38">
        <v>38</v>
      </c>
      <c r="C38">
        <f t="shared" si="4"/>
        <v>7.6369034264939035</v>
      </c>
      <c r="D38">
        <f t="shared" si="5"/>
        <v>7.4741197231528025</v>
      </c>
      <c r="E38">
        <v>38</v>
      </c>
      <c r="G38">
        <f t="shared" si="6"/>
        <v>7.201691828751061</v>
      </c>
      <c r="H38">
        <f t="shared" si="7"/>
        <v>7.3633327338405632</v>
      </c>
    </row>
    <row r="39" spans="1:8" x14ac:dyDescent="0.3">
      <c r="A39">
        <v>39</v>
      </c>
      <c r="C39">
        <f t="shared" si="4"/>
        <v>7.7040175418754471</v>
      </c>
      <c r="D39">
        <f t="shared" si="5"/>
        <v>7.5409987720283649</v>
      </c>
      <c r="E39">
        <v>39</v>
      </c>
      <c r="G39">
        <f t="shared" si="6"/>
        <v>7.2824063065620699</v>
      </c>
      <c r="H39">
        <f t="shared" si="7"/>
        <v>7.4442088622331912</v>
      </c>
    </row>
    <row r="40" spans="1:8" x14ac:dyDescent="0.3">
      <c r="A40">
        <v>40</v>
      </c>
      <c r="C40">
        <f t="shared" si="4"/>
        <v>7.7711316572569915</v>
      </c>
      <c r="D40">
        <f t="shared" si="5"/>
        <v>7.6078622737716408</v>
      </c>
      <c r="E40">
        <v>40</v>
      </c>
      <c r="G40">
        <f t="shared" si="6"/>
        <v>7.3631207843730779</v>
      </c>
      <c r="H40">
        <f t="shared" si="7"/>
        <v>7.5251079879123743</v>
      </c>
    </row>
    <row r="41" spans="1:8" x14ac:dyDescent="0.3">
      <c r="A41">
        <v>41</v>
      </c>
      <c r="C41">
        <f t="shared" si="4"/>
        <v>7.8382457726385359</v>
      </c>
      <c r="D41">
        <f t="shared" si="5"/>
        <v>7.6747102998592789</v>
      </c>
      <c r="E41">
        <v>41</v>
      </c>
      <c r="G41">
        <f t="shared" si="6"/>
        <v>7.443835262184086</v>
      </c>
      <c r="H41">
        <f t="shared" si="7"/>
        <v>7.6060300323355268</v>
      </c>
    </row>
    <row r="42" spans="1:8" x14ac:dyDescent="0.3">
      <c r="A42">
        <v>42</v>
      </c>
      <c r="C42">
        <f t="shared" si="4"/>
        <v>7.9053598880200804</v>
      </c>
      <c r="D42">
        <f t="shared" si="5"/>
        <v>7.7415429257029809</v>
      </c>
      <c r="E42">
        <v>42</v>
      </c>
      <c r="G42">
        <f t="shared" si="6"/>
        <v>7.5245497399950949</v>
      </c>
      <c r="H42">
        <f t="shared" si="7"/>
        <v>7.686974907637607</v>
      </c>
    </row>
    <row r="43" spans="1:8" x14ac:dyDescent="0.3">
      <c r="A43">
        <v>43</v>
      </c>
      <c r="C43">
        <f t="shared" si="4"/>
        <v>7.9724740034016248</v>
      </c>
      <c r="D43">
        <f t="shared" si="5"/>
        <v>7.8083602305466728</v>
      </c>
      <c r="E43">
        <v>43</v>
      </c>
      <c r="G43">
        <f t="shared" si="6"/>
        <v>7.605264217806103</v>
      </c>
      <c r="H43">
        <f t="shared" si="7"/>
        <v>7.7679425168141139</v>
      </c>
    </row>
    <row r="44" spans="1:8" x14ac:dyDescent="0.3">
      <c r="A44">
        <v>44</v>
      </c>
      <c r="C44">
        <f t="shared" si="4"/>
        <v>8.0395881187831684</v>
      </c>
      <c r="D44">
        <f t="shared" si="5"/>
        <v>7.8751622973596769</v>
      </c>
      <c r="E44">
        <v>44</v>
      </c>
      <c r="G44">
        <f t="shared" si="6"/>
        <v>7.685978695617111</v>
      </c>
      <c r="H44">
        <f t="shared" si="7"/>
        <v>7.8489327539212947</v>
      </c>
    </row>
    <row r="45" spans="1:8" x14ac:dyDescent="0.3">
      <c r="A45">
        <v>45</v>
      </c>
      <c r="C45">
        <f t="shared" si="4"/>
        <v>8.1067022341647146</v>
      </c>
      <c r="D45">
        <f t="shared" si="5"/>
        <v>7.9419492127262261</v>
      </c>
      <c r="E45">
        <v>45</v>
      </c>
      <c r="G45">
        <f t="shared" si="6"/>
        <v>7.7666931734281199</v>
      </c>
      <c r="H45">
        <f t="shared" si="7"/>
        <v>7.9299455042926112</v>
      </c>
    </row>
    <row r="46" spans="1:8" x14ac:dyDescent="0.3">
      <c r="A46">
        <v>46</v>
      </c>
      <c r="C46">
        <f t="shared" si="4"/>
        <v>8.1738163495462572</v>
      </c>
      <c r="D46">
        <f t="shared" si="5"/>
        <v>8.0087210667316047</v>
      </c>
      <c r="E46">
        <v>46</v>
      </c>
      <c r="G46">
        <f t="shared" si="6"/>
        <v>7.8474076512391289</v>
      </c>
      <c r="H46">
        <f t="shared" si="7"/>
        <v>8.0109806447704486</v>
      </c>
    </row>
    <row r="47" spans="1:8" x14ac:dyDescent="0.3">
      <c r="A47">
        <v>47</v>
      </c>
      <c r="C47">
        <f t="shared" si="4"/>
        <v>8.2409304649278035</v>
      </c>
      <c r="D47">
        <f t="shared" si="5"/>
        <v>8.0754779528453096</v>
      </c>
      <c r="E47">
        <v>47</v>
      </c>
      <c r="G47">
        <f t="shared" si="6"/>
        <v>7.928122129050136</v>
      </c>
      <c r="H47">
        <f t="shared" si="7"/>
        <v>8.0920380439520372</v>
      </c>
    </row>
    <row r="48" spans="1:8" x14ac:dyDescent="0.3">
      <c r="A48">
        <v>48</v>
      </c>
      <c r="C48">
        <f t="shared" si="4"/>
        <v>8.3080445803093461</v>
      </c>
      <c r="D48">
        <f t="shared" si="5"/>
        <v>8.1422199678014824</v>
      </c>
      <c r="E48">
        <v>48</v>
      </c>
      <c r="G48">
        <f t="shared" si="6"/>
        <v>8.008836606861145</v>
      </c>
      <c r="H48">
        <f t="shared" si="7"/>
        <v>8.1731175624484553</v>
      </c>
    </row>
    <row r="49" spans="1:8" x14ac:dyDescent="0.3">
      <c r="A49">
        <v>49</v>
      </c>
      <c r="C49">
        <f t="shared" si="4"/>
        <v>8.3751586956908923</v>
      </c>
      <c r="D49">
        <f t="shared" si="5"/>
        <v>8.2089472114770246</v>
      </c>
      <c r="E49">
        <v>49</v>
      </c>
      <c r="G49">
        <f t="shared" si="6"/>
        <v>8.0895510846721539</v>
      </c>
      <c r="H49">
        <f t="shared" si="7"/>
        <v>8.2542190531555661</v>
      </c>
    </row>
    <row r="50" spans="1:8" x14ac:dyDescent="0.3">
      <c r="A50">
        <v>50</v>
      </c>
      <c r="C50">
        <f t="shared" si="4"/>
        <v>8.442272811072435</v>
      </c>
      <c r="D50">
        <f t="shared" si="5"/>
        <v>8.2756597867676458</v>
      </c>
      <c r="E50">
        <v>50</v>
      </c>
      <c r="G50">
        <f t="shared" si="6"/>
        <v>8.1702655624831628</v>
      </c>
      <c r="H50">
        <f t="shared" si="7"/>
        <v>8.3353423615357567</v>
      </c>
    </row>
    <row r="51" spans="1:8" x14ac:dyDescent="0.3">
      <c r="A51">
        <v>51</v>
      </c>
      <c r="C51">
        <f t="shared" si="4"/>
        <v>8.5093869264539794</v>
      </c>
      <c r="D51">
        <f t="shared" si="5"/>
        <v>8.3423577994622526</v>
      </c>
      <c r="E51">
        <v>51</v>
      </c>
      <c r="G51">
        <f t="shared" si="6"/>
        <v>8.25098004029417</v>
      </c>
      <c r="H51">
        <f t="shared" si="7"/>
        <v>8.4164873259092428</v>
      </c>
    </row>
    <row r="52" spans="1:8" x14ac:dyDescent="0.3">
      <c r="A52">
        <v>52</v>
      </c>
      <c r="C52">
        <f t="shared" si="4"/>
        <v>8.5765010418355239</v>
      </c>
      <c r="D52">
        <f t="shared" si="5"/>
        <v>8.40904135811593</v>
      </c>
      <c r="E52">
        <v>52</v>
      </c>
      <c r="G52">
        <f t="shared" si="6"/>
        <v>8.3316945181051789</v>
      </c>
      <c r="H52">
        <f t="shared" si="7"/>
        <v>8.497653777753774</v>
      </c>
    </row>
    <row r="53" spans="1:8" x14ac:dyDescent="0.3">
      <c r="A53">
        <v>53</v>
      </c>
      <c r="C53">
        <f t="shared" si="4"/>
        <v>8.6436151572170683</v>
      </c>
      <c r="D53">
        <f t="shared" si="5"/>
        <v>8.4757105739218748</v>
      </c>
      <c r="E53">
        <v>53</v>
      </c>
      <c r="G53">
        <f t="shared" si="6"/>
        <v>8.4124089959161878</v>
      </c>
      <c r="H53">
        <f t="shared" si="7"/>
        <v>8.5788415420115136</v>
      </c>
    </row>
    <row r="54" spans="1:8" x14ac:dyDescent="0.3">
      <c r="A54">
        <v>54</v>
      </c>
      <c r="C54">
        <f t="shared" si="4"/>
        <v>8.7107292725986127</v>
      </c>
      <c r="D54">
        <f t="shared" si="5"/>
        <v>8.5423655605825815</v>
      </c>
      <c r="E54">
        <v>54</v>
      </c>
      <c r="G54">
        <f t="shared" si="6"/>
        <v>8.493123473727195</v>
      </c>
      <c r="H54">
        <f t="shared" si="7"/>
        <v>8.6600504374019049</v>
      </c>
    </row>
    <row r="55" spans="1:8" x14ac:dyDescent="0.3">
      <c r="A55">
        <v>55</v>
      </c>
      <c r="C55">
        <f t="shared" si="4"/>
        <v>8.7778433879801572</v>
      </c>
      <c r="D55">
        <f t="shared" si="5"/>
        <v>8.6090064341805839</v>
      </c>
      <c r="E55">
        <v>55</v>
      </c>
      <c r="G55">
        <f t="shared" si="6"/>
        <v>8.5738379515382039</v>
      </c>
      <c r="H55">
        <f t="shared" si="7"/>
        <v>8.7412802767393476</v>
      </c>
    </row>
    <row r="56" spans="1:8" x14ac:dyDescent="0.3">
      <c r="A56">
        <v>56</v>
      </c>
      <c r="C56">
        <f t="shared" si="4"/>
        <v>8.8449575033617016</v>
      </c>
      <c r="D56">
        <f t="shared" si="5"/>
        <v>8.6756333130490368</v>
      </c>
      <c r="E56">
        <v>56</v>
      </c>
      <c r="G56">
        <f t="shared" si="6"/>
        <v>8.6545524293492129</v>
      </c>
      <c r="H56">
        <f t="shared" si="7"/>
        <v>8.822530867254482</v>
      </c>
    </row>
    <row r="57" spans="1:8" x14ac:dyDescent="0.3">
      <c r="A57">
        <v>57</v>
      </c>
      <c r="C57">
        <f t="shared" si="4"/>
        <v>8.912071618743246</v>
      </c>
      <c r="D57">
        <f t="shared" si="5"/>
        <v>8.7422463176424436</v>
      </c>
      <c r="E57">
        <v>57</v>
      </c>
      <c r="G57">
        <f t="shared" si="6"/>
        <v>8.73526690716022</v>
      </c>
      <c r="H57">
        <f t="shared" si="7"/>
        <v>8.9038020109180014</v>
      </c>
    </row>
    <row r="58" spans="1:8" x14ac:dyDescent="0.3">
      <c r="A58">
        <v>58</v>
      </c>
      <c r="C58">
        <f t="shared" si="4"/>
        <v>8.9791857341247905</v>
      </c>
      <c r="D58">
        <f t="shared" si="5"/>
        <v>8.8088455704077884</v>
      </c>
      <c r="E58">
        <v>58</v>
      </c>
      <c r="G58">
        <f t="shared" si="6"/>
        <v>8.815981384971229</v>
      </c>
      <c r="H58">
        <f t="shared" si="7"/>
        <v>8.9850935047658194</v>
      </c>
    </row>
    <row r="59" spans="1:8" x14ac:dyDescent="0.3">
      <c r="A59">
        <v>59</v>
      </c>
      <c r="C59">
        <f t="shared" si="4"/>
        <v>9.0462998495063349</v>
      </c>
      <c r="D59">
        <f t="shared" si="5"/>
        <v>8.8754311956563381</v>
      </c>
      <c r="E59">
        <v>59</v>
      </c>
      <c r="G59">
        <f t="shared" si="6"/>
        <v>8.8966958627822379</v>
      </c>
      <c r="H59">
        <f t="shared" si="7"/>
        <v>9.0664051412245659</v>
      </c>
    </row>
    <row r="60" spans="1:8" x14ac:dyDescent="0.3">
      <c r="A60">
        <v>60</v>
      </c>
      <c r="C60">
        <f t="shared" si="4"/>
        <v>9.1134139648878794</v>
      </c>
      <c r="D60">
        <f t="shared" si="5"/>
        <v>8.9420033194363704</v>
      </c>
      <c r="E60">
        <v>60</v>
      </c>
      <c r="G60">
        <f t="shared" si="6"/>
        <v>8.9774103405932451</v>
      </c>
      <c r="H60">
        <f t="shared" si="7"/>
        <v>9.1477367084363763</v>
      </c>
    </row>
    <row r="61" spans="1:8" x14ac:dyDescent="0.3">
      <c r="A61">
        <v>61</v>
      </c>
      <c r="C61">
        <f t="shared" si="4"/>
        <v>9.1805280802694238</v>
      </c>
      <c r="D61">
        <f t="shared" si="5"/>
        <v>9.0085620694070609</v>
      </c>
      <c r="E61">
        <v>61</v>
      </c>
      <c r="G61">
        <f t="shared" si="6"/>
        <v>9.058124818404254</v>
      </c>
      <c r="H61">
        <f t="shared" si="7"/>
        <v>9.2290879905819878</v>
      </c>
    </row>
    <row r="62" spans="1:8" x14ac:dyDescent="0.3">
      <c r="A62">
        <v>62</v>
      </c>
      <c r="C62">
        <f t="shared" si="4"/>
        <v>9.2476421956509682</v>
      </c>
      <c r="D62">
        <f t="shared" si="5"/>
        <v>9.0751075747137673</v>
      </c>
      <c r="E62">
        <v>62</v>
      </c>
      <c r="G62">
        <f t="shared" si="6"/>
        <v>9.1388392962152629</v>
      </c>
      <c r="H62">
        <f t="shared" si="7"/>
        <v>9.3104587682012117</v>
      </c>
    </row>
    <row r="63" spans="1:8" x14ac:dyDescent="0.3">
      <c r="A63">
        <v>63</v>
      </c>
      <c r="C63">
        <f t="shared" si="4"/>
        <v>9.3147563110325127</v>
      </c>
      <c r="D63">
        <f t="shared" si="5"/>
        <v>9.1416399658649024</v>
      </c>
      <c r="E63">
        <v>63</v>
      </c>
      <c r="G63">
        <f t="shared" si="6"/>
        <v>9.2195537740262701</v>
      </c>
      <c r="H63">
        <f t="shared" si="7"/>
        <v>9.3918488185099118</v>
      </c>
    </row>
    <row r="64" spans="1:8" x14ac:dyDescent="0.3">
      <c r="A64">
        <v>64</v>
      </c>
      <c r="C64">
        <f t="shared" si="4"/>
        <v>9.3818704264140571</v>
      </c>
      <c r="D64">
        <f t="shared" si="5"/>
        <v>9.2081593746106201</v>
      </c>
      <c r="E64">
        <v>64</v>
      </c>
      <c r="G64">
        <f t="shared" si="6"/>
        <v>9.3002682518372808</v>
      </c>
      <c r="H64">
        <f t="shared" si="7"/>
        <v>9.4732579157126882</v>
      </c>
    </row>
    <row r="65" spans="1:8" x14ac:dyDescent="0.3">
      <c r="A65">
        <v>65</v>
      </c>
      <c r="C65">
        <f t="shared" ref="C65:C70" si="8">5.15368115737676+(A65-1)*0.0671141153815444</f>
        <v>9.4489845417956015</v>
      </c>
      <c r="D65">
        <f t="shared" ref="D65:D70" si="9">0+1*C65-0.160620057846529*(1.00666666666667+(C65-6.67953333333333)^2/44.8063968448287)^0.5</f>
        <v>9.2746659338234743</v>
      </c>
      <c r="E65">
        <v>65</v>
      </c>
      <c r="G65">
        <f t="shared" ref="G65:G70" si="10">4.21525614974375+(E65-1)*0.0807144778110084</f>
        <v>9.3809827296482879</v>
      </c>
      <c r="H65">
        <f t="shared" ref="H65:H70" si="11">0+1*G65+0.160620057846529*(1.00666666666667+(G65-6.67953333333333)^2/44.8063968448287)^0.5</f>
        <v>9.554685831310449</v>
      </c>
    </row>
    <row r="66" spans="1:8" x14ac:dyDescent="0.3">
      <c r="A66">
        <v>66</v>
      </c>
      <c r="C66">
        <f t="shared" si="8"/>
        <v>9.516098657177146</v>
      </c>
      <c r="D66">
        <f t="shared" si="9"/>
        <v>9.341159777381252</v>
      </c>
      <c r="E66">
        <v>66</v>
      </c>
      <c r="G66">
        <f t="shared" si="10"/>
        <v>9.4616972074592951</v>
      </c>
      <c r="H66">
        <f t="shared" si="11"/>
        <v>9.6361323344022534</v>
      </c>
    </row>
    <row r="67" spans="1:8" x14ac:dyDescent="0.3">
      <c r="A67">
        <v>67</v>
      </c>
      <c r="C67">
        <f t="shared" si="8"/>
        <v>9.5832127725586904</v>
      </c>
      <c r="D67">
        <f t="shared" si="9"/>
        <v>9.4076410400521109</v>
      </c>
      <c r="E67">
        <v>67</v>
      </c>
      <c r="G67">
        <f t="shared" si="10"/>
        <v>9.5424116852703058</v>
      </c>
      <c r="H67">
        <f t="shared" si="11"/>
        <v>9.7175971919807047</v>
      </c>
    </row>
    <row r="68" spans="1:8" x14ac:dyDescent="0.3">
      <c r="A68">
        <v>68</v>
      </c>
      <c r="C68">
        <f t="shared" si="8"/>
        <v>9.6503268879402349</v>
      </c>
      <c r="D68">
        <f t="shared" si="9"/>
        <v>9.4741098573821745</v>
      </c>
      <c r="E68">
        <v>68</v>
      </c>
      <c r="G68">
        <f t="shared" si="10"/>
        <v>9.623126163081313</v>
      </c>
      <c r="H68">
        <f t="shared" si="11"/>
        <v>9.7990801692203444</v>
      </c>
    </row>
    <row r="69" spans="1:8" x14ac:dyDescent="0.3">
      <c r="A69">
        <v>69</v>
      </c>
      <c r="C69">
        <f t="shared" si="8"/>
        <v>9.7174410033217793</v>
      </c>
      <c r="D69">
        <f t="shared" si="9"/>
        <v>9.540566365585736</v>
      </c>
      <c r="E69">
        <v>69</v>
      </c>
      <c r="G69">
        <f t="shared" si="10"/>
        <v>9.7038406408923219</v>
      </c>
      <c r="H69">
        <f t="shared" si="11"/>
        <v>9.8805810297585666</v>
      </c>
    </row>
    <row r="70" spans="1:8" x14ac:dyDescent="0.3">
      <c r="A70">
        <v>70</v>
      </c>
      <c r="C70">
        <f t="shared" si="8"/>
        <v>9.7845551187033237</v>
      </c>
      <c r="D70">
        <f t="shared" si="9"/>
        <v>9.6070107014381492</v>
      </c>
      <c r="E70">
        <v>70</v>
      </c>
      <c r="G70">
        <f t="shared" si="10"/>
        <v>9.7845551187033308</v>
      </c>
      <c r="H70">
        <f t="shared" si="11"/>
        <v>9.9620995359685054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90D0A-EB89-450A-BBEA-FAF23B0F363C}">
  <sheetPr codeName="XLSTAT_20230720_034701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5.24313650329535+(A1-1)*0.0646871745254731</f>
        <v>5.2431365032953501</v>
      </c>
      <c r="D1">
        <f t="shared" ref="D1:D32" si="1">0+1*C1-0.163924930312515*(1.00666666666667+(C1-6.65726666666667)^2/36.9297499659997)^0.5</f>
        <v>5.0743004173425605</v>
      </c>
      <c r="E1">
        <v>1</v>
      </c>
      <c r="G1">
        <f t="shared" ref="G1:G32" si="2">4.28206786267727+(E1-1)*0.0786157055489236</f>
        <v>4.2820678626772697</v>
      </c>
      <c r="H1">
        <f t="shared" ref="H1:H32" si="3">0+1*G1+0.163924930312515*(1.00666666666667+(G1-6.65726666666667)^2/36.9297499659997)^0.5</f>
        <v>4.4585771521939757</v>
      </c>
    </row>
    <row r="2" spans="1:8" x14ac:dyDescent="0.3">
      <c r="A2">
        <v>2</v>
      </c>
      <c r="C2">
        <f t="shared" si="0"/>
        <v>5.3078236778208234</v>
      </c>
      <c r="D2">
        <f t="shared" si="1"/>
        <v>5.1393732511781964</v>
      </c>
      <c r="E2">
        <v>2</v>
      </c>
      <c r="G2">
        <f t="shared" si="2"/>
        <v>4.3606835682261931</v>
      </c>
      <c r="H2">
        <f t="shared" si="3"/>
        <v>4.5364342063089165</v>
      </c>
    </row>
    <row r="3" spans="1:8" x14ac:dyDescent="0.3">
      <c r="A3">
        <v>3</v>
      </c>
      <c r="C3">
        <f t="shared" si="0"/>
        <v>5.3725108523462959</v>
      </c>
      <c r="D3">
        <f t="shared" si="1"/>
        <v>5.2044288544122654</v>
      </c>
      <c r="E3">
        <v>3</v>
      </c>
      <c r="G3">
        <f t="shared" si="2"/>
        <v>4.4392992737751165</v>
      </c>
      <c r="H3">
        <f t="shared" si="3"/>
        <v>4.6143136688453845</v>
      </c>
    </row>
    <row r="4" spans="1:8" x14ac:dyDescent="0.3">
      <c r="A4">
        <v>4</v>
      </c>
      <c r="C4">
        <f t="shared" si="0"/>
        <v>5.4371980268717692</v>
      </c>
      <c r="D4">
        <f t="shared" si="1"/>
        <v>5.2694671135012925</v>
      </c>
      <c r="E4">
        <v>4</v>
      </c>
      <c r="G4">
        <f t="shared" si="2"/>
        <v>4.5179149793240407</v>
      </c>
      <c r="H4">
        <f t="shared" si="3"/>
        <v>4.6922158237616802</v>
      </c>
    </row>
    <row r="5" spans="1:8" x14ac:dyDescent="0.3">
      <c r="A5">
        <v>5</v>
      </c>
      <c r="C5">
        <f t="shared" si="0"/>
        <v>5.5018852013972426</v>
      </c>
      <c r="D5">
        <f t="shared" si="1"/>
        <v>5.334487919316917</v>
      </c>
      <c r="E5">
        <v>5</v>
      </c>
      <c r="G5">
        <f t="shared" si="2"/>
        <v>4.5965306848729641</v>
      </c>
      <c r="H5">
        <f t="shared" si="3"/>
        <v>4.7701409508599486</v>
      </c>
    </row>
    <row r="6" spans="1:8" x14ac:dyDescent="0.3">
      <c r="A6">
        <v>6</v>
      </c>
      <c r="C6">
        <f t="shared" si="0"/>
        <v>5.5665723759227159</v>
      </c>
      <c r="D6">
        <f t="shared" si="1"/>
        <v>5.3994911673059098</v>
      </c>
      <c r="E6">
        <v>6</v>
      </c>
      <c r="G6">
        <f t="shared" si="2"/>
        <v>4.6751463904218875</v>
      </c>
      <c r="H6">
        <f t="shared" si="3"/>
        <v>4.8480893253310757</v>
      </c>
    </row>
    <row r="7" spans="1:8" x14ac:dyDescent="0.3">
      <c r="A7">
        <v>7</v>
      </c>
      <c r="C7">
        <f t="shared" si="0"/>
        <v>5.6312595504481884</v>
      </c>
      <c r="D7">
        <f t="shared" si="1"/>
        <v>5.4644767576456577</v>
      </c>
      <c r="E7">
        <v>7</v>
      </c>
      <c r="G7">
        <f t="shared" si="2"/>
        <v>4.7537620959708109</v>
      </c>
      <c r="H7">
        <f t="shared" si="3"/>
        <v>4.9260612172932117</v>
      </c>
    </row>
    <row r="8" spans="1:8" x14ac:dyDescent="0.3">
      <c r="A8">
        <v>8</v>
      </c>
      <c r="C8">
        <f t="shared" si="0"/>
        <v>5.6959467249736617</v>
      </c>
      <c r="D8">
        <f t="shared" si="1"/>
        <v>5.5294445953946143</v>
      </c>
      <c r="E8">
        <v>8</v>
      </c>
      <c r="G8">
        <f t="shared" si="2"/>
        <v>4.8323778015197352</v>
      </c>
      <c r="H8">
        <f t="shared" si="3"/>
        <v>5.0040568913253196</v>
      </c>
    </row>
    <row r="9" spans="1:8" x14ac:dyDescent="0.3">
      <c r="A9">
        <v>9</v>
      </c>
      <c r="C9">
        <f t="shared" si="0"/>
        <v>5.7606338994991351</v>
      </c>
      <c r="D9">
        <f t="shared" si="1"/>
        <v>5.5943945906372097</v>
      </c>
      <c r="E9">
        <v>9</v>
      </c>
      <c r="G9">
        <f t="shared" si="2"/>
        <v>4.9109935070686586</v>
      </c>
      <c r="H9">
        <f t="shared" si="3"/>
        <v>5.0820766059972531</v>
      </c>
    </row>
    <row r="10" spans="1:8" x14ac:dyDescent="0.3">
      <c r="A10">
        <v>10</v>
      </c>
      <c r="C10">
        <f t="shared" si="0"/>
        <v>5.8253210740246075</v>
      </c>
      <c r="D10">
        <f t="shared" si="1"/>
        <v>5.6593266586227324</v>
      </c>
      <c r="E10">
        <v>10</v>
      </c>
      <c r="G10">
        <f t="shared" si="2"/>
        <v>4.9896092126175819</v>
      </c>
      <c r="H10">
        <f t="shared" si="3"/>
        <v>5.160120613397952</v>
      </c>
    </row>
    <row r="11" spans="1:8" x14ac:dyDescent="0.3">
      <c r="A11">
        <v>11</v>
      </c>
      <c r="C11">
        <f t="shared" si="0"/>
        <v>5.8900082485500809</v>
      </c>
      <c r="D11">
        <f t="shared" si="1"/>
        <v>5.7242407198977041</v>
      </c>
      <c r="E11">
        <v>11</v>
      </c>
      <c r="G11">
        <f t="shared" si="2"/>
        <v>5.0682249181665053</v>
      </c>
      <c r="H11">
        <f t="shared" si="3"/>
        <v>5.2381891586634159</v>
      </c>
    </row>
    <row r="12" spans="1:8" x14ac:dyDescent="0.3">
      <c r="A12">
        <v>12</v>
      </c>
      <c r="C12">
        <f t="shared" si="0"/>
        <v>5.9546954230755542</v>
      </c>
      <c r="D12">
        <f t="shared" si="1"/>
        <v>5.7891367004312624</v>
      </c>
      <c r="E12">
        <v>12</v>
      </c>
      <c r="G12">
        <f t="shared" si="2"/>
        <v>5.1468406237154296</v>
      </c>
      <c r="H12">
        <f t="shared" si="3"/>
        <v>5.3162824795062411</v>
      </c>
    </row>
    <row r="13" spans="1:8" x14ac:dyDescent="0.3">
      <c r="A13">
        <v>13</v>
      </c>
      <c r="C13">
        <f t="shared" si="0"/>
        <v>6.0193825976010276</v>
      </c>
      <c r="D13">
        <f t="shared" si="1"/>
        <v>5.8540145317331298</v>
      </c>
      <c r="E13">
        <v>13</v>
      </c>
      <c r="G13">
        <f t="shared" si="2"/>
        <v>5.225456329264353</v>
      </c>
      <c r="H13">
        <f t="shared" si="3"/>
        <v>5.3944008057485284</v>
      </c>
    </row>
    <row r="14" spans="1:8" x14ac:dyDescent="0.3">
      <c r="A14">
        <v>14</v>
      </c>
      <c r="C14">
        <f t="shared" si="0"/>
        <v>6.0840697721265</v>
      </c>
      <c r="D14">
        <f t="shared" si="1"/>
        <v>5.9188741509637222</v>
      </c>
      <c r="E14">
        <v>14</v>
      </c>
      <c r="G14">
        <f t="shared" si="2"/>
        <v>5.3040720348132764</v>
      </c>
      <c r="H14">
        <f t="shared" si="3"/>
        <v>5.4725443588600609</v>
      </c>
    </row>
    <row r="15" spans="1:8" x14ac:dyDescent="0.3">
      <c r="A15">
        <v>15</v>
      </c>
      <c r="C15">
        <f t="shared" si="0"/>
        <v>6.1487569466519734</v>
      </c>
      <c r="D15">
        <f t="shared" si="1"/>
        <v>5.9837155010360021</v>
      </c>
      <c r="E15">
        <v>15</v>
      </c>
      <c r="G15">
        <f t="shared" si="2"/>
        <v>5.3826877403621998</v>
      </c>
      <c r="H15">
        <f t="shared" si="3"/>
        <v>5.5507133515036937</v>
      </c>
    </row>
    <row r="16" spans="1:8" x14ac:dyDescent="0.3">
      <c r="A16">
        <v>16</v>
      </c>
      <c r="C16">
        <f t="shared" si="0"/>
        <v>6.2134441211774467</v>
      </c>
      <c r="D16">
        <f t="shared" si="1"/>
        <v>6.0485385307086883</v>
      </c>
      <c r="E16">
        <v>16</v>
      </c>
      <c r="G16">
        <f t="shared" si="2"/>
        <v>5.461303445911124</v>
      </c>
      <c r="H16">
        <f t="shared" si="3"/>
        <v>5.6289079870899226</v>
      </c>
    </row>
    <row r="17" spans="1:8" x14ac:dyDescent="0.3">
      <c r="A17">
        <v>17</v>
      </c>
      <c r="C17">
        <f t="shared" si="0"/>
        <v>6.2781312957029201</v>
      </c>
      <c r="D17">
        <f t="shared" si="1"/>
        <v>6.1133431946704828</v>
      </c>
      <c r="E17">
        <v>17</v>
      </c>
      <c r="G17">
        <f t="shared" si="2"/>
        <v>5.5399191514600474</v>
      </c>
      <c r="H17">
        <f t="shared" si="3"/>
        <v>5.7071284593426332</v>
      </c>
    </row>
    <row r="18" spans="1:8" x14ac:dyDescent="0.3">
      <c r="A18">
        <v>18</v>
      </c>
      <c r="C18">
        <f t="shared" si="0"/>
        <v>6.3428184702283925</v>
      </c>
      <c r="D18">
        <f t="shared" si="1"/>
        <v>6.1781294536149876</v>
      </c>
      <c r="E18">
        <v>18</v>
      </c>
      <c r="G18">
        <f t="shared" si="2"/>
        <v>5.6185348570089708</v>
      </c>
      <c r="H18">
        <f t="shared" si="3"/>
        <v>5.7853749518780591</v>
      </c>
    </row>
    <row r="19" spans="1:8" x14ac:dyDescent="0.3">
      <c r="A19">
        <v>19</v>
      </c>
      <c r="C19">
        <f t="shared" si="0"/>
        <v>6.4075056447538659</v>
      </c>
      <c r="D19">
        <f t="shared" si="1"/>
        <v>6.2428972743060331</v>
      </c>
      <c r="E19">
        <v>19</v>
      </c>
      <c r="G19">
        <f t="shared" si="2"/>
        <v>5.6971505625578942</v>
      </c>
      <c r="H19">
        <f t="shared" si="3"/>
        <v>5.8636476377989153</v>
      </c>
    </row>
    <row r="20" spans="1:8" x14ac:dyDescent="0.3">
      <c r="A20">
        <v>20</v>
      </c>
      <c r="C20">
        <f t="shared" si="0"/>
        <v>6.4721928192793392</v>
      </c>
      <c r="D20">
        <f t="shared" si="1"/>
        <v>6.3076466296331546</v>
      </c>
      <c r="E20">
        <v>20</v>
      </c>
      <c r="G20">
        <f t="shared" si="2"/>
        <v>5.7757662681068176</v>
      </c>
      <c r="H20">
        <f t="shared" si="3"/>
        <v>5.9419466793057234</v>
      </c>
    </row>
    <row r="21" spans="1:8" x14ac:dyDescent="0.3">
      <c r="A21">
        <v>21</v>
      </c>
      <c r="C21">
        <f t="shared" si="0"/>
        <v>6.5368799938048117</v>
      </c>
      <c r="D21">
        <f t="shared" si="1"/>
        <v>6.372377498657011</v>
      </c>
      <c r="E21">
        <v>21</v>
      </c>
      <c r="G21">
        <f t="shared" si="2"/>
        <v>5.8543819736557419</v>
      </c>
      <c r="H21">
        <f t="shared" si="3"/>
        <v>6.0202722273272444</v>
      </c>
    </row>
    <row r="22" spans="1:8" x14ac:dyDescent="0.3">
      <c r="A22">
        <v>22</v>
      </c>
      <c r="C22">
        <f t="shared" si="0"/>
        <v>6.601567168330285</v>
      </c>
      <c r="D22">
        <f t="shared" si="1"/>
        <v>6.4370898666445724</v>
      </c>
      <c r="E22">
        <v>22</v>
      </c>
      <c r="G22">
        <f t="shared" si="2"/>
        <v>5.9329976792046653</v>
      </c>
      <c r="H22">
        <f t="shared" si="3"/>
        <v>6.0986244211719223</v>
      </c>
    </row>
    <row r="23" spans="1:8" x14ac:dyDescent="0.3">
      <c r="A23">
        <v>23</v>
      </c>
      <c r="C23">
        <f t="shared" si="0"/>
        <v>6.6662543428557584</v>
      </c>
      <c r="D23">
        <f t="shared" si="1"/>
        <v>6.5017837250939206</v>
      </c>
      <c r="E23">
        <v>23</v>
      </c>
      <c r="G23">
        <f t="shared" si="2"/>
        <v>6.0116133847535886</v>
      </c>
      <c r="H23">
        <f t="shared" si="3"/>
        <v>6.1770033882021549</v>
      </c>
    </row>
    <row r="24" spans="1:8" x14ac:dyDescent="0.3">
      <c r="A24">
        <v>24</v>
      </c>
      <c r="C24">
        <f t="shared" si="0"/>
        <v>6.7309415173812308</v>
      </c>
      <c r="D24">
        <f t="shared" si="1"/>
        <v>6.5664590717485893</v>
      </c>
      <c r="E24">
        <v>24</v>
      </c>
      <c r="G24">
        <f t="shared" si="2"/>
        <v>6.0902290903025129</v>
      </c>
      <c r="H24">
        <f t="shared" si="3"/>
        <v>6.2554092435330988</v>
      </c>
    </row>
    <row r="25" spans="1:8" x14ac:dyDescent="0.3">
      <c r="A25">
        <v>25</v>
      </c>
      <c r="C25">
        <f t="shared" si="0"/>
        <v>6.7956286919067042</v>
      </c>
      <c r="D25">
        <f t="shared" si="1"/>
        <v>6.6311159106013724</v>
      </c>
      <c r="E25">
        <v>25</v>
      </c>
      <c r="G25">
        <f t="shared" si="2"/>
        <v>6.1688447958514363</v>
      </c>
      <c r="H25">
        <f t="shared" si="3"/>
        <v>6.3338420897576642</v>
      </c>
    </row>
    <row r="26" spans="1:8" x14ac:dyDescent="0.3">
      <c r="A26">
        <v>26</v>
      </c>
      <c r="C26">
        <f t="shared" si="0"/>
        <v>6.8603158664321775</v>
      </c>
      <c r="D26">
        <f t="shared" si="1"/>
        <v>6.6957542518875828</v>
      </c>
      <c r="E26">
        <v>26</v>
      </c>
      <c r="G26">
        <f t="shared" si="2"/>
        <v>6.2474605014003597</v>
      </c>
      <c r="H26">
        <f t="shared" si="3"/>
        <v>6.4123020166991802</v>
      </c>
    </row>
    <row r="27" spans="1:8" x14ac:dyDescent="0.3">
      <c r="A27">
        <v>27</v>
      </c>
      <c r="C27">
        <f t="shared" si="0"/>
        <v>6.9250030409576508</v>
      </c>
      <c r="D27">
        <f t="shared" si="1"/>
        <v>6.7603741120678036</v>
      </c>
      <c r="E27">
        <v>27</v>
      </c>
      <c r="G27">
        <f t="shared" si="2"/>
        <v>6.3260762069492831</v>
      </c>
      <c r="H27">
        <f t="shared" si="3"/>
        <v>6.4907891011931147</v>
      </c>
    </row>
    <row r="28" spans="1:8" x14ac:dyDescent="0.3">
      <c r="A28">
        <v>28</v>
      </c>
      <c r="C28">
        <f t="shared" si="0"/>
        <v>6.9896902154831242</v>
      </c>
      <c r="D28">
        <f t="shared" si="1"/>
        <v>6.8249755138001849</v>
      </c>
      <c r="E28">
        <v>28</v>
      </c>
      <c r="G28">
        <f t="shared" si="2"/>
        <v>6.4046919124982065</v>
      </c>
      <c r="H28">
        <f t="shared" si="3"/>
        <v>6.5693034068990626</v>
      </c>
    </row>
    <row r="29" spans="1:8" x14ac:dyDescent="0.3">
      <c r="A29">
        <v>29</v>
      </c>
      <c r="C29">
        <f t="shared" si="0"/>
        <v>7.0543773900085966</v>
      </c>
      <c r="D29">
        <f t="shared" si="1"/>
        <v>6.8895584859023993</v>
      </c>
      <c r="E29">
        <v>29</v>
      </c>
      <c r="G29">
        <f t="shared" si="2"/>
        <v>6.4833076180471298</v>
      </c>
      <c r="H29">
        <f t="shared" si="3"/>
        <v>6.6478449841440792</v>
      </c>
    </row>
    <row r="30" spans="1:8" x14ac:dyDescent="0.3">
      <c r="A30">
        <v>30</v>
      </c>
      <c r="C30">
        <f t="shared" si="0"/>
        <v>7.11906456453407</v>
      </c>
      <c r="D30">
        <f t="shared" si="1"/>
        <v>6.9541230633034132</v>
      </c>
      <c r="E30">
        <v>30</v>
      </c>
      <c r="G30">
        <f t="shared" si="2"/>
        <v>6.5619233235960541</v>
      </c>
      <c r="H30">
        <f t="shared" si="3"/>
        <v>6.726413869798245</v>
      </c>
    </row>
    <row r="31" spans="1:8" x14ac:dyDescent="0.3">
      <c r="A31">
        <v>31</v>
      </c>
      <c r="C31">
        <f t="shared" si="0"/>
        <v>7.1837517390595433</v>
      </c>
      <c r="D31">
        <f t="shared" si="1"/>
        <v>7.018669286985241</v>
      </c>
      <c r="E31">
        <v>31</v>
      </c>
      <c r="G31">
        <f t="shared" si="2"/>
        <v>6.6405390291449775</v>
      </c>
      <c r="H31">
        <f t="shared" si="3"/>
        <v>6.8050100871831729</v>
      </c>
    </row>
    <row r="32" spans="1:8" x14ac:dyDescent="0.3">
      <c r="A32">
        <v>32</v>
      </c>
      <c r="C32">
        <f t="shared" si="0"/>
        <v>7.2484389135850158</v>
      </c>
      <c r="D32">
        <f t="shared" si="1"/>
        <v>7.0831972039149296</v>
      </c>
      <c r="E32">
        <v>32</v>
      </c>
      <c r="G32">
        <f t="shared" si="2"/>
        <v>6.7191547346939018</v>
      </c>
      <c r="H32">
        <f t="shared" si="3"/>
        <v>6.8836336460140073</v>
      </c>
    </row>
    <row r="33" spans="1:8" x14ac:dyDescent="0.3">
      <c r="A33">
        <v>33</v>
      </c>
      <c r="C33">
        <f t="shared" ref="C33:C64" si="4">5.24313650329535+(A33-1)*0.0646871745254731</f>
        <v>7.3131260881104891</v>
      </c>
      <c r="D33">
        <f t="shared" ref="D33:D64" si="5">0+1*C33-0.163924930312515*(1.00666666666667+(C33-6.65726666666667)^2/36.9297499659997)^0.5</f>
        <v>7.1477068669670309</v>
      </c>
      <c r="E33">
        <v>33</v>
      </c>
      <c r="G33">
        <f t="shared" ref="G33:G64" si="6">4.28206786267727+(E33-1)*0.0786157055489236</f>
        <v>6.7977704402428252</v>
      </c>
      <c r="H33">
        <f t="shared" ref="H33:H64" si="7">0+1*G33+0.163924930312515*(1.00666666666667+(G33-6.65726666666667)^2/36.9297499659997)^0.5</f>
        <v>6.9622845423752127</v>
      </c>
    </row>
    <row r="34" spans="1:8" x14ac:dyDescent="0.3">
      <c r="A34">
        <v>34</v>
      </c>
      <c r="C34">
        <f t="shared" si="4"/>
        <v>7.3778132626359625</v>
      </c>
      <c r="D34">
        <f t="shared" si="5"/>
        <v>7.2121983348368355</v>
      </c>
      <c r="E34">
        <v>34</v>
      </c>
      <c r="G34">
        <f t="shared" si="6"/>
        <v>6.8763861457917486</v>
      </c>
      <c r="H34">
        <f t="shared" si="7"/>
        <v>7.0409627587303412</v>
      </c>
    </row>
    <row r="35" spans="1:8" x14ac:dyDescent="0.3">
      <c r="A35">
        <v>35</v>
      </c>
      <c r="C35">
        <f t="shared" si="4"/>
        <v>7.4425004371614349</v>
      </c>
      <c r="D35">
        <f t="shared" si="5"/>
        <v>7.2766716719447242</v>
      </c>
      <c r="E35">
        <v>35</v>
      </c>
      <c r="G35">
        <f t="shared" si="6"/>
        <v>6.9550018513406719</v>
      </c>
      <c r="H35">
        <f t="shared" si="7"/>
        <v>7.1196682639656759</v>
      </c>
    </row>
    <row r="36" spans="1:8" x14ac:dyDescent="0.3">
      <c r="A36">
        <v>36</v>
      </c>
      <c r="C36">
        <f t="shared" si="4"/>
        <v>7.5071876116869083</v>
      </c>
      <c r="D36">
        <f t="shared" si="5"/>
        <v>7.3411269483319934</v>
      </c>
      <c r="E36">
        <v>36</v>
      </c>
      <c r="G36">
        <f t="shared" si="6"/>
        <v>7.0336175568895953</v>
      </c>
      <c r="H36">
        <f t="shared" si="7"/>
        <v>7.1984010134675289</v>
      </c>
    </row>
    <row r="37" spans="1:8" x14ac:dyDescent="0.3">
      <c r="A37">
        <v>37</v>
      </c>
      <c r="C37">
        <f t="shared" si="4"/>
        <v>7.5718747862123816</v>
      </c>
      <c r="D37">
        <f t="shared" si="5"/>
        <v>7.4055642395485073</v>
      </c>
      <c r="E37">
        <v>37</v>
      </c>
      <c r="G37">
        <f t="shared" si="6"/>
        <v>7.1122332624385187</v>
      </c>
      <c r="H37">
        <f t="shared" si="7"/>
        <v>7.2771609492327327</v>
      </c>
    </row>
    <row r="38" spans="1:8" x14ac:dyDescent="0.3">
      <c r="A38">
        <v>38</v>
      </c>
      <c r="C38">
        <f t="shared" si="4"/>
        <v>7.6365619607378541</v>
      </c>
      <c r="D38">
        <f t="shared" si="5"/>
        <v>7.4699836265326347</v>
      </c>
      <c r="E38">
        <v>38</v>
      </c>
      <c r="G38">
        <f t="shared" si="6"/>
        <v>7.1908489679874421</v>
      </c>
      <c r="H38">
        <f t="shared" si="7"/>
        <v>7.3559480000116917</v>
      </c>
    </row>
    <row r="39" spans="1:8" x14ac:dyDescent="0.3">
      <c r="A39">
        <v>39</v>
      </c>
      <c r="C39">
        <f t="shared" si="4"/>
        <v>7.7012491352633283</v>
      </c>
      <c r="D39">
        <f t="shared" si="5"/>
        <v>7.534385195483873</v>
      </c>
      <c r="E39">
        <v>39</v>
      </c>
      <c r="G39">
        <f t="shared" si="6"/>
        <v>7.2694646735363664</v>
      </c>
      <c r="H39">
        <f t="shared" si="7"/>
        <v>7.4347620814831732</v>
      </c>
    </row>
    <row r="40" spans="1:8" x14ac:dyDescent="0.3">
      <c r="A40">
        <v>40</v>
      </c>
      <c r="C40">
        <f t="shared" si="4"/>
        <v>7.7659363097888008</v>
      </c>
      <c r="D40">
        <f t="shared" si="5"/>
        <v>7.5987690377286148</v>
      </c>
      <c r="E40">
        <v>40</v>
      </c>
      <c r="G40">
        <f t="shared" si="6"/>
        <v>7.3480803790852898</v>
      </c>
      <c r="H40">
        <f t="shared" si="7"/>
        <v>7.5136030964598453</v>
      </c>
    </row>
    <row r="41" spans="1:8" x14ac:dyDescent="0.3">
      <c r="A41">
        <v>41</v>
      </c>
      <c r="C41">
        <f t="shared" si="4"/>
        <v>7.8306234843142741</v>
      </c>
      <c r="D41">
        <f t="shared" si="5"/>
        <v>7.6631352495795513</v>
      </c>
      <c r="E41">
        <v>41</v>
      </c>
      <c r="G41">
        <f t="shared" si="6"/>
        <v>7.426696084634214</v>
      </c>
      <c r="H41">
        <f t="shared" si="7"/>
        <v>7.5924709351234121</v>
      </c>
    </row>
    <row r="42" spans="1:8" x14ac:dyDescent="0.3">
      <c r="A42">
        <v>42</v>
      </c>
      <c r="C42">
        <f t="shared" si="4"/>
        <v>7.8953106588397475</v>
      </c>
      <c r="D42">
        <f t="shared" si="5"/>
        <v>7.7274839321891635</v>
      </c>
      <c r="E42">
        <v>42</v>
      </c>
      <c r="G42">
        <f t="shared" si="6"/>
        <v>7.5053117901831374</v>
      </c>
      <c r="H42">
        <f t="shared" si="7"/>
        <v>7.6713654752880158</v>
      </c>
    </row>
    <row r="43" spans="1:8" x14ac:dyDescent="0.3">
      <c r="A43">
        <v>43</v>
      </c>
      <c r="C43">
        <f t="shared" si="4"/>
        <v>7.9599978333652199</v>
      </c>
      <c r="D43">
        <f t="shared" si="5"/>
        <v>7.7918151913978253</v>
      </c>
      <c r="E43">
        <v>43</v>
      </c>
      <c r="G43">
        <f t="shared" si="6"/>
        <v>7.5839274957320608</v>
      </c>
      <c r="H43">
        <f t="shared" si="7"/>
        <v>7.7502865826904808</v>
      </c>
    </row>
    <row r="44" spans="1:8" x14ac:dyDescent="0.3">
      <c r="A44">
        <v>44</v>
      </c>
      <c r="C44">
        <f t="shared" si="4"/>
        <v>8.0246850078906924</v>
      </c>
      <c r="D44">
        <f t="shared" si="5"/>
        <v>7.8561291375770113</v>
      </c>
      <c r="E44">
        <v>44</v>
      </c>
      <c r="G44">
        <f t="shared" si="6"/>
        <v>7.6625432012809842</v>
      </c>
      <c r="H44">
        <f t="shared" si="7"/>
        <v>7.8292341113058059</v>
      </c>
    </row>
    <row r="45" spans="1:8" x14ac:dyDescent="0.3">
      <c r="A45">
        <v>45</v>
      </c>
      <c r="C45">
        <f t="shared" si="4"/>
        <v>8.0893721824161666</v>
      </c>
      <c r="D45">
        <f t="shared" si="5"/>
        <v>7.9204258854681164</v>
      </c>
      <c r="E45">
        <v>45</v>
      </c>
      <c r="G45">
        <f t="shared" si="6"/>
        <v>7.7411589068299076</v>
      </c>
      <c r="H45">
        <f t="shared" si="7"/>
        <v>7.9082079036862263</v>
      </c>
    </row>
    <row r="46" spans="1:8" x14ac:dyDescent="0.3">
      <c r="A46">
        <v>46</v>
      </c>
      <c r="C46">
        <f t="shared" si="4"/>
        <v>8.1540593569416391</v>
      </c>
      <c r="D46">
        <f t="shared" si="5"/>
        <v>7.9847055540173999</v>
      </c>
      <c r="E46">
        <v>46</v>
      </c>
      <c r="G46">
        <f t="shared" si="6"/>
        <v>7.819774612378831</v>
      </c>
      <c r="H46">
        <f t="shared" si="7"/>
        <v>7.9872077913220636</v>
      </c>
    </row>
    <row r="47" spans="1:8" x14ac:dyDescent="0.3">
      <c r="A47">
        <v>47</v>
      </c>
      <c r="C47">
        <f t="shared" si="4"/>
        <v>8.2187465314671115</v>
      </c>
      <c r="D47">
        <f t="shared" si="5"/>
        <v>8.0489682662075914</v>
      </c>
      <c r="E47">
        <v>47</v>
      </c>
      <c r="G47">
        <f t="shared" si="6"/>
        <v>7.8983903179277553</v>
      </c>
      <c r="H47">
        <f t="shared" si="7"/>
        <v>8.0662335950225064</v>
      </c>
    </row>
    <row r="48" spans="1:8" x14ac:dyDescent="0.3">
      <c r="A48">
        <v>48</v>
      </c>
      <c r="C48">
        <f t="shared" si="4"/>
        <v>8.2834337059925858</v>
      </c>
      <c r="D48">
        <f t="shared" si="5"/>
        <v>8.1132141488866267</v>
      </c>
      <c r="E48">
        <v>48</v>
      </c>
      <c r="G48">
        <f t="shared" si="6"/>
        <v>7.9770060234766786</v>
      </c>
      <c r="H48">
        <f t="shared" si="7"/>
        <v>8.1452851253143983</v>
      </c>
    </row>
    <row r="49" spans="1:8" x14ac:dyDescent="0.3">
      <c r="A49">
        <v>49</v>
      </c>
      <c r="C49">
        <f t="shared" si="4"/>
        <v>8.3481208805180582</v>
      </c>
      <c r="D49">
        <f t="shared" si="5"/>
        <v>8.1774433325940503</v>
      </c>
      <c r="E49">
        <v>49</v>
      </c>
      <c r="G49">
        <f t="shared" si="6"/>
        <v>8.0556217290256029</v>
      </c>
      <c r="H49">
        <f t="shared" si="7"/>
        <v>8.2243621828570692</v>
      </c>
    </row>
    <row r="50" spans="1:8" x14ac:dyDescent="0.3">
      <c r="A50">
        <v>50</v>
      </c>
      <c r="C50">
        <f t="shared" si="4"/>
        <v>8.4128080550435307</v>
      </c>
      <c r="D50">
        <f t="shared" si="5"/>
        <v>8.241655951385578</v>
      </c>
      <c r="E50">
        <v>50</v>
      </c>
      <c r="G50">
        <f t="shared" si="6"/>
        <v>8.1342374345745263</v>
      </c>
      <c r="H50">
        <f t="shared" si="7"/>
        <v>8.3034645588712053</v>
      </c>
    </row>
    <row r="51" spans="1:8" x14ac:dyDescent="0.3">
      <c r="A51">
        <v>51</v>
      </c>
      <c r="C51">
        <f t="shared" si="4"/>
        <v>8.4774952295690049</v>
      </c>
      <c r="D51">
        <f t="shared" si="5"/>
        <v>8.3058521426563079</v>
      </c>
      <c r="E51">
        <v>51</v>
      </c>
      <c r="G51">
        <f t="shared" si="6"/>
        <v>8.2128531401234497</v>
      </c>
      <c r="H51">
        <f t="shared" si="7"/>
        <v>8.3825920355797745</v>
      </c>
    </row>
    <row r="52" spans="1:8" x14ac:dyDescent="0.3">
      <c r="A52">
        <v>52</v>
      </c>
      <c r="C52">
        <f t="shared" si="4"/>
        <v>8.5421824040944774</v>
      </c>
      <c r="D52">
        <f t="shared" si="5"/>
        <v>8.3700320469630345</v>
      </c>
      <c r="E52">
        <v>52</v>
      </c>
      <c r="G52">
        <f t="shared" si="6"/>
        <v>8.2914688456723731</v>
      </c>
      <c r="H52">
        <f t="shared" si="7"/>
        <v>8.4617443866589674</v>
      </c>
    </row>
    <row r="53" spans="1:8" x14ac:dyDescent="0.3">
      <c r="A53">
        <v>53</v>
      </c>
      <c r="C53">
        <f t="shared" si="4"/>
        <v>8.6068695786199516</v>
      </c>
      <c r="D53">
        <f t="shared" si="5"/>
        <v>8.4341958078461765</v>
      </c>
      <c r="E53">
        <v>53</v>
      </c>
      <c r="G53">
        <f t="shared" si="6"/>
        <v>8.3700845512212965</v>
      </c>
      <c r="H53">
        <f t="shared" si="7"/>
        <v>8.5409213776971971</v>
      </c>
    </row>
    <row r="54" spans="1:8" x14ac:dyDescent="0.3">
      <c r="A54">
        <v>54</v>
      </c>
      <c r="C54">
        <f t="shared" si="4"/>
        <v>8.6715567531454241</v>
      </c>
      <c r="D54">
        <f t="shared" si="5"/>
        <v>8.4983435716517182</v>
      </c>
      <c r="E54">
        <v>54</v>
      </c>
      <c r="G54">
        <f t="shared" si="6"/>
        <v>8.4487002567702199</v>
      </c>
      <c r="H54">
        <f t="shared" si="7"/>
        <v>8.6201227666601739</v>
      </c>
    </row>
    <row r="55" spans="1:8" x14ac:dyDescent="0.3">
      <c r="A55">
        <v>55</v>
      </c>
      <c r="C55">
        <f t="shared" si="4"/>
        <v>8.7362439276708983</v>
      </c>
      <c r="D55">
        <f t="shared" si="5"/>
        <v>8.5624754873536322</v>
      </c>
      <c r="E55">
        <v>55</v>
      </c>
      <c r="G55">
        <f t="shared" si="6"/>
        <v>8.5273159623191432</v>
      </c>
      <c r="H55">
        <f t="shared" si="7"/>
        <v>8.6993483043601696</v>
      </c>
    </row>
    <row r="56" spans="1:8" x14ac:dyDescent="0.3">
      <c r="A56">
        <v>56</v>
      </c>
      <c r="C56">
        <f t="shared" si="4"/>
        <v>8.8009311021963708</v>
      </c>
      <c r="D56">
        <f t="shared" si="5"/>
        <v>8.6265917063771624</v>
      </c>
      <c r="E56">
        <v>56</v>
      </c>
      <c r="G56">
        <f t="shared" si="6"/>
        <v>8.6059316678680666</v>
      </c>
      <c r="H56">
        <f t="shared" si="7"/>
        <v>8.7785977349275957</v>
      </c>
    </row>
    <row r="57" spans="1:8" x14ac:dyDescent="0.3">
      <c r="A57">
        <v>57</v>
      </c>
      <c r="C57">
        <f t="shared" si="4"/>
        <v>8.8656182767218432</v>
      </c>
      <c r="D57">
        <f t="shared" si="5"/>
        <v>8.6906923824234177</v>
      </c>
      <c r="E57">
        <v>57</v>
      </c>
      <c r="G57">
        <f t="shared" si="6"/>
        <v>8.68454737341699</v>
      </c>
      <c r="H57">
        <f t="shared" si="7"/>
        <v>8.8578707962831018</v>
      </c>
    </row>
    <row r="58" spans="1:8" x14ac:dyDescent="0.3">
      <c r="A58">
        <v>58</v>
      </c>
      <c r="C58">
        <f t="shared" si="4"/>
        <v>8.9303054512473174</v>
      </c>
      <c r="D58">
        <f t="shared" si="5"/>
        <v>8.7547776712955709</v>
      </c>
      <c r="E58">
        <v>58</v>
      </c>
      <c r="G58">
        <f t="shared" si="6"/>
        <v>8.7631630789659134</v>
      </c>
      <c r="H58">
        <f t="shared" si="7"/>
        <v>8.9371672206085186</v>
      </c>
    </row>
    <row r="59" spans="1:8" x14ac:dyDescent="0.3">
      <c r="A59">
        <v>59</v>
      </c>
      <c r="C59">
        <f t="shared" si="4"/>
        <v>8.9949926257727899</v>
      </c>
      <c r="D59">
        <f t="shared" si="5"/>
        <v>8.8188477307270929</v>
      </c>
      <c r="E59">
        <v>59</v>
      </c>
      <c r="G59">
        <f t="shared" si="6"/>
        <v>8.8417787845148386</v>
      </c>
      <c r="H59">
        <f t="shared" si="7"/>
        <v>9.0164867348149595</v>
      </c>
    </row>
    <row r="60" spans="1:8" x14ac:dyDescent="0.3">
      <c r="A60">
        <v>60</v>
      </c>
      <c r="C60">
        <f t="shared" si="4"/>
        <v>9.0596798002982624</v>
      </c>
      <c r="D60">
        <f t="shared" si="5"/>
        <v>8.8829027202123036</v>
      </c>
      <c r="E60">
        <v>60</v>
      </c>
      <c r="G60">
        <f t="shared" si="6"/>
        <v>8.9203944900637619</v>
      </c>
      <c r="H60">
        <f t="shared" si="7"/>
        <v>9.0958290610065902</v>
      </c>
    </row>
    <row r="61" spans="1:8" x14ac:dyDescent="0.3">
      <c r="A61">
        <v>61</v>
      </c>
      <c r="C61">
        <f t="shared" si="4"/>
        <v>9.1243669748237366</v>
      </c>
      <c r="D61">
        <f t="shared" si="5"/>
        <v>8.9469428008395742</v>
      </c>
      <c r="E61">
        <v>61</v>
      </c>
      <c r="G61">
        <f t="shared" si="6"/>
        <v>8.9990101956126853</v>
      </c>
      <c r="H61">
        <f t="shared" si="7"/>
        <v>9.1751939169386194</v>
      </c>
    </row>
    <row r="62" spans="1:8" x14ac:dyDescent="0.3">
      <c r="A62">
        <v>62</v>
      </c>
      <c r="C62">
        <f t="shared" si="4"/>
        <v>9.1890541493492091</v>
      </c>
      <c r="D62">
        <f t="shared" si="5"/>
        <v>9.0109681351274471</v>
      </c>
      <c r="E62">
        <v>62</v>
      </c>
      <c r="G62">
        <f t="shared" si="6"/>
        <v>9.0776259011616087</v>
      </c>
      <c r="H62">
        <f t="shared" si="7"/>
        <v>9.2545810164681441</v>
      </c>
    </row>
    <row r="63" spans="1:8" x14ac:dyDescent="0.3">
      <c r="A63">
        <v>63</v>
      </c>
      <c r="C63">
        <f t="shared" si="4"/>
        <v>9.2537413238746815</v>
      </c>
      <c r="D63">
        <f t="shared" si="5"/>
        <v>9.0749788868639598</v>
      </c>
      <c r="E63">
        <v>63</v>
      </c>
      <c r="G63">
        <f t="shared" si="6"/>
        <v>9.1562416067105339</v>
      </c>
      <c r="H63">
        <f t="shared" si="7"/>
        <v>9.3339900699966591</v>
      </c>
    </row>
    <row r="64" spans="1:8" x14ac:dyDescent="0.3">
      <c r="A64">
        <v>64</v>
      </c>
      <c r="C64">
        <f t="shared" si="4"/>
        <v>9.3184284984001557</v>
      </c>
      <c r="D64">
        <f t="shared" si="5"/>
        <v>9.1389752209494013</v>
      </c>
      <c r="E64">
        <v>64</v>
      </c>
      <c r="G64">
        <f t="shared" si="6"/>
        <v>9.2348573122594573</v>
      </c>
      <c r="H64">
        <f t="shared" si="7"/>
        <v>9.4134207849030638</v>
      </c>
    </row>
    <row r="65" spans="1:8" x14ac:dyDescent="0.3">
      <c r="A65">
        <v>65</v>
      </c>
      <c r="C65">
        <f t="shared" ref="C65:C70" si="8">5.24313650329535+(A65-1)*0.0646871745254731</f>
        <v>9.3831156729256282</v>
      </c>
      <c r="D65">
        <f t="shared" ref="D65:D70" si="9">0+1*C65-0.163924930312515*(1.00666666666667+(C65-6.65726666666667)^2/36.9297499659997)^0.5</f>
        <v>9.2029573032427052</v>
      </c>
      <c r="E65">
        <v>65</v>
      </c>
      <c r="G65">
        <f t="shared" ref="G65:G70" si="10">4.28206786267727+(E65-1)*0.0786157055489236</f>
        <v>9.3134730178083807</v>
      </c>
      <c r="H65">
        <f t="shared" ref="H65:H70" si="11">0+1*G65+0.163924930312515*(1.00666666666667+(G65-6.65726666666667)^2/36.9297499659997)^0.5</f>
        <v>9.4928728659661861</v>
      </c>
    </row>
    <row r="66" spans="1:8" x14ac:dyDescent="0.3">
      <c r="A66">
        <v>66</v>
      </c>
      <c r="C66">
        <f t="shared" si="8"/>
        <v>9.4478028474511007</v>
      </c>
      <c r="D66">
        <f t="shared" si="9"/>
        <v>9.2669253004117085</v>
      </c>
      <c r="E66">
        <v>66</v>
      </c>
      <c r="G66">
        <f t="shared" si="10"/>
        <v>9.392088723357304</v>
      </c>
      <c r="H66">
        <f t="shared" si="11"/>
        <v>9.5723460157758886</v>
      </c>
    </row>
    <row r="67" spans="1:8" x14ac:dyDescent="0.3">
      <c r="A67">
        <v>67</v>
      </c>
      <c r="C67">
        <f t="shared" si="8"/>
        <v>9.5124900219765749</v>
      </c>
      <c r="D67">
        <f t="shared" si="9"/>
        <v>9.3308793797874312</v>
      </c>
      <c r="E67">
        <v>67</v>
      </c>
      <c r="G67">
        <f t="shared" si="10"/>
        <v>9.4707044289062274</v>
      </c>
      <c r="H67">
        <f t="shared" si="11"/>
        <v>9.6518399351319513</v>
      </c>
    </row>
    <row r="68" spans="1:8" x14ac:dyDescent="0.3">
      <c r="A68">
        <v>68</v>
      </c>
      <c r="C68">
        <f t="shared" si="8"/>
        <v>9.5771771965020474</v>
      </c>
      <c r="D68">
        <f t="shared" si="9"/>
        <v>9.3948197092225136</v>
      </c>
      <c r="E68">
        <v>68</v>
      </c>
      <c r="G68">
        <f t="shared" si="10"/>
        <v>9.5493201344551508</v>
      </c>
      <c r="H68">
        <f t="shared" si="11"/>
        <v>9.7313543234300628</v>
      </c>
    </row>
    <row r="69" spans="1:8" x14ac:dyDescent="0.3">
      <c r="A69">
        <v>69</v>
      </c>
      <c r="C69">
        <f t="shared" si="8"/>
        <v>9.6418643710275198</v>
      </c>
      <c r="D69">
        <f t="shared" si="9"/>
        <v>9.4587464569539819</v>
      </c>
      <c r="E69">
        <v>69</v>
      </c>
      <c r="G69">
        <f t="shared" si="10"/>
        <v>9.6279358400040742</v>
      </c>
      <c r="H69">
        <f t="shared" si="11"/>
        <v>9.8108888790342981</v>
      </c>
    </row>
    <row r="70" spans="1:8" x14ac:dyDescent="0.3">
      <c r="A70">
        <v>70</v>
      </c>
      <c r="C70">
        <f t="shared" si="8"/>
        <v>9.706551545552994</v>
      </c>
      <c r="D70">
        <f t="shared" si="9"/>
        <v>9.5226597914704101</v>
      </c>
      <c r="E70">
        <v>70</v>
      </c>
      <c r="G70">
        <f t="shared" si="10"/>
        <v>9.7065515455529976</v>
      </c>
      <c r="H70">
        <f t="shared" si="11"/>
        <v>9.8904432996355816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33815-0791-4EDF-A92C-EC54A27F676F}">
  <sheetPr codeName="XLSTAT_20230720_034509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5.21177171520863+(A1-1)*0.0665266193019688</f>
        <v>5.2117717152086298</v>
      </c>
      <c r="D1">
        <f t="shared" ref="D1:D32" si="1">0+1*C1-0.175066436108301*(1.00666666666667+(C1-6.7128)^2/53.4268244591489)^0.5</f>
        <v>5.0324812810576542</v>
      </c>
      <c r="E1">
        <v>1</v>
      </c>
      <c r="G1">
        <f t="shared" ref="G1:G32" si="2">4.26039127957188+(E1-1)*0.0803147415575739</f>
        <v>4.2603912795718797</v>
      </c>
      <c r="H1">
        <f t="shared" ref="H1:H32" si="3">0+1*G1+0.175066436108301*(1.00666666666667+(G1-6.7128)^2/53.4268244591489)^0.5</f>
        <v>4.4456011126313593</v>
      </c>
    </row>
    <row r="2" spans="1:8" x14ac:dyDescent="0.3">
      <c r="A2">
        <v>2</v>
      </c>
      <c r="C2">
        <f t="shared" si="0"/>
        <v>5.2782983345105983</v>
      </c>
      <c r="D2">
        <f t="shared" si="1"/>
        <v>5.0993205948000782</v>
      </c>
      <c r="E2">
        <v>2</v>
      </c>
      <c r="G2">
        <f t="shared" si="2"/>
        <v>4.3407060211294537</v>
      </c>
      <c r="H2">
        <f t="shared" si="3"/>
        <v>4.5253148113014534</v>
      </c>
    </row>
    <row r="3" spans="1:8" x14ac:dyDescent="0.3">
      <c r="A3">
        <v>3</v>
      </c>
      <c r="C3">
        <f t="shared" si="0"/>
        <v>5.3448249538125676</v>
      </c>
      <c r="D3">
        <f t="shared" si="1"/>
        <v>5.166146246214069</v>
      </c>
      <c r="E3">
        <v>3</v>
      </c>
      <c r="G3">
        <f t="shared" si="2"/>
        <v>4.4210207626870277</v>
      </c>
      <c r="H3">
        <f t="shared" si="3"/>
        <v>4.6050466553105895</v>
      </c>
    </row>
    <row r="4" spans="1:8" x14ac:dyDescent="0.3">
      <c r="A4">
        <v>4</v>
      </c>
      <c r="C4">
        <f t="shared" si="0"/>
        <v>5.4113515731145361</v>
      </c>
      <c r="D4">
        <f t="shared" si="1"/>
        <v>5.2329581665951395</v>
      </c>
      <c r="E4">
        <v>4</v>
      </c>
      <c r="G4">
        <f t="shared" si="2"/>
        <v>4.5013355042446017</v>
      </c>
      <c r="H4">
        <f t="shared" si="3"/>
        <v>4.6847968176142292</v>
      </c>
    </row>
    <row r="5" spans="1:8" x14ac:dyDescent="0.3">
      <c r="A5">
        <v>5</v>
      </c>
      <c r="C5">
        <f t="shared" si="0"/>
        <v>5.4778781924165054</v>
      </c>
      <c r="D5">
        <f t="shared" si="1"/>
        <v>5.2997562899635469</v>
      </c>
      <c r="E5">
        <v>5</v>
      </c>
      <c r="G5">
        <f t="shared" si="2"/>
        <v>4.5816502458021748</v>
      </c>
      <c r="H5">
        <f t="shared" si="3"/>
        <v>4.7645654678341298</v>
      </c>
    </row>
    <row r="6" spans="1:8" x14ac:dyDescent="0.3">
      <c r="A6">
        <v>6</v>
      </c>
      <c r="C6">
        <f t="shared" si="0"/>
        <v>5.5444048117184739</v>
      </c>
      <c r="D6">
        <f t="shared" si="1"/>
        <v>5.3665405531371908</v>
      </c>
      <c r="E6">
        <v>6</v>
      </c>
      <c r="G6">
        <f t="shared" si="2"/>
        <v>4.6619649873597488</v>
      </c>
      <c r="H6">
        <f t="shared" si="3"/>
        <v>4.8443527720356157</v>
      </c>
    </row>
    <row r="7" spans="1:8" x14ac:dyDescent="0.3">
      <c r="A7">
        <v>7</v>
      </c>
      <c r="C7">
        <f t="shared" si="0"/>
        <v>5.6109314310204423</v>
      </c>
      <c r="D7">
        <f t="shared" si="1"/>
        <v>5.4333108958021867</v>
      </c>
      <c r="E7">
        <v>7</v>
      </c>
      <c r="G7">
        <f t="shared" si="2"/>
        <v>4.7422797289173229</v>
      </c>
      <c r="H7">
        <f t="shared" si="3"/>
        <v>4.9241588925046402</v>
      </c>
    </row>
    <row r="8" spans="1:8" x14ac:dyDescent="0.3">
      <c r="A8">
        <v>8</v>
      </c>
      <c r="C8">
        <f t="shared" si="0"/>
        <v>5.6774580503224117</v>
      </c>
      <c r="D8">
        <f t="shared" si="1"/>
        <v>5.5000672605809164</v>
      </c>
      <c r="E8">
        <v>8</v>
      </c>
      <c r="G8">
        <f t="shared" si="2"/>
        <v>4.8225944704748969</v>
      </c>
      <c r="H8">
        <f t="shared" si="3"/>
        <v>5.0039839875252339</v>
      </c>
    </row>
    <row r="9" spans="1:8" x14ac:dyDescent="0.3">
      <c r="A9">
        <v>9</v>
      </c>
      <c r="C9">
        <f t="shared" si="0"/>
        <v>5.7439846696243801</v>
      </c>
      <c r="D9">
        <f t="shared" si="1"/>
        <v>5.56680959309739</v>
      </c>
      <c r="E9">
        <v>9</v>
      </c>
      <c r="G9">
        <f t="shared" si="2"/>
        <v>4.9029092120324709</v>
      </c>
      <c r="H9">
        <f t="shared" si="3"/>
        <v>5.0838282111579565</v>
      </c>
    </row>
    <row r="10" spans="1:8" x14ac:dyDescent="0.3">
      <c r="A10">
        <v>10</v>
      </c>
      <c r="C10">
        <f t="shared" si="0"/>
        <v>5.8105112889263495</v>
      </c>
      <c r="D10">
        <f t="shared" si="1"/>
        <v>5.633537842039761</v>
      </c>
      <c r="E10">
        <v>10</v>
      </c>
      <c r="G10">
        <f t="shared" si="2"/>
        <v>4.9832239535900449</v>
      </c>
      <c r="H10">
        <f t="shared" si="3"/>
        <v>5.16369171301998</v>
      </c>
    </row>
    <row r="11" spans="1:8" x14ac:dyDescent="0.3">
      <c r="A11">
        <v>11</v>
      </c>
      <c r="C11">
        <f t="shared" si="0"/>
        <v>5.877037908228318</v>
      </c>
      <c r="D11">
        <f t="shared" si="1"/>
        <v>5.7002519592198153</v>
      </c>
      <c r="E11">
        <v>11</v>
      </c>
      <c r="G11">
        <f t="shared" si="2"/>
        <v>5.0635386951476189</v>
      </c>
      <c r="H11">
        <f t="shared" si="3"/>
        <v>5.2435746380674573</v>
      </c>
    </row>
    <row r="12" spans="1:8" x14ac:dyDescent="0.3">
      <c r="A12">
        <v>12</v>
      </c>
      <c r="C12">
        <f t="shared" si="0"/>
        <v>5.9435645275302864</v>
      </c>
      <c r="D12">
        <f t="shared" si="1"/>
        <v>5.7669518996292908</v>
      </c>
      <c r="E12">
        <v>12</v>
      </c>
      <c r="G12">
        <f t="shared" si="2"/>
        <v>5.1438534367051929</v>
      </c>
      <c r="H12">
        <f t="shared" si="3"/>
        <v>5.3234771263808307</v>
      </c>
    </row>
    <row r="13" spans="1:8" x14ac:dyDescent="0.3">
      <c r="A13">
        <v>13</v>
      </c>
      <c r="C13">
        <f t="shared" si="0"/>
        <v>6.0100911468322558</v>
      </c>
      <c r="D13">
        <f t="shared" si="1"/>
        <v>5.8336376214928745</v>
      </c>
      <c r="E13">
        <v>13</v>
      </c>
      <c r="G13">
        <f t="shared" si="2"/>
        <v>5.2241681782627669</v>
      </c>
      <c r="H13">
        <f t="shared" si="3"/>
        <v>5.4033993129537716</v>
      </c>
    </row>
    <row r="14" spans="1:8" x14ac:dyDescent="0.3">
      <c r="A14">
        <v>14</v>
      </c>
      <c r="C14">
        <f t="shared" si="0"/>
        <v>6.0766177661342242</v>
      </c>
      <c r="D14">
        <f t="shared" si="1"/>
        <v>5.9003090863177228</v>
      </c>
      <c r="E14">
        <v>14</v>
      </c>
      <c r="G14">
        <f t="shared" si="2"/>
        <v>5.3044829198203409</v>
      </c>
      <c r="H14">
        <f t="shared" si="3"/>
        <v>5.483341327486408</v>
      </c>
    </row>
    <row r="15" spans="1:8" x14ac:dyDescent="0.3">
      <c r="A15">
        <v>15</v>
      </c>
      <c r="C15">
        <f t="shared" si="0"/>
        <v>6.1431443854361927</v>
      </c>
      <c r="D15">
        <f t="shared" si="1"/>
        <v>5.9669662589393955</v>
      </c>
      <c r="E15">
        <v>15</v>
      </c>
      <c r="G15">
        <f t="shared" si="2"/>
        <v>5.384797661377914</v>
      </c>
      <c r="H15">
        <f t="shared" si="3"/>
        <v>5.5633032941835419</v>
      </c>
    </row>
    <row r="16" spans="1:8" x14ac:dyDescent="0.3">
      <c r="A16">
        <v>16</v>
      </c>
      <c r="C16">
        <f t="shared" si="0"/>
        <v>6.209671004738162</v>
      </c>
      <c r="D16">
        <f t="shared" si="1"/>
        <v>6.0336091075640521</v>
      </c>
      <c r="E16">
        <v>16</v>
      </c>
      <c r="G16">
        <f t="shared" si="2"/>
        <v>5.4651124029354881</v>
      </c>
      <c r="H16">
        <f t="shared" si="3"/>
        <v>5.6432853315585385</v>
      </c>
    </row>
    <row r="17" spans="1:8" x14ac:dyDescent="0.3">
      <c r="A17">
        <v>17</v>
      </c>
      <c r="C17">
        <f t="shared" si="0"/>
        <v>6.2761976240401305</v>
      </c>
      <c r="D17">
        <f t="shared" si="1"/>
        <v>6.1002376038068009</v>
      </c>
      <c r="E17">
        <v>17</v>
      </c>
      <c r="G17">
        <f t="shared" si="2"/>
        <v>5.5454271444930621</v>
      </c>
      <c r="H17">
        <f t="shared" si="3"/>
        <v>5.7232875522435567</v>
      </c>
    </row>
    <row r="18" spans="1:8" x14ac:dyDescent="0.3">
      <c r="A18">
        <v>18</v>
      </c>
      <c r="C18">
        <f t="shared" si="0"/>
        <v>6.3427242433420998</v>
      </c>
      <c r="D18">
        <f t="shared" si="1"/>
        <v>6.1668517227261077</v>
      </c>
      <c r="E18">
        <v>18</v>
      </c>
      <c r="G18">
        <f t="shared" si="2"/>
        <v>5.6257418860506361</v>
      </c>
      <c r="H18">
        <f t="shared" si="3"/>
        <v>5.8033100628068066</v>
      </c>
    </row>
    <row r="19" spans="1:8" x14ac:dyDescent="0.3">
      <c r="A19">
        <v>19</v>
      </c>
      <c r="C19">
        <f t="shared" si="0"/>
        <v>6.4092508626440683</v>
      </c>
      <c r="D19">
        <f t="shared" si="1"/>
        <v>6.2334514428541468</v>
      </c>
      <c r="E19">
        <v>19</v>
      </c>
      <c r="G19">
        <f t="shared" si="2"/>
        <v>5.7060566276082101</v>
      </c>
      <c r="H19">
        <f t="shared" si="3"/>
        <v>5.8833529635774831</v>
      </c>
    </row>
    <row r="20" spans="1:8" x14ac:dyDescent="0.3">
      <c r="A20">
        <v>20</v>
      </c>
      <c r="C20">
        <f t="shared" si="0"/>
        <v>6.4757774819460376</v>
      </c>
      <c r="D20">
        <f t="shared" si="1"/>
        <v>6.300036746223026</v>
      </c>
      <c r="E20">
        <v>20</v>
      </c>
      <c r="G20">
        <f t="shared" si="2"/>
        <v>5.7863713691657832</v>
      </c>
      <c r="H20">
        <f t="shared" si="3"/>
        <v>5.9634163484790328</v>
      </c>
    </row>
    <row r="21" spans="1:8" x14ac:dyDescent="0.3">
      <c r="A21">
        <v>21</v>
      </c>
      <c r="C21">
        <f t="shared" si="0"/>
        <v>6.5423041012480061</v>
      </c>
      <c r="D21">
        <f t="shared" si="1"/>
        <v>6.366607618386797</v>
      </c>
      <c r="E21">
        <v>21</v>
      </c>
      <c r="G21">
        <f t="shared" si="2"/>
        <v>5.8666861107233572</v>
      </c>
      <c r="H21">
        <f t="shared" si="3"/>
        <v>6.0435003048713636</v>
      </c>
    </row>
    <row r="22" spans="1:8" x14ac:dyDescent="0.3">
      <c r="A22">
        <v>22</v>
      </c>
      <c r="C22">
        <f t="shared" si="0"/>
        <v>6.6088307205499746</v>
      </c>
      <c r="D22">
        <f t="shared" si="1"/>
        <v>6.433164048439199</v>
      </c>
      <c r="E22">
        <v>22</v>
      </c>
      <c r="G22">
        <f t="shared" si="2"/>
        <v>5.9470008522809312</v>
      </c>
      <c r="H22">
        <f t="shared" si="3"/>
        <v>6.1236049134026098</v>
      </c>
    </row>
    <row r="23" spans="1:8" x14ac:dyDescent="0.3">
      <c r="A23">
        <v>23</v>
      </c>
      <c r="C23">
        <f t="shared" si="0"/>
        <v>6.6753573398519439</v>
      </c>
      <c r="D23">
        <f t="shared" si="1"/>
        <v>6.4997060290270818</v>
      </c>
      <c r="E23">
        <v>23</v>
      </c>
      <c r="G23">
        <f t="shared" si="2"/>
        <v>6.0273155938385052</v>
      </c>
      <c r="H23">
        <f t="shared" si="3"/>
        <v>6.2037302478710163</v>
      </c>
    </row>
    <row r="24" spans="1:8" x14ac:dyDescent="0.3">
      <c r="A24">
        <v>24</v>
      </c>
      <c r="C24">
        <f t="shared" si="0"/>
        <v>6.7418839591539124</v>
      </c>
      <c r="D24">
        <f t="shared" si="1"/>
        <v>6.5662335563594656</v>
      </c>
      <c r="E24">
        <v>24</v>
      </c>
      <c r="G24">
        <f t="shared" si="2"/>
        <v>6.1076303353960792</v>
      </c>
      <c r="H24">
        <f t="shared" si="3"/>
        <v>6.2838763750974937</v>
      </c>
    </row>
    <row r="25" spans="1:8" x14ac:dyDescent="0.3">
      <c r="A25">
        <v>25</v>
      </c>
      <c r="C25">
        <f t="shared" si="0"/>
        <v>6.8084105784558808</v>
      </c>
      <c r="D25">
        <f t="shared" si="1"/>
        <v>6.6327466302122184</v>
      </c>
      <c r="E25">
        <v>25</v>
      </c>
      <c r="G25">
        <f t="shared" si="2"/>
        <v>6.1879450769536533</v>
      </c>
      <c r="H25">
        <f t="shared" si="3"/>
        <v>6.3640433548093291</v>
      </c>
    </row>
    <row r="26" spans="1:8" x14ac:dyDescent="0.3">
      <c r="A26">
        <v>26</v>
      </c>
      <c r="C26">
        <f t="shared" si="0"/>
        <v>6.8749371977578502</v>
      </c>
      <c r="D26">
        <f t="shared" si="1"/>
        <v>6.699245253928332</v>
      </c>
      <c r="E26">
        <v>26</v>
      </c>
      <c r="G26">
        <f t="shared" si="2"/>
        <v>6.2682598185112273</v>
      </c>
      <c r="H26">
        <f t="shared" si="3"/>
        <v>6.4442312395355454</v>
      </c>
    </row>
    <row r="27" spans="1:8" x14ac:dyDescent="0.3">
      <c r="A27">
        <v>27</v>
      </c>
      <c r="C27">
        <f t="shared" si="0"/>
        <v>6.9414638170598186</v>
      </c>
      <c r="D27">
        <f t="shared" si="1"/>
        <v>6.7657294344137959</v>
      </c>
      <c r="E27">
        <v>27</v>
      </c>
      <c r="G27">
        <f t="shared" si="2"/>
        <v>6.3485745600688013</v>
      </c>
      <c r="H27">
        <f t="shared" si="3"/>
        <v>6.5244400745143043</v>
      </c>
    </row>
    <row r="28" spans="1:8" x14ac:dyDescent="0.3">
      <c r="A28">
        <v>28</v>
      </c>
      <c r="C28">
        <f t="shared" si="0"/>
        <v>7.0079904363617871</v>
      </c>
      <c r="D28">
        <f t="shared" si="1"/>
        <v>6.8321991821290906</v>
      </c>
      <c r="E28">
        <v>28</v>
      </c>
      <c r="G28">
        <f t="shared" si="2"/>
        <v>6.4288893016263753</v>
      </c>
      <c r="H28">
        <f t="shared" si="3"/>
        <v>6.6046698976127516</v>
      </c>
    </row>
    <row r="29" spans="1:8" x14ac:dyDescent="0.3">
      <c r="A29">
        <v>29</v>
      </c>
      <c r="C29">
        <f t="shared" si="0"/>
        <v>7.0745170556637564</v>
      </c>
      <c r="D29">
        <f t="shared" si="1"/>
        <v>6.8986545110763089</v>
      </c>
      <c r="E29">
        <v>29</v>
      </c>
      <c r="G29">
        <f t="shared" si="2"/>
        <v>6.5092040431839493</v>
      </c>
      <c r="H29">
        <f t="shared" si="3"/>
        <v>6.6849207392596224</v>
      </c>
    </row>
    <row r="30" spans="1:8" x14ac:dyDescent="0.3">
      <c r="A30">
        <v>30</v>
      </c>
      <c r="C30">
        <f t="shared" si="0"/>
        <v>7.1410436749657249</v>
      </c>
      <c r="D30">
        <f t="shared" si="1"/>
        <v>6.9650954387819501</v>
      </c>
      <c r="E30">
        <v>30</v>
      </c>
      <c r="G30">
        <f t="shared" si="2"/>
        <v>6.5895187847415233</v>
      </c>
      <c r="H30">
        <f t="shared" si="3"/>
        <v>6.7651926223908889</v>
      </c>
    </row>
    <row r="31" spans="1:8" x14ac:dyDescent="0.3">
      <c r="A31">
        <v>31</v>
      </c>
      <c r="C31">
        <f t="shared" si="0"/>
        <v>7.2075702942676942</v>
      </c>
      <c r="D31">
        <f t="shared" si="1"/>
        <v>7.0315219862754494</v>
      </c>
      <c r="E31">
        <v>31</v>
      </c>
      <c r="G31">
        <f t="shared" si="2"/>
        <v>6.6698335262990964</v>
      </c>
      <c r="H31">
        <f t="shared" si="3"/>
        <v>6.8454855624086779</v>
      </c>
    </row>
    <row r="32" spans="1:8" x14ac:dyDescent="0.3">
      <c r="A32">
        <v>32</v>
      </c>
      <c r="C32">
        <f t="shared" si="0"/>
        <v>7.2740969135696627</v>
      </c>
      <c r="D32">
        <f t="shared" si="1"/>
        <v>7.0979341780634693</v>
      </c>
      <c r="E32">
        <v>32</v>
      </c>
      <c r="G32">
        <f t="shared" si="2"/>
        <v>6.7501482678566704</v>
      </c>
      <c r="H32">
        <f t="shared" si="3"/>
        <v>6.9257995671536241</v>
      </c>
    </row>
    <row r="33" spans="1:8" x14ac:dyDescent="0.3">
      <c r="A33">
        <v>33</v>
      </c>
      <c r="C33">
        <f t="shared" ref="C33:C64" si="4">5.21177171520863+(A33-1)*0.0665266193019688</f>
        <v>7.3406235328716321</v>
      </c>
      <c r="D33">
        <f t="shared" ref="D33:D64" si="5">0+1*C33-0.175066436108301*(1.00666666666667+(C33-6.7128)^2/53.4268244591489)^0.5</f>
        <v>7.1643320421000709</v>
      </c>
      <c r="E33">
        <v>33</v>
      </c>
      <c r="G33">
        <f t="shared" ref="G33:G64" si="6">4.26039127957188+(E33-1)*0.0803147415575739</f>
        <v>6.8304630094142444</v>
      </c>
      <c r="H33">
        <f t="shared" ref="H33:H64" si="7">0+1*G33+0.175066436108301*(1.00666666666667+(G33-6.7128)^2/53.4268244591489)^0.5</f>
        <v>7.0061346368907813</v>
      </c>
    </row>
    <row r="34" spans="1:8" x14ac:dyDescent="0.3">
      <c r="A34">
        <v>34</v>
      </c>
      <c r="C34">
        <f t="shared" si="4"/>
        <v>7.4071501521736005</v>
      </c>
      <c r="D34">
        <f t="shared" si="5"/>
        <v>7.2307156097528047</v>
      </c>
      <c r="E34">
        <v>34</v>
      </c>
      <c r="G34">
        <f t="shared" si="6"/>
        <v>6.9107777509718185</v>
      </c>
      <c r="H34">
        <f t="shared" si="7"/>
        <v>7.0864907643091435</v>
      </c>
    </row>
    <row r="35" spans="1:8" x14ac:dyDescent="0.3">
      <c r="A35">
        <v>35</v>
      </c>
      <c r="C35">
        <f t="shared" si="4"/>
        <v>7.473676771475569</v>
      </c>
      <c r="D35">
        <f t="shared" si="5"/>
        <v>7.2970849157648559</v>
      </c>
      <c r="E35">
        <v>35</v>
      </c>
      <c r="G35">
        <f t="shared" si="6"/>
        <v>6.9910924925293925</v>
      </c>
      <c r="H35">
        <f t="shared" si="7"/>
        <v>7.1668679345347854</v>
      </c>
    </row>
    <row r="36" spans="1:8" x14ac:dyDescent="0.3">
      <c r="A36">
        <v>36</v>
      </c>
      <c r="C36">
        <f t="shared" si="4"/>
        <v>7.5402033907775383</v>
      </c>
      <c r="D36">
        <f t="shared" si="5"/>
        <v>7.363439998213317</v>
      </c>
      <c r="E36">
        <v>36</v>
      </c>
      <c r="G36">
        <f t="shared" si="6"/>
        <v>7.0714072340869656</v>
      </c>
      <c r="H36">
        <f t="shared" si="7"/>
        <v>7.2472661251575623</v>
      </c>
    </row>
    <row r="37" spans="1:8" x14ac:dyDescent="0.3">
      <c r="A37">
        <v>37</v>
      </c>
      <c r="C37">
        <f t="shared" si="4"/>
        <v>7.6067300100795068</v>
      </c>
      <c r="D37">
        <f t="shared" si="5"/>
        <v>7.4297808984637257</v>
      </c>
      <c r="E37">
        <v>37</v>
      </c>
      <c r="G37">
        <f t="shared" si="6"/>
        <v>7.1517219756445396</v>
      </c>
      <c r="H37">
        <f t="shared" si="7"/>
        <v>7.3276853062712632</v>
      </c>
    </row>
    <row r="38" spans="1:8" x14ac:dyDescent="0.3">
      <c r="A38">
        <v>38</v>
      </c>
      <c r="C38">
        <f t="shared" si="4"/>
        <v>7.6732566293814752</v>
      </c>
      <c r="D38">
        <f t="shared" si="5"/>
        <v>7.4961076611209823</v>
      </c>
      <c r="E38">
        <v>38</v>
      </c>
      <c r="G38">
        <f t="shared" si="6"/>
        <v>7.2320367172021136</v>
      </c>
      <c r="H38">
        <f t="shared" si="7"/>
        <v>7.4081254405270318</v>
      </c>
    </row>
    <row r="39" spans="1:8" x14ac:dyDescent="0.3">
      <c r="A39">
        <v>39</v>
      </c>
      <c r="C39">
        <f t="shared" si="4"/>
        <v>7.7397832486834446</v>
      </c>
      <c r="D39">
        <f t="shared" si="5"/>
        <v>7.5624203339767853</v>
      </c>
      <c r="E39">
        <v>39</v>
      </c>
      <c r="G39">
        <f t="shared" si="6"/>
        <v>7.3123514587596876</v>
      </c>
      <c r="H39">
        <f t="shared" si="7"/>
        <v>7.4885864831998656</v>
      </c>
    </row>
    <row r="40" spans="1:8" x14ac:dyDescent="0.3">
      <c r="A40">
        <v>40</v>
      </c>
      <c r="C40">
        <f t="shared" si="4"/>
        <v>7.806309867985413</v>
      </c>
      <c r="D40">
        <f t="shared" si="5"/>
        <v>7.6287189679537164</v>
      </c>
      <c r="E40">
        <v>40</v>
      </c>
      <c r="G40">
        <f t="shared" si="6"/>
        <v>7.3926662003172616</v>
      </c>
      <c r="H40">
        <f t="shared" si="7"/>
        <v>7.5690683822678864</v>
      </c>
    </row>
    <row r="41" spans="1:8" x14ac:dyDescent="0.3">
      <c r="A41">
        <v>41</v>
      </c>
      <c r="C41">
        <f t="shared" si="4"/>
        <v>7.8728364872873815</v>
      </c>
      <c r="D41">
        <f t="shared" si="5"/>
        <v>7.6950036170461455</v>
      </c>
      <c r="E41">
        <v>41</v>
      </c>
      <c r="G41">
        <f t="shared" si="6"/>
        <v>7.4729809418748356</v>
      </c>
      <c r="H41">
        <f t="shared" si="7"/>
        <v>7.6495710785040743</v>
      </c>
    </row>
    <row r="42" spans="1:8" x14ac:dyDescent="0.3">
      <c r="A42">
        <v>42</v>
      </c>
      <c r="C42">
        <f t="shared" si="4"/>
        <v>7.9393631065893508</v>
      </c>
      <c r="D42">
        <f t="shared" si="5"/>
        <v>7.7612743382580884</v>
      </c>
      <c r="E42">
        <v>42</v>
      </c>
      <c r="G42">
        <f t="shared" si="6"/>
        <v>7.5532956834324096</v>
      </c>
      <c r="H42">
        <f t="shared" si="7"/>
        <v>7.7300945055800856</v>
      </c>
    </row>
    <row r="43" spans="1:8" x14ac:dyDescent="0.3">
      <c r="A43">
        <v>43</v>
      </c>
      <c r="C43">
        <f t="shared" si="4"/>
        <v>8.0058897258913202</v>
      </c>
      <c r="D43">
        <f t="shared" si="5"/>
        <v>7.8275311915381884</v>
      </c>
      <c r="E43">
        <v>43</v>
      </c>
      <c r="G43">
        <f t="shared" si="6"/>
        <v>7.6336104249899837</v>
      </c>
      <c r="H43">
        <f t="shared" si="7"/>
        <v>7.8106385901817372</v>
      </c>
    </row>
    <row r="44" spans="1:8" x14ac:dyDescent="0.3">
      <c r="A44">
        <v>44</v>
      </c>
      <c r="C44">
        <f t="shared" si="4"/>
        <v>8.0724163451932895</v>
      </c>
      <c r="D44">
        <f t="shared" si="5"/>
        <v>7.893774239711993</v>
      </c>
      <c r="E44">
        <v>44</v>
      </c>
      <c r="G44">
        <f t="shared" si="6"/>
        <v>7.7139251665475577</v>
      </c>
      <c r="H44">
        <f t="shared" si="7"/>
        <v>7.8912032521356874</v>
      </c>
    </row>
    <row r="45" spans="1:8" x14ac:dyDescent="0.3">
      <c r="A45">
        <v>45</v>
      </c>
      <c r="C45">
        <f t="shared" si="4"/>
        <v>8.1389429644952571</v>
      </c>
      <c r="D45">
        <f t="shared" si="5"/>
        <v>7.9600035484116969</v>
      </c>
      <c r="E45">
        <v>45</v>
      </c>
      <c r="G45">
        <f t="shared" si="6"/>
        <v>7.7942399081051317</v>
      </c>
      <c r="H45">
        <f t="shared" si="7"/>
        <v>7.9717884045468264</v>
      </c>
    </row>
    <row r="46" spans="1:8" x14ac:dyDescent="0.3">
      <c r="A46">
        <v>46</v>
      </c>
      <c r="C46">
        <f t="shared" si="4"/>
        <v>8.2054695837972265</v>
      </c>
      <c r="D46">
        <f t="shared" si="5"/>
        <v>8.0262191860035195</v>
      </c>
      <c r="E46">
        <v>46</v>
      </c>
      <c r="G46">
        <f t="shared" si="6"/>
        <v>7.8745546496627057</v>
      </c>
      <c r="H46">
        <f t="shared" si="7"/>
        <v>8.0523939539458169</v>
      </c>
    </row>
    <row r="47" spans="1:8" x14ac:dyDescent="0.3">
      <c r="A47">
        <v>47</v>
      </c>
      <c r="C47">
        <f t="shared" si="4"/>
        <v>8.2719962030991958</v>
      </c>
      <c r="D47">
        <f t="shared" si="5"/>
        <v>8.0924212235128952</v>
      </c>
      <c r="E47">
        <v>47</v>
      </c>
      <c r="G47">
        <f t="shared" si="6"/>
        <v>7.9548693912202788</v>
      </c>
      <c r="H47">
        <f t="shared" si="7"/>
        <v>8.1330198004462382</v>
      </c>
    </row>
    <row r="48" spans="1:8" x14ac:dyDescent="0.3">
      <c r="A48">
        <v>48</v>
      </c>
      <c r="C48">
        <f t="shared" si="4"/>
        <v>8.3385228224011634</v>
      </c>
      <c r="D48">
        <f t="shared" si="5"/>
        <v>8.1586097345476656</v>
      </c>
      <c r="E48">
        <v>48</v>
      </c>
      <c r="G48">
        <f t="shared" si="6"/>
        <v>8.0351841327778537</v>
      </c>
      <c r="H48">
        <f t="shared" si="7"/>
        <v>8.2136658379107121</v>
      </c>
    </row>
    <row r="49" spans="1:8" x14ac:dyDescent="0.3">
      <c r="A49">
        <v>49</v>
      </c>
      <c r="C49">
        <f t="shared" si="4"/>
        <v>8.4050494417031327</v>
      </c>
      <c r="D49">
        <f t="shared" si="5"/>
        <v>8.2247847952194633</v>
      </c>
      <c r="E49">
        <v>49</v>
      </c>
      <c r="G49">
        <f t="shared" si="6"/>
        <v>8.1154988743354259</v>
      </c>
      <c r="H49">
        <f t="shared" si="7"/>
        <v>8.2943319541254059</v>
      </c>
    </row>
    <row r="50" spans="1:8" x14ac:dyDescent="0.3">
      <c r="A50">
        <v>50</v>
      </c>
      <c r="C50">
        <f t="shared" si="4"/>
        <v>8.4715760610051021</v>
      </c>
      <c r="D50">
        <f t="shared" si="5"/>
        <v>8.2909464840634346</v>
      </c>
      <c r="E50">
        <v>50</v>
      </c>
      <c r="G50">
        <f t="shared" si="6"/>
        <v>8.1958136158930017</v>
      </c>
      <c r="H50">
        <f t="shared" si="7"/>
        <v>8.3750180309822682</v>
      </c>
    </row>
    <row r="51" spans="1:8" x14ac:dyDescent="0.3">
      <c r="A51">
        <v>51</v>
      </c>
      <c r="C51">
        <f t="shared" si="4"/>
        <v>8.5381026803070696</v>
      </c>
      <c r="D51">
        <f t="shared" si="5"/>
        <v>8.3570948819565274</v>
      </c>
      <c r="E51">
        <v>51</v>
      </c>
      <c r="G51">
        <f t="shared" si="6"/>
        <v>8.276128357450574</v>
      </c>
      <c r="H51">
        <f t="shared" si="7"/>
        <v>8.4557239446683106</v>
      </c>
    </row>
    <row r="52" spans="1:8" x14ac:dyDescent="0.3">
      <c r="A52">
        <v>52</v>
      </c>
      <c r="C52">
        <f t="shared" si="4"/>
        <v>8.604629299609039</v>
      </c>
      <c r="D52">
        <f t="shared" si="5"/>
        <v>8.4232300720345048</v>
      </c>
      <c r="E52">
        <v>52</v>
      </c>
      <c r="G52">
        <f t="shared" si="6"/>
        <v>8.3564430990081497</v>
      </c>
      <c r="H52">
        <f t="shared" si="7"/>
        <v>8.5364495658613215</v>
      </c>
    </row>
    <row r="53" spans="1:8" x14ac:dyDescent="0.3">
      <c r="A53">
        <v>53</v>
      </c>
      <c r="C53">
        <f t="shared" si="4"/>
        <v>8.6711559189110083</v>
      </c>
      <c r="D53">
        <f t="shared" si="5"/>
        <v>8.4893521396078651</v>
      </c>
      <c r="E53">
        <v>53</v>
      </c>
      <c r="G53">
        <f t="shared" si="6"/>
        <v>8.436757840565722</v>
      </c>
      <c r="H53">
        <f t="shared" si="7"/>
        <v>8.6171947599312482</v>
      </c>
    </row>
    <row r="54" spans="1:8" x14ac:dyDescent="0.3">
      <c r="A54">
        <v>54</v>
      </c>
      <c r="C54">
        <f t="shared" si="4"/>
        <v>8.7376825382129759</v>
      </c>
      <c r="D54">
        <f t="shared" si="5"/>
        <v>8.5554611720768499</v>
      </c>
      <c r="E54">
        <v>54</v>
      </c>
      <c r="G54">
        <f t="shared" si="6"/>
        <v>8.517072582123296</v>
      </c>
      <c r="H54">
        <f t="shared" si="7"/>
        <v>8.6979593871466605</v>
      </c>
    </row>
    <row r="55" spans="1:8" x14ac:dyDescent="0.3">
      <c r="A55">
        <v>55</v>
      </c>
      <c r="C55">
        <f t="shared" si="4"/>
        <v>8.8042091575149453</v>
      </c>
      <c r="D55">
        <f t="shared" si="5"/>
        <v>8.6215572588457334</v>
      </c>
      <c r="E55">
        <v>55</v>
      </c>
      <c r="G55">
        <f t="shared" si="6"/>
        <v>8.59738732368087</v>
      </c>
      <c r="H55">
        <f t="shared" si="7"/>
        <v>8.7787433028855286</v>
      </c>
    </row>
    <row r="56" spans="1:8" x14ac:dyDescent="0.3">
      <c r="A56">
        <v>56</v>
      </c>
      <c r="C56">
        <f t="shared" si="4"/>
        <v>8.8707357768169146</v>
      </c>
      <c r="D56">
        <f t="shared" si="5"/>
        <v>8.6876404912365324</v>
      </c>
      <c r="E56">
        <v>56</v>
      </c>
      <c r="G56">
        <f t="shared" si="6"/>
        <v>8.677702065238444</v>
      </c>
      <c r="H56">
        <f t="shared" si="7"/>
        <v>8.8595463578496805</v>
      </c>
    </row>
    <row r="57" spans="1:8" x14ac:dyDescent="0.3">
      <c r="A57">
        <v>57</v>
      </c>
      <c r="C57">
        <f t="shared" si="4"/>
        <v>8.9372623961188822</v>
      </c>
      <c r="D57">
        <f t="shared" si="5"/>
        <v>8.7537109624023426</v>
      </c>
      <c r="E57">
        <v>57</v>
      </c>
      <c r="G57">
        <f t="shared" si="6"/>
        <v>8.758016806796018</v>
      </c>
      <c r="H57">
        <f t="shared" si="7"/>
        <v>8.9403683982822528</v>
      </c>
    </row>
    <row r="58" spans="1:8" x14ac:dyDescent="0.3">
      <c r="A58">
        <v>58</v>
      </c>
      <c r="C58">
        <f t="shared" si="4"/>
        <v>9.0037890154208515</v>
      </c>
      <c r="D58">
        <f t="shared" si="5"/>
        <v>8.8197687672404559</v>
      </c>
      <c r="E58">
        <v>58</v>
      </c>
      <c r="G58">
        <f t="shared" si="6"/>
        <v>8.838331548353592</v>
      </c>
      <c r="H58">
        <f t="shared" si="7"/>
        <v>9.0212092661874621</v>
      </c>
    </row>
    <row r="59" spans="1:8" x14ac:dyDescent="0.3">
      <c r="A59">
        <v>59</v>
      </c>
      <c r="C59">
        <f t="shared" si="4"/>
        <v>9.0703156347228209</v>
      </c>
      <c r="D59">
        <f t="shared" si="5"/>
        <v>8.8858140023054002</v>
      </c>
      <c r="E59">
        <v>59</v>
      </c>
      <c r="G59">
        <f t="shared" si="6"/>
        <v>8.918646289911166</v>
      </c>
      <c r="H59">
        <f t="shared" si="7"/>
        <v>9.1020687995520682</v>
      </c>
    </row>
    <row r="60" spans="1:8" x14ac:dyDescent="0.3">
      <c r="A60">
        <v>60</v>
      </c>
      <c r="C60">
        <f t="shared" si="4"/>
        <v>9.1368422540247884</v>
      </c>
      <c r="D60">
        <f t="shared" si="5"/>
        <v>8.9518467657220899</v>
      </c>
      <c r="E60">
        <v>60</v>
      </c>
      <c r="G60">
        <f t="shared" si="6"/>
        <v>8.99896103146874</v>
      </c>
      <c r="H60">
        <f t="shared" si="7"/>
        <v>9.1829468325678736</v>
      </c>
    </row>
    <row r="61" spans="1:8" x14ac:dyDescent="0.3">
      <c r="A61">
        <v>61</v>
      </c>
      <c r="C61">
        <f t="shared" si="4"/>
        <v>9.2033688733267578</v>
      </c>
      <c r="D61">
        <f t="shared" si="5"/>
        <v>9.0178671570992357</v>
      </c>
      <c r="E61">
        <v>61</v>
      </c>
      <c r="G61">
        <f t="shared" si="6"/>
        <v>9.0792757730263141</v>
      </c>
      <c r="H61">
        <f t="shared" si="7"/>
        <v>9.2638431958546494</v>
      </c>
    </row>
    <row r="62" spans="1:8" x14ac:dyDescent="0.3">
      <c r="A62">
        <v>62</v>
      </c>
      <c r="C62">
        <f t="shared" si="4"/>
        <v>9.2698954926287271</v>
      </c>
      <c r="D62">
        <f t="shared" si="5"/>
        <v>9.08387527744312</v>
      </c>
      <c r="E62">
        <v>62</v>
      </c>
      <c r="G62">
        <f t="shared" si="6"/>
        <v>9.1595905145838863</v>
      </c>
      <c r="H62">
        <f t="shared" si="7"/>
        <v>9.344757716682901</v>
      </c>
    </row>
    <row r="63" spans="1:8" x14ac:dyDescent="0.3">
      <c r="A63">
        <v>63</v>
      </c>
      <c r="C63">
        <f t="shared" si="4"/>
        <v>9.3364221119306947</v>
      </c>
      <c r="D63">
        <f t="shared" si="5"/>
        <v>9.1498712290719268</v>
      </c>
      <c r="E63">
        <v>63</v>
      </c>
      <c r="G63">
        <f t="shared" si="6"/>
        <v>9.2399052561414621</v>
      </c>
      <c r="H63">
        <f t="shared" si="7"/>
        <v>9.4256902191959089</v>
      </c>
    </row>
    <row r="64" spans="1:8" x14ac:dyDescent="0.3">
      <c r="A64">
        <v>64</v>
      </c>
      <c r="C64">
        <f t="shared" si="4"/>
        <v>9.4029487312326658</v>
      </c>
      <c r="D64">
        <f t="shared" si="5"/>
        <v>9.2158551155307595</v>
      </c>
      <c r="E64">
        <v>64</v>
      </c>
      <c r="G64">
        <f t="shared" si="6"/>
        <v>9.3202199976990343</v>
      </c>
      <c r="H64">
        <f t="shared" si="7"/>
        <v>9.5066405246304537</v>
      </c>
    </row>
    <row r="65" spans="1:8" x14ac:dyDescent="0.3">
      <c r="A65">
        <v>65</v>
      </c>
      <c r="C65">
        <f t="shared" ref="C65:C70" si="8">5.21177171520863+(A65-1)*0.0665266193019688</f>
        <v>9.4694753505346334</v>
      </c>
      <c r="D65">
        <f t="shared" ref="D65:D70" si="9">0+1*C65-0.175066436108301*(1.00666666666667+(C65-6.7128)^2/53.4268244591489)^0.5</f>
        <v>9.2818270415073947</v>
      </c>
      <c r="E65">
        <v>65</v>
      </c>
      <c r="G65">
        <f t="shared" ref="G65:G70" si="10">4.26039127957188+(E65-1)*0.0803147415575739</f>
        <v>9.4005347392566101</v>
      </c>
      <c r="H65">
        <f t="shared" ref="H65:H70" si="11">0+1*G65+0.175066436108301*(1.00666666666667+(G65-6.7128)^2/53.4268244591489)^0.5</f>
        <v>9.5876084515357913</v>
      </c>
    </row>
    <row r="66" spans="1:8" x14ac:dyDescent="0.3">
      <c r="A66">
        <v>66</v>
      </c>
      <c r="C66">
        <f t="shared" si="8"/>
        <v>9.536001969836601</v>
      </c>
      <c r="D66">
        <f t="shared" si="9"/>
        <v>9.3477871127490353</v>
      </c>
      <c r="E66">
        <v>66</v>
      </c>
      <c r="G66">
        <f t="shared" si="10"/>
        <v>9.4808494808141823</v>
      </c>
      <c r="H66">
        <f t="shared" si="11"/>
        <v>9.6685938159902953</v>
      </c>
    </row>
    <row r="67" spans="1:8" x14ac:dyDescent="0.3">
      <c r="A67">
        <v>67</v>
      </c>
      <c r="C67">
        <f t="shared" si="8"/>
        <v>9.6025285891385721</v>
      </c>
      <c r="D67">
        <f t="shared" si="9"/>
        <v>9.4137354359800298</v>
      </c>
      <c r="E67">
        <v>67</v>
      </c>
      <c r="G67">
        <f t="shared" si="10"/>
        <v>9.5611642223717581</v>
      </c>
      <c r="H67">
        <f t="shared" si="11"/>
        <v>9.7495964318153874</v>
      </c>
    </row>
    <row r="68" spans="1:8" x14ac:dyDescent="0.3">
      <c r="A68">
        <v>68</v>
      </c>
      <c r="C68">
        <f t="shared" si="8"/>
        <v>9.6690552084405397</v>
      </c>
      <c r="D68">
        <f t="shared" si="9"/>
        <v>9.479672118820746</v>
      </c>
      <c r="E68">
        <v>68</v>
      </c>
      <c r="G68">
        <f t="shared" si="10"/>
        <v>9.6414789639293303</v>
      </c>
      <c r="H68">
        <f t="shared" si="11"/>
        <v>9.8306161107862486</v>
      </c>
    </row>
    <row r="69" spans="1:8" x14ac:dyDescent="0.3">
      <c r="A69">
        <v>69</v>
      </c>
      <c r="C69">
        <f t="shared" si="8"/>
        <v>9.735581827742509</v>
      </c>
      <c r="D69">
        <f t="shared" si="9"/>
        <v>9.5455972697077183</v>
      </c>
      <c r="E69">
        <v>69</v>
      </c>
      <c r="G69">
        <f t="shared" si="10"/>
        <v>9.7217937054869061</v>
      </c>
      <c r="H69">
        <f t="shared" si="11"/>
        <v>9.911652662838998</v>
      </c>
    </row>
    <row r="70" spans="1:8" x14ac:dyDescent="0.3">
      <c r="A70">
        <v>70</v>
      </c>
      <c r="C70">
        <f t="shared" si="8"/>
        <v>9.8021084470444784</v>
      </c>
      <c r="D70">
        <f t="shared" si="9"/>
        <v>9.6115109978150812</v>
      </c>
      <c r="E70">
        <v>70</v>
      </c>
      <c r="G70">
        <f t="shared" si="10"/>
        <v>9.8021084470444784</v>
      </c>
      <c r="H70">
        <f t="shared" si="11"/>
        <v>9.9927058962738755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0B02D-91DC-4008-838D-7C800CE9FCD9}">
  <sheetPr codeName="XLSTAT_20230720_034051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5.20297177045928+(A1-1)*0.0601203372036585</f>
        <v>5.2029717704592802</v>
      </c>
      <c r="D1">
        <f t="shared" ref="D1:D32" si="1">0+1*C1-0.517500631757184*(1.00666666666667+(C1-6.46993333333333)^2/38.383049631712)^0.5</f>
        <v>4.6730736152186463</v>
      </c>
      <c r="E1">
        <v>1</v>
      </c>
      <c r="G1">
        <f t="shared" ref="G1:G32" si="2">4.24206226028949+(E1-1)*0.0740465619887279</f>
        <v>4.2420622602894902</v>
      </c>
      <c r="H1">
        <f t="shared" ref="H1:H32" si="3">0+1*G1+0.517500631757184*(1.00666666666667+(G1-6.46993333333333)^2/38.383049631712)^0.5</f>
        <v>4.7936264662898749</v>
      </c>
    </row>
    <row r="2" spans="1:8" x14ac:dyDescent="0.3">
      <c r="A2">
        <v>2</v>
      </c>
      <c r="C2">
        <f t="shared" si="0"/>
        <v>5.2630921076629384</v>
      </c>
      <c r="D2">
        <f t="shared" si="1"/>
        <v>4.7341740022829928</v>
      </c>
      <c r="E2">
        <v>2</v>
      </c>
      <c r="G2">
        <f t="shared" si="2"/>
        <v>4.3161088222782178</v>
      </c>
      <c r="H2">
        <f t="shared" si="3"/>
        <v>4.8656170738096742</v>
      </c>
    </row>
    <row r="3" spans="1:8" x14ac:dyDescent="0.3">
      <c r="A3">
        <v>3</v>
      </c>
      <c r="C3">
        <f t="shared" si="0"/>
        <v>5.3232124448665967</v>
      </c>
      <c r="D3">
        <f t="shared" si="1"/>
        <v>4.7952284421259508</v>
      </c>
      <c r="E3">
        <v>3</v>
      </c>
      <c r="G3">
        <f t="shared" si="2"/>
        <v>4.3901553842669463</v>
      </c>
      <c r="H3">
        <f t="shared" si="3"/>
        <v>4.937669835533268</v>
      </c>
    </row>
    <row r="4" spans="1:8" x14ac:dyDescent="0.3">
      <c r="A4">
        <v>4</v>
      </c>
      <c r="C4">
        <f t="shared" si="0"/>
        <v>5.3833327820702559</v>
      </c>
      <c r="D4">
        <f t="shared" si="1"/>
        <v>4.8562366904689265</v>
      </c>
      <c r="E4">
        <v>4</v>
      </c>
      <c r="G4">
        <f t="shared" si="2"/>
        <v>4.4642019462556739</v>
      </c>
      <c r="H4">
        <f t="shared" si="3"/>
        <v>5.0097854328768712</v>
      </c>
    </row>
    <row r="5" spans="1:8" x14ac:dyDescent="0.3">
      <c r="A5">
        <v>5</v>
      </c>
      <c r="C5">
        <f t="shared" si="0"/>
        <v>5.4434531192739142</v>
      </c>
      <c r="D5">
        <f t="shared" si="1"/>
        <v>4.9171985135051868</v>
      </c>
      <c r="E5">
        <v>5</v>
      </c>
      <c r="G5">
        <f t="shared" si="2"/>
        <v>4.5382485082444015</v>
      </c>
      <c r="H5">
        <f t="shared" si="3"/>
        <v>5.0819645353081642</v>
      </c>
    </row>
    <row r="6" spans="1:8" x14ac:dyDescent="0.3">
      <c r="A6">
        <v>6</v>
      </c>
      <c r="C6">
        <f t="shared" si="0"/>
        <v>5.5035734564775725</v>
      </c>
      <c r="D6">
        <f t="shared" si="1"/>
        <v>4.9781136881943677</v>
      </c>
      <c r="E6">
        <v>6</v>
      </c>
      <c r="G6">
        <f t="shared" si="2"/>
        <v>4.61229507023313</v>
      </c>
      <c r="H6">
        <f t="shared" si="3"/>
        <v>5.154207799353089</v>
      </c>
    </row>
    <row r="7" spans="1:8" x14ac:dyDescent="0.3">
      <c r="A7">
        <v>7</v>
      </c>
      <c r="C7">
        <f t="shared" si="0"/>
        <v>5.5636937936812316</v>
      </c>
      <c r="D7">
        <f t="shared" si="1"/>
        <v>5.0389820025465939</v>
      </c>
      <c r="E7">
        <v>7</v>
      </c>
      <c r="G7">
        <f t="shared" si="2"/>
        <v>4.6863416322218576</v>
      </c>
      <c r="H7">
        <f t="shared" si="3"/>
        <v>5.2265158675963894</v>
      </c>
    </row>
    <row r="8" spans="1:8" x14ac:dyDescent="0.3">
      <c r="A8">
        <v>8</v>
      </c>
      <c r="C8">
        <f t="shared" si="0"/>
        <v>5.6238141308848899</v>
      </c>
      <c r="D8">
        <f t="shared" si="1"/>
        <v>5.0998032558954121</v>
      </c>
      <c r="E8">
        <v>8</v>
      </c>
      <c r="G8">
        <f t="shared" si="2"/>
        <v>4.7603881942105852</v>
      </c>
      <c r="H8">
        <f t="shared" si="3"/>
        <v>5.2988893676788118</v>
      </c>
    </row>
    <row r="9" spans="1:8" x14ac:dyDescent="0.3">
      <c r="A9">
        <v>9</v>
      </c>
      <c r="C9">
        <f t="shared" si="0"/>
        <v>5.6839344680885482</v>
      </c>
      <c r="D9">
        <f t="shared" si="1"/>
        <v>5.1605772591587424</v>
      </c>
      <c r="E9">
        <v>9</v>
      </c>
      <c r="G9">
        <f t="shared" si="2"/>
        <v>4.8344347561993137</v>
      </c>
      <c r="H9">
        <f t="shared" si="3"/>
        <v>5.3713289112939959</v>
      </c>
    </row>
    <row r="10" spans="1:8" x14ac:dyDescent="0.3">
      <c r="A10">
        <v>10</v>
      </c>
      <c r="C10">
        <f t="shared" si="0"/>
        <v>5.7440548052922065</v>
      </c>
      <c r="D10">
        <f t="shared" si="1"/>
        <v>5.2213038350870882</v>
      </c>
      <c r="E10">
        <v>10</v>
      </c>
      <c r="G10">
        <f t="shared" si="2"/>
        <v>4.9084813181880413</v>
      </c>
      <c r="H10">
        <f t="shared" si="3"/>
        <v>5.4438350931882624</v>
      </c>
    </row>
    <row r="11" spans="1:8" x14ac:dyDescent="0.3">
      <c r="A11">
        <v>11</v>
      </c>
      <c r="C11">
        <f t="shared" si="0"/>
        <v>5.8041751424958647</v>
      </c>
      <c r="D11">
        <f t="shared" si="1"/>
        <v>5.2819828184982507</v>
      </c>
      <c r="E11">
        <v>11</v>
      </c>
      <c r="G11">
        <f t="shared" si="2"/>
        <v>4.982527880176769</v>
      </c>
      <c r="H11">
        <f t="shared" si="3"/>
        <v>5.5164084901666071</v>
      </c>
    </row>
    <row r="12" spans="1:8" x14ac:dyDescent="0.3">
      <c r="A12">
        <v>12</v>
      </c>
      <c r="C12">
        <f t="shared" si="0"/>
        <v>5.8642954796995239</v>
      </c>
      <c r="D12">
        <f t="shared" si="1"/>
        <v>5.3426140564978697</v>
      </c>
      <c r="E12">
        <v>12</v>
      </c>
      <c r="G12">
        <f t="shared" si="2"/>
        <v>5.0565744421654975</v>
      </c>
      <c r="H12">
        <f t="shared" si="3"/>
        <v>5.5890496601082988</v>
      </c>
    </row>
    <row r="13" spans="1:8" x14ac:dyDescent="0.3">
      <c r="A13">
        <v>13</v>
      </c>
      <c r="C13">
        <f t="shared" si="0"/>
        <v>5.9244158169031822</v>
      </c>
      <c r="D13">
        <f t="shared" si="1"/>
        <v>5.4031974086850747</v>
      </c>
      <c r="E13">
        <v>13</v>
      </c>
      <c r="G13">
        <f t="shared" si="2"/>
        <v>5.1306210041542251</v>
      </c>
      <c r="H13">
        <f t="shared" si="3"/>
        <v>5.6617591409955983</v>
      </c>
    </row>
    <row r="14" spans="1:8" x14ac:dyDescent="0.3">
      <c r="A14">
        <v>14</v>
      </c>
      <c r="C14">
        <f t="shared" si="0"/>
        <v>5.9845361541068405</v>
      </c>
      <c r="D14">
        <f t="shared" si="1"/>
        <v>5.4637327473426653</v>
      </c>
      <c r="E14">
        <v>14</v>
      </c>
      <c r="G14">
        <f t="shared" si="2"/>
        <v>5.2046675661429527</v>
      </c>
      <c r="H14">
        <f t="shared" si="3"/>
        <v>5.7345374499591557</v>
      </c>
    </row>
    <row r="15" spans="1:8" x14ac:dyDescent="0.3">
      <c r="A15">
        <v>15</v>
      </c>
      <c r="C15">
        <f t="shared" si="0"/>
        <v>6.0446564913104996</v>
      </c>
      <c r="D15">
        <f t="shared" si="1"/>
        <v>5.5242199576111801</v>
      </c>
      <c r="E15">
        <v>15</v>
      </c>
      <c r="G15">
        <f t="shared" si="2"/>
        <v>5.2787141281316803</v>
      </c>
      <c r="H15">
        <f t="shared" si="3"/>
        <v>5.8073850823436981</v>
      </c>
    </row>
    <row r="16" spans="1:8" x14ac:dyDescent="0.3">
      <c r="A16">
        <v>16</v>
      </c>
      <c r="C16">
        <f t="shared" si="0"/>
        <v>6.1047768285141579</v>
      </c>
      <c r="D16">
        <f t="shared" si="1"/>
        <v>5.5846589376463331</v>
      </c>
      <c r="E16">
        <v>16</v>
      </c>
      <c r="G16">
        <f t="shared" si="2"/>
        <v>5.3527606901204088</v>
      </c>
      <c r="H16">
        <f t="shared" si="3"/>
        <v>5.8803025107976641</v>
      </c>
    </row>
    <row r="17" spans="1:8" x14ac:dyDescent="0.3">
      <c r="A17">
        <v>17</v>
      </c>
      <c r="C17">
        <f t="shared" si="0"/>
        <v>6.1648971657178162</v>
      </c>
      <c r="D17">
        <f t="shared" si="1"/>
        <v>5.6450495987593232</v>
      </c>
      <c r="E17">
        <v>17</v>
      </c>
      <c r="G17">
        <f t="shared" si="2"/>
        <v>5.4268072521091364</v>
      </c>
      <c r="H17">
        <f t="shared" si="3"/>
        <v>5.9532901843904034</v>
      </c>
    </row>
    <row r="18" spans="1:8" x14ac:dyDescent="0.3">
      <c r="A18">
        <v>18</v>
      </c>
      <c r="C18">
        <f t="shared" si="0"/>
        <v>6.2250175029214745</v>
      </c>
      <c r="D18">
        <f t="shared" si="1"/>
        <v>5.7053918655395472</v>
      </c>
      <c r="E18">
        <v>18</v>
      </c>
      <c r="G18">
        <f t="shared" si="2"/>
        <v>5.500853814097864</v>
      </c>
      <c r="H18">
        <f t="shared" si="3"/>
        <v>6.0263485277605868</v>
      </c>
    </row>
    <row r="19" spans="1:8" x14ac:dyDescent="0.3">
      <c r="A19">
        <v>19</v>
      </c>
      <c r="C19">
        <f t="shared" si="0"/>
        <v>6.2851378401251328</v>
      </c>
      <c r="D19">
        <f t="shared" si="1"/>
        <v>5.7656856759593431</v>
      </c>
      <c r="E19">
        <v>19</v>
      </c>
      <c r="G19">
        <f t="shared" si="2"/>
        <v>5.5749003760865925</v>
      </c>
      <c r="H19">
        <f t="shared" si="3"/>
        <v>6.0994779402993906</v>
      </c>
    </row>
    <row r="20" spans="1:8" x14ac:dyDescent="0.3">
      <c r="A20">
        <v>20</v>
      </c>
      <c r="C20">
        <f t="shared" si="0"/>
        <v>6.3452581773287919</v>
      </c>
      <c r="D20">
        <f t="shared" si="1"/>
        <v>5.8259309814604165</v>
      </c>
      <c r="E20">
        <v>20</v>
      </c>
      <c r="G20">
        <f t="shared" si="2"/>
        <v>5.6489469380753201</v>
      </c>
      <c r="H20">
        <f t="shared" si="3"/>
        <v>6.1726787953719482</v>
      </c>
    </row>
    <row r="21" spans="1:8" x14ac:dyDescent="0.3">
      <c r="A21">
        <v>21</v>
      </c>
      <c r="C21">
        <f t="shared" si="0"/>
        <v>6.4053785145324502</v>
      </c>
      <c r="D21">
        <f t="shared" si="1"/>
        <v>5.8861277470216677</v>
      </c>
      <c r="E21">
        <v>21</v>
      </c>
      <c r="G21">
        <f t="shared" si="2"/>
        <v>5.7229935000640477</v>
      </c>
      <c r="H21">
        <f t="shared" si="3"/>
        <v>6.2459514395805051</v>
      </c>
    </row>
    <row r="22" spans="1:8" x14ac:dyDescent="0.3">
      <c r="A22">
        <v>22</v>
      </c>
      <c r="C22">
        <f t="shared" si="0"/>
        <v>6.4654988517361085</v>
      </c>
      <c r="D22">
        <f t="shared" si="1"/>
        <v>5.9462759512082117</v>
      </c>
      <c r="E22">
        <v>22</v>
      </c>
      <c r="G22">
        <f t="shared" si="2"/>
        <v>5.7970400620527762</v>
      </c>
      <c r="H22">
        <f t="shared" si="3"/>
        <v>6.319296192072521</v>
      </c>
    </row>
    <row r="23" spans="1:8" x14ac:dyDescent="0.3">
      <c r="A23">
        <v>23</v>
      </c>
      <c r="C23">
        <f t="shared" si="0"/>
        <v>6.5256191889397677</v>
      </c>
      <c r="D23">
        <f t="shared" si="1"/>
        <v>6.006375586201413</v>
      </c>
      <c r="E23">
        <v>23</v>
      </c>
      <c r="G23">
        <f t="shared" si="2"/>
        <v>5.8710866240415038</v>
      </c>
      <c r="H23">
        <f t="shared" si="3"/>
        <v>6.3927133438968813</v>
      </c>
    </row>
    <row r="24" spans="1:8" x14ac:dyDescent="0.3">
      <c r="A24">
        <v>24</v>
      </c>
      <c r="C24">
        <f t="shared" si="0"/>
        <v>6.5857395261434259</v>
      </c>
      <c r="D24">
        <f t="shared" si="1"/>
        <v>6.0664266578098456</v>
      </c>
      <c r="E24">
        <v>24</v>
      </c>
      <c r="G24">
        <f t="shared" si="2"/>
        <v>5.9451331860302314</v>
      </c>
      <c r="H24">
        <f t="shared" si="3"/>
        <v>6.4662031574111776</v>
      </c>
    </row>
    <row r="25" spans="1:8" x14ac:dyDescent="0.3">
      <c r="A25">
        <v>25</v>
      </c>
      <c r="C25">
        <f t="shared" si="0"/>
        <v>6.6458598633470842</v>
      </c>
      <c r="D25">
        <f t="shared" si="1"/>
        <v>6.1264291854611583</v>
      </c>
      <c r="E25">
        <v>25</v>
      </c>
      <c r="G25">
        <f t="shared" si="2"/>
        <v>6.0191797480189599</v>
      </c>
      <c r="H25">
        <f t="shared" si="3"/>
        <v>6.5397658657427993</v>
      </c>
    </row>
    <row r="26" spans="1:8" x14ac:dyDescent="0.3">
      <c r="A26">
        <v>26</v>
      </c>
      <c r="C26">
        <f t="shared" si="0"/>
        <v>6.7059802005507425</v>
      </c>
      <c r="D26">
        <f t="shared" si="1"/>
        <v>6.1863832021748335</v>
      </c>
      <c r="E26">
        <v>26</v>
      </c>
      <c r="G26">
        <f t="shared" si="2"/>
        <v>6.0932263100076876</v>
      </c>
      <c r="H26">
        <f t="shared" si="3"/>
        <v>6.6134016723063995</v>
      </c>
    </row>
    <row r="27" spans="1:8" x14ac:dyDescent="0.3">
      <c r="A27">
        <v>27</v>
      </c>
      <c r="C27">
        <f t="shared" si="0"/>
        <v>6.7661005377544008</v>
      </c>
      <c r="D27">
        <f t="shared" si="1"/>
        <v>6.2462887545159713</v>
      </c>
      <c r="E27">
        <v>27</v>
      </c>
      <c r="G27">
        <f t="shared" si="2"/>
        <v>6.1672728719964152</v>
      </c>
      <c r="H27">
        <f t="shared" si="3"/>
        <v>6.687110750380044</v>
      </c>
    </row>
    <row r="28" spans="1:8" x14ac:dyDescent="0.3">
      <c r="A28">
        <v>28</v>
      </c>
      <c r="C28">
        <f t="shared" si="0"/>
        <v>6.82622087495806</v>
      </c>
      <c r="D28">
        <f t="shared" si="1"/>
        <v>6.3061459025302229</v>
      </c>
      <c r="E28">
        <v>28</v>
      </c>
      <c r="G28">
        <f t="shared" si="2"/>
        <v>6.2413194339851437</v>
      </c>
      <c r="H28">
        <f t="shared" si="3"/>
        <v>6.7608932427420587</v>
      </c>
    </row>
    <row r="29" spans="1:8" x14ac:dyDescent="0.3">
      <c r="A29">
        <v>29</v>
      </c>
      <c r="C29">
        <f t="shared" si="0"/>
        <v>6.8863412121617182</v>
      </c>
      <c r="D29">
        <f t="shared" si="1"/>
        <v>6.365954719660083</v>
      </c>
      <c r="E29">
        <v>29</v>
      </c>
      <c r="G29">
        <f t="shared" si="2"/>
        <v>6.3153659959738713</v>
      </c>
      <c r="H29">
        <f t="shared" si="3"/>
        <v>6.8347492613703622</v>
      </c>
    </row>
    <row r="30" spans="1:8" x14ac:dyDescent="0.3">
      <c r="A30">
        <v>30</v>
      </c>
      <c r="C30">
        <f t="shared" si="0"/>
        <v>6.9464615493653765</v>
      </c>
      <c r="D30">
        <f t="shared" si="1"/>
        <v>6.4257152926428418</v>
      </c>
      <c r="E30">
        <v>30</v>
      </c>
      <c r="G30">
        <f t="shared" si="2"/>
        <v>6.3894125579625989</v>
      </c>
      <c r="H30">
        <f t="shared" si="3"/>
        <v>6.9086788872057481</v>
      </c>
    </row>
    <row r="31" spans="1:8" x14ac:dyDescent="0.3">
      <c r="A31">
        <v>31</v>
      </c>
      <c r="C31">
        <f t="shared" si="0"/>
        <v>7.0065818865690357</v>
      </c>
      <c r="D31">
        <f t="shared" si="1"/>
        <v>6.4854277213904874</v>
      </c>
      <c r="E31">
        <v>31</v>
      </c>
      <c r="G31">
        <f t="shared" si="2"/>
        <v>6.4634591199513274</v>
      </c>
      <c r="H31">
        <f t="shared" si="3"/>
        <v>6.9826821699802784</v>
      </c>
    </row>
    <row r="32" spans="1:8" x14ac:dyDescent="0.3">
      <c r="A32">
        <v>32</v>
      </c>
      <c r="C32">
        <f t="shared" si="0"/>
        <v>7.066702223772694</v>
      </c>
      <c r="D32">
        <f t="shared" si="1"/>
        <v>6.5450921188519731</v>
      </c>
      <c r="E32">
        <v>32</v>
      </c>
      <c r="G32">
        <f t="shared" si="2"/>
        <v>6.537505681940055</v>
      </c>
      <c r="H32">
        <f t="shared" si="3"/>
        <v>7.0567591281116302</v>
      </c>
    </row>
    <row r="33" spans="1:8" x14ac:dyDescent="0.3">
      <c r="A33">
        <v>33</v>
      </c>
      <c r="C33">
        <f t="shared" ref="C33:C64" si="4">5.20297177045928+(A33-1)*0.0601203372036585</f>
        <v>7.1268225609763522</v>
      </c>
      <c r="D33">
        <f t="shared" ref="D33:D64" si="5">0+1*C33-0.517500631757184*(1.00666666666667+(C33-6.46993333333333)^2/38.383049631712)^0.5</f>
        <v>6.6047086108582764</v>
      </c>
      <c r="E33">
        <v>33</v>
      </c>
      <c r="G33">
        <f t="shared" ref="G33:G64" si="6">4.24206226028949+(E33-1)*0.0740465619887279</f>
        <v>6.6115522439287826</v>
      </c>
      <c r="H33">
        <f t="shared" ref="H33:H64" si="7">0+1*G33+0.517500631757184*(1.00666666666667+(G33-6.46993333333333)^2/38.383049631712)^0.5</f>
        <v>7.1309097486639379</v>
      </c>
    </row>
    <row r="34" spans="1:8" x14ac:dyDescent="0.3">
      <c r="A34">
        <v>34</v>
      </c>
      <c r="C34">
        <f t="shared" si="4"/>
        <v>7.1869428981800105</v>
      </c>
      <c r="D34">
        <f t="shared" si="5"/>
        <v>6.6642773359507448</v>
      </c>
      <c r="E34">
        <v>34</v>
      </c>
      <c r="G34">
        <f t="shared" si="6"/>
        <v>6.6855988059175111</v>
      </c>
      <c r="H34">
        <f t="shared" si="7"/>
        <v>7.205133987375298</v>
      </c>
    </row>
    <row r="35" spans="1:8" x14ac:dyDescent="0.3">
      <c r="A35">
        <v>35</v>
      </c>
      <c r="C35">
        <f t="shared" si="4"/>
        <v>7.2470632353836688</v>
      </c>
      <c r="D35">
        <f t="shared" si="5"/>
        <v>6.723798445193264</v>
      </c>
      <c r="E35">
        <v>35</v>
      </c>
      <c r="G35">
        <f t="shared" si="6"/>
        <v>6.7596453679062387</v>
      </c>
      <c r="H35">
        <f t="shared" si="7"/>
        <v>7.2794317687518202</v>
      </c>
    </row>
    <row r="36" spans="1:8" x14ac:dyDescent="0.3">
      <c r="A36">
        <v>36</v>
      </c>
      <c r="C36">
        <f t="shared" si="4"/>
        <v>7.307183572587328</v>
      </c>
      <c r="D36">
        <f t="shared" si="5"/>
        <v>6.783272101968846</v>
      </c>
      <c r="E36">
        <v>36</v>
      </c>
      <c r="G36">
        <f t="shared" si="6"/>
        <v>6.8336919298949663</v>
      </c>
      <c r="H36">
        <f t="shared" si="7"/>
        <v>7.3538029862277554</v>
      </c>
    </row>
    <row r="37" spans="1:8" x14ac:dyDescent="0.3">
      <c r="A37">
        <v>37</v>
      </c>
      <c r="C37">
        <f t="shared" si="4"/>
        <v>7.3673039097909863</v>
      </c>
      <c r="D37">
        <f t="shared" si="5"/>
        <v>6.8426984817612411</v>
      </c>
      <c r="E37">
        <v>37</v>
      </c>
      <c r="G37">
        <f t="shared" si="6"/>
        <v>6.9077384918836948</v>
      </c>
      <c r="H37">
        <f t="shared" si="7"/>
        <v>7.4282475023909047</v>
      </c>
    </row>
    <row r="38" spans="1:8" x14ac:dyDescent="0.3">
      <c r="A38">
        <v>38</v>
      </c>
      <c r="C38">
        <f t="shared" si="4"/>
        <v>7.4274242469946445</v>
      </c>
      <c r="D38">
        <f t="shared" si="5"/>
        <v>6.9020777719222766</v>
      </c>
      <c r="E38">
        <v>38</v>
      </c>
      <c r="G38">
        <f t="shared" si="6"/>
        <v>6.9817850538724224</v>
      </c>
      <c r="H38">
        <f t="shared" si="7"/>
        <v>7.5027651492721983</v>
      </c>
    </row>
    <row r="39" spans="1:8" x14ac:dyDescent="0.3">
      <c r="A39">
        <v>39</v>
      </c>
      <c r="C39">
        <f t="shared" si="4"/>
        <v>7.4875445841983037</v>
      </c>
      <c r="D39">
        <f t="shared" si="5"/>
        <v>6.9614101714255865</v>
      </c>
      <c r="E39">
        <v>39</v>
      </c>
      <c r="G39">
        <f t="shared" si="6"/>
        <v>7.05583161586115</v>
      </c>
      <c r="H39">
        <f t="shared" si="7"/>
        <v>7.5773557286980369</v>
      </c>
    </row>
    <row r="40" spans="1:8" x14ac:dyDescent="0.3">
      <c r="A40">
        <v>40</v>
      </c>
      <c r="C40">
        <f t="shared" si="4"/>
        <v>7.547664921401962</v>
      </c>
      <c r="D40">
        <f t="shared" si="5"/>
        <v>7.0206958906074943</v>
      </c>
      <c r="E40">
        <v>40</v>
      </c>
      <c r="G40">
        <f t="shared" si="6"/>
        <v>7.1298781778498785</v>
      </c>
      <c r="H40">
        <f t="shared" si="7"/>
        <v>7.6520190127036791</v>
      </c>
    </row>
    <row r="41" spans="1:8" x14ac:dyDescent="0.3">
      <c r="A41">
        <v>41</v>
      </c>
      <c r="C41">
        <f t="shared" si="4"/>
        <v>7.6077852586056203</v>
      </c>
      <c r="D41">
        <f t="shared" si="5"/>
        <v>7.0799351508958006</v>
      </c>
      <c r="E41">
        <v>41</v>
      </c>
      <c r="G41">
        <f t="shared" si="6"/>
        <v>7.2039247398386062</v>
      </c>
      <c r="H41">
        <f t="shared" si="7"/>
        <v>7.7267547440056639</v>
      </c>
    </row>
    <row r="42" spans="1:8" x14ac:dyDescent="0.3">
      <c r="A42">
        <v>42</v>
      </c>
      <c r="C42">
        <f t="shared" si="4"/>
        <v>7.6679055958092786</v>
      </c>
      <c r="D42">
        <f t="shared" si="5"/>
        <v>7.1391281845272587</v>
      </c>
      <c r="E42">
        <v>42</v>
      </c>
      <c r="G42">
        <f t="shared" si="6"/>
        <v>7.2779713018273338</v>
      </c>
      <c r="H42">
        <f t="shared" si="7"/>
        <v>7.8015626365310364</v>
      </c>
    </row>
    <row r="43" spans="1:8" x14ac:dyDescent="0.3">
      <c r="A43">
        <v>43</v>
      </c>
      <c r="C43">
        <f t="shared" si="4"/>
        <v>7.7280259330129368</v>
      </c>
      <c r="D43">
        <f t="shared" si="5"/>
        <v>7.1982752342545488</v>
      </c>
      <c r="E43">
        <v>43</v>
      </c>
      <c r="G43">
        <f t="shared" si="6"/>
        <v>7.3520178638160623</v>
      </c>
      <c r="H43">
        <f t="shared" si="7"/>
        <v>7.8764423760008606</v>
      </c>
    </row>
    <row r="44" spans="1:8" x14ac:dyDescent="0.3">
      <c r="A44">
        <v>44</v>
      </c>
      <c r="C44">
        <f t="shared" si="4"/>
        <v>7.788146270216596</v>
      </c>
      <c r="D44">
        <f t="shared" si="5"/>
        <v>7.2573765530435788</v>
      </c>
      <c r="E44">
        <v>44</v>
      </c>
      <c r="G44">
        <f t="shared" si="6"/>
        <v>7.4260644258047899</v>
      </c>
      <c r="H44">
        <f t="shared" si="7"/>
        <v>7.9513936205652769</v>
      </c>
    </row>
    <row r="45" spans="1:8" x14ac:dyDescent="0.3">
      <c r="A45">
        <v>45</v>
      </c>
      <c r="C45">
        <f t="shared" si="4"/>
        <v>7.8482666074202543</v>
      </c>
      <c r="D45">
        <f t="shared" si="5"/>
        <v>7.3164324037619259</v>
      </c>
      <c r="E45">
        <v>45</v>
      </c>
      <c r="G45">
        <f t="shared" si="6"/>
        <v>7.5001109877935175</v>
      </c>
      <c r="H45">
        <f t="shared" si="7"/>
        <v>8.0264160014872097</v>
      </c>
    </row>
    <row r="46" spans="1:8" x14ac:dyDescent="0.3">
      <c r="A46">
        <v>46</v>
      </c>
      <c r="C46">
        <f t="shared" si="4"/>
        <v>7.9083869446239126</v>
      </c>
      <c r="D46">
        <f t="shared" si="5"/>
        <v>7.3754430588592932</v>
      </c>
      <c r="E46">
        <v>46</v>
      </c>
      <c r="G46">
        <f t="shared" si="6"/>
        <v>7.574157549782246</v>
      </c>
      <c r="H46">
        <f t="shared" si="7"/>
        <v>8.1015091238715939</v>
      </c>
    </row>
    <row r="47" spans="1:8" x14ac:dyDescent="0.3">
      <c r="A47">
        <v>47</v>
      </c>
      <c r="C47">
        <f t="shared" si="4"/>
        <v>7.9685072818275717</v>
      </c>
      <c r="D47">
        <f t="shared" si="5"/>
        <v>7.4344088000408011</v>
      </c>
      <c r="E47">
        <v>47</v>
      </c>
      <c r="G47">
        <f t="shared" si="6"/>
        <v>7.6482041117709736</v>
      </c>
      <c r="H47">
        <f t="shared" si="7"/>
        <v>8.1766725674368601</v>
      </c>
    </row>
    <row r="48" spans="1:8" x14ac:dyDescent="0.3">
      <c r="A48">
        <v>48</v>
      </c>
      <c r="C48">
        <f t="shared" si="4"/>
        <v>8.02862761903123</v>
      </c>
      <c r="D48">
        <f t="shared" si="5"/>
        <v>7.4933299179339672</v>
      </c>
      <c r="E48">
        <v>48</v>
      </c>
      <c r="G48">
        <f t="shared" si="6"/>
        <v>7.7222506737597012</v>
      </c>
      <c r="H48">
        <f t="shared" si="7"/>
        <v>8.2519058873253197</v>
      </c>
    </row>
    <row r="49" spans="1:8" x14ac:dyDescent="0.3">
      <c r="A49">
        <v>49</v>
      </c>
      <c r="C49">
        <f t="shared" si="4"/>
        <v>8.0887479562348883</v>
      </c>
      <c r="D49">
        <f t="shared" si="5"/>
        <v>7.5522067117502409</v>
      </c>
      <c r="E49">
        <v>49</v>
      </c>
      <c r="G49">
        <f t="shared" si="6"/>
        <v>7.7962972357484297</v>
      </c>
      <c r="H49">
        <f t="shared" si="7"/>
        <v>8.3272086149489262</v>
      </c>
    </row>
    <row r="50" spans="1:8" x14ac:dyDescent="0.3">
      <c r="A50">
        <v>50</v>
      </c>
      <c r="C50">
        <f t="shared" si="4"/>
        <v>8.1488682934385466</v>
      </c>
      <c r="D50">
        <f t="shared" si="5"/>
        <v>7.6110394889418984</v>
      </c>
      <c r="E50">
        <v>50</v>
      </c>
      <c r="G50">
        <f t="shared" si="6"/>
        <v>7.8703437977371573</v>
      </c>
      <c r="H50">
        <f t="shared" si="7"/>
        <v>8.4025802588668732</v>
      </c>
    </row>
    <row r="51" spans="1:8" x14ac:dyDescent="0.3">
      <c r="A51">
        <v>51</v>
      </c>
      <c r="C51">
        <f t="shared" si="4"/>
        <v>8.2089886306422049</v>
      </c>
      <c r="D51">
        <f t="shared" si="5"/>
        <v>7.669828564855159</v>
      </c>
      <c r="E51">
        <v>51</v>
      </c>
      <c r="G51">
        <f t="shared" si="6"/>
        <v>7.9443903597258849</v>
      </c>
      <c r="H51">
        <f t="shared" si="7"/>
        <v>8.4780203056914143</v>
      </c>
    </row>
    <row r="52" spans="1:8" x14ac:dyDescent="0.3">
      <c r="A52">
        <v>52</v>
      </c>
      <c r="C52">
        <f t="shared" si="4"/>
        <v>8.2691089678458631</v>
      </c>
      <c r="D52">
        <f t="shared" si="5"/>
        <v>7.7285742623803131</v>
      </c>
      <c r="E52">
        <v>52</v>
      </c>
      <c r="G52">
        <f t="shared" si="6"/>
        <v>8.0184369217146134</v>
      </c>
      <c r="H52">
        <f t="shared" si="7"/>
        <v>8.5535282210182402</v>
      </c>
    </row>
    <row r="53" spans="1:8" x14ac:dyDescent="0.3">
      <c r="A53">
        <v>53</v>
      </c>
      <c r="C53">
        <f t="shared" si="4"/>
        <v>8.3292293050495232</v>
      </c>
      <c r="D53">
        <f t="shared" si="5"/>
        <v>7.7872769115996876</v>
      </c>
      <c r="E53">
        <v>53</v>
      </c>
      <c r="G53">
        <f t="shared" si="6"/>
        <v>8.0924834837033401</v>
      </c>
      <c r="H53">
        <f t="shared" si="7"/>
        <v>8.6291034503777926</v>
      </c>
    </row>
    <row r="54" spans="1:8" x14ac:dyDescent="0.3">
      <c r="A54">
        <v>54</v>
      </c>
      <c r="C54">
        <f t="shared" si="4"/>
        <v>8.3893496422531797</v>
      </c>
      <c r="D54">
        <f t="shared" si="5"/>
        <v>7.845936849434203</v>
      </c>
      <c r="E54">
        <v>54</v>
      </c>
      <c r="G54">
        <f t="shared" si="6"/>
        <v>8.1665300456920686</v>
      </c>
      <c r="H54">
        <f t="shared" si="7"/>
        <v>8.7047454202039063</v>
      </c>
    </row>
    <row r="55" spans="1:8" x14ac:dyDescent="0.3">
      <c r="A55">
        <v>55</v>
      </c>
      <c r="C55">
        <f t="shared" si="4"/>
        <v>8.4494699794568398</v>
      </c>
      <c r="D55">
        <f t="shared" si="5"/>
        <v>7.904554419289326</v>
      </c>
      <c r="E55">
        <v>55</v>
      </c>
      <c r="G55">
        <f t="shared" si="6"/>
        <v>8.2405766076807971</v>
      </c>
      <c r="H55">
        <f t="shared" si="7"/>
        <v>8.7804535388161469</v>
      </c>
    </row>
    <row r="56" spans="1:8" x14ac:dyDescent="0.3">
      <c r="A56">
        <v>56</v>
      </c>
      <c r="C56">
        <f t="shared" si="4"/>
        <v>8.509590316660498</v>
      </c>
      <c r="D56">
        <f t="shared" si="5"/>
        <v>7.9631299707010967</v>
      </c>
      <c r="E56">
        <v>56</v>
      </c>
      <c r="G56">
        <f t="shared" si="6"/>
        <v>8.3146231696695239</v>
      </c>
      <c r="H56">
        <f t="shared" si="7"/>
        <v>8.8562271974124016</v>
      </c>
    </row>
    <row r="57" spans="1:8" x14ac:dyDescent="0.3">
      <c r="A57">
        <v>57</v>
      </c>
      <c r="C57">
        <f t="shared" si="4"/>
        <v>8.5697106538641563</v>
      </c>
      <c r="D57">
        <f t="shared" si="5"/>
        <v>8.0216638589830076</v>
      </c>
      <c r="E57">
        <v>57</v>
      </c>
      <c r="G57">
        <f t="shared" si="6"/>
        <v>8.3886697316582524</v>
      </c>
      <c r="H57">
        <f t="shared" si="7"/>
        <v>8.9320657710682489</v>
      </c>
    </row>
    <row r="58" spans="1:8" x14ac:dyDescent="0.3">
      <c r="A58">
        <v>58</v>
      </c>
      <c r="C58">
        <f t="shared" si="4"/>
        <v>8.6298309910678146</v>
      </c>
      <c r="D58">
        <f t="shared" si="5"/>
        <v>8.0801564448743672</v>
      </c>
      <c r="E58">
        <v>58</v>
      </c>
      <c r="G58">
        <f t="shared" si="6"/>
        <v>8.4627162936469809</v>
      </c>
      <c r="H58">
        <f t="shared" si="7"/>
        <v>9.0079686197397848</v>
      </c>
    </row>
    <row r="59" spans="1:8" x14ac:dyDescent="0.3">
      <c r="A59">
        <v>59</v>
      </c>
      <c r="C59">
        <f t="shared" si="4"/>
        <v>8.6899513282714729</v>
      </c>
      <c r="D59">
        <f t="shared" si="5"/>
        <v>8.1386080941908485</v>
      </c>
      <c r="E59">
        <v>59</v>
      </c>
      <c r="G59">
        <f t="shared" si="6"/>
        <v>8.5367628556357076</v>
      </c>
      <c r="H59">
        <f t="shared" si="7"/>
        <v>9.0839350892667046</v>
      </c>
    </row>
    <row r="60" spans="1:8" x14ac:dyDescent="0.3">
      <c r="A60">
        <v>60</v>
      </c>
      <c r="C60">
        <f t="shared" si="4"/>
        <v>8.7500716654751329</v>
      </c>
      <c r="D60">
        <f t="shared" si="5"/>
        <v>8.1970191774778058</v>
      </c>
      <c r="E60">
        <v>60</v>
      </c>
      <c r="G60">
        <f t="shared" si="6"/>
        <v>8.6108094176244361</v>
      </c>
      <c r="H60">
        <f t="shared" si="7"/>
        <v>9.1599645123725733</v>
      </c>
    </row>
    <row r="61" spans="1:8" x14ac:dyDescent="0.3">
      <c r="A61">
        <v>61</v>
      </c>
      <c r="C61">
        <f t="shared" si="4"/>
        <v>8.8101920026787894</v>
      </c>
      <c r="D61">
        <f t="shared" si="5"/>
        <v>8.2553900696669977</v>
      </c>
      <c r="E61">
        <v>61</v>
      </c>
      <c r="G61">
        <f t="shared" si="6"/>
        <v>8.6848559796131646</v>
      </c>
      <c r="H61">
        <f t="shared" si="7"/>
        <v>9.2360562096593011</v>
      </c>
    </row>
    <row r="62" spans="1:8" x14ac:dyDescent="0.3">
      <c r="A62">
        <v>62</v>
      </c>
      <c r="C62">
        <f t="shared" si="4"/>
        <v>8.8703123398824495</v>
      </c>
      <c r="D62">
        <f t="shared" si="5"/>
        <v>8.3137211497372512</v>
      </c>
      <c r="E62">
        <v>62</v>
      </c>
      <c r="G62">
        <f t="shared" si="6"/>
        <v>8.7589025416018913</v>
      </c>
      <c r="H62">
        <f t="shared" si="7"/>
        <v>9.3122094905931121</v>
      </c>
    </row>
    <row r="63" spans="1:8" x14ac:dyDescent="0.3">
      <c r="A63">
        <v>63</v>
      </c>
      <c r="C63">
        <f t="shared" si="4"/>
        <v>8.9304326770861078</v>
      </c>
      <c r="D63">
        <f t="shared" si="5"/>
        <v>8.3720128003795953</v>
      </c>
      <c r="E63">
        <v>63</v>
      </c>
      <c r="G63">
        <f t="shared" si="6"/>
        <v>8.8329491035906198</v>
      </c>
      <c r="H63">
        <f t="shared" si="7"/>
        <v>9.3884236544793254</v>
      </c>
    </row>
    <row r="64" spans="1:8" x14ac:dyDescent="0.3">
      <c r="A64">
        <v>64</v>
      </c>
      <c r="C64">
        <f t="shared" si="4"/>
        <v>8.9905530142897661</v>
      </c>
      <c r="D64">
        <f t="shared" si="5"/>
        <v>8.4302654076673971</v>
      </c>
      <c r="E64">
        <v>64</v>
      </c>
      <c r="G64">
        <f t="shared" si="6"/>
        <v>8.9069956655793483</v>
      </c>
      <c r="H64">
        <f t="shared" si="7"/>
        <v>9.4646979914235434</v>
      </c>
    </row>
    <row r="65" spans="1:8" x14ac:dyDescent="0.3">
      <c r="A65">
        <v>65</v>
      </c>
      <c r="C65">
        <f t="shared" ref="C65:C70" si="8">5.20297177045928+(A65-1)*0.0601203372036585</f>
        <v>9.0506733514934243</v>
      </c>
      <c r="D65">
        <f t="shared" ref="D65:D70" si="9">0+1*C65-0.517500631757184*(1.00666666666667+(C65-6.46993333333333)^2/38.383049631712)^0.5</f>
        <v>8.4884793607319011</v>
      </c>
      <c r="E65">
        <v>65</v>
      </c>
      <c r="G65">
        <f t="shared" ref="G65:G70" si="10">4.24206226028949+(E65-1)*0.0740465619887279</f>
        <v>8.981042227568075</v>
      </c>
      <c r="H65">
        <f t="shared" ref="H65:H70" si="11">0+1*G65+0.517500631757184*(1.00666666666667+(G65-6.46993333333333)^2/38.383049631712)^0.5</f>
        <v>9.5410317832769476</v>
      </c>
    </row>
    <row r="66" spans="1:8" x14ac:dyDescent="0.3">
      <c r="A66">
        <v>66</v>
      </c>
      <c r="C66">
        <f t="shared" si="8"/>
        <v>9.1107936886970826</v>
      </c>
      <c r="D66">
        <f t="shared" si="9"/>
        <v>8.5466550514436577</v>
      </c>
      <c r="E66">
        <v>66</v>
      </c>
      <c r="G66">
        <f t="shared" si="10"/>
        <v>9.0550887895568035</v>
      </c>
      <c r="H66">
        <f t="shared" si="11"/>
        <v>9.617424304563631</v>
      </c>
    </row>
    <row r="67" spans="1:8" x14ac:dyDescent="0.3">
      <c r="A67">
        <v>67</v>
      </c>
      <c r="C67">
        <f t="shared" si="8"/>
        <v>9.1709140259007409</v>
      </c>
      <c r="D67">
        <f t="shared" si="9"/>
        <v>8.6047928741001982</v>
      </c>
      <c r="E67">
        <v>67</v>
      </c>
      <c r="G67">
        <f t="shared" si="10"/>
        <v>9.129135351545532</v>
      </c>
      <c r="H67">
        <f t="shared" si="11"/>
        <v>9.6938748233880325</v>
      </c>
    </row>
    <row r="68" spans="1:8" x14ac:dyDescent="0.3">
      <c r="A68">
        <v>68</v>
      </c>
      <c r="C68">
        <f t="shared" si="8"/>
        <v>9.2310343631043992</v>
      </c>
      <c r="D68">
        <f t="shared" si="9"/>
        <v>8.6628932251203281</v>
      </c>
      <c r="E68">
        <v>68</v>
      </c>
      <c r="G68">
        <f t="shared" si="10"/>
        <v>9.2031819135342587</v>
      </c>
      <c r="H68">
        <f t="shared" si="11"/>
        <v>9.7703826023207565</v>
      </c>
    </row>
    <row r="69" spans="1:8" x14ac:dyDescent="0.3">
      <c r="A69">
        <v>69</v>
      </c>
      <c r="C69">
        <f t="shared" si="8"/>
        <v>9.2911547003080592</v>
      </c>
      <c r="D69">
        <f t="shared" si="9"/>
        <v>8.7209565027453717</v>
      </c>
      <c r="E69">
        <v>69</v>
      </c>
      <c r="G69">
        <f t="shared" si="10"/>
        <v>9.2772284755229872</v>
      </c>
      <c r="H69">
        <f t="shared" si="11"/>
        <v>9.8469468992612299</v>
      </c>
    </row>
    <row r="70" spans="1:8" x14ac:dyDescent="0.3">
      <c r="A70">
        <v>70</v>
      </c>
      <c r="C70">
        <f t="shared" si="8"/>
        <v>9.3512750375117157</v>
      </c>
      <c r="D70">
        <f t="shared" si="9"/>
        <v>8.7789831067476367</v>
      </c>
      <c r="E70">
        <v>70</v>
      </c>
      <c r="G70">
        <f t="shared" si="10"/>
        <v>9.3512750375117157</v>
      </c>
      <c r="H70">
        <f t="shared" si="11"/>
        <v>9.9235669682757948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F5208-8087-48EF-AD82-A654E2BDBCFC}">
  <sheetPr codeName="XLSTAT_20230720_033810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5.03370193956385+(A1-1)*0.0661383459739978</f>
        <v>5.0337019395638496</v>
      </c>
      <c r="D1">
        <f t="shared" ref="D1:D32" si="1">0+1*C1-0.265057690109104*(1.00666666666667+(C1-6.45713333333334)^2/51.4160501659617)^0.5</f>
        <v>4.7626069053715714</v>
      </c>
      <c r="E1">
        <v>1</v>
      </c>
      <c r="G1">
        <f t="shared" ref="G1:G32" si="2">4.11816169227398+(E1-1)*0.0794070452100829</f>
        <v>4.1181616922739801</v>
      </c>
      <c r="H1">
        <f t="shared" ref="H1:H32" si="3">0+1*G1+0.265057690109104*(1.00666666666667+(G1-6.45713333333334)^2/51.4160501659617)^0.5</f>
        <v>4.3978030840911524</v>
      </c>
    </row>
    <row r="2" spans="1:8" x14ac:dyDescent="0.3">
      <c r="A2">
        <v>2</v>
      </c>
      <c r="C2">
        <f t="shared" si="0"/>
        <v>5.0998402855378471</v>
      </c>
      <c r="D2">
        <f t="shared" si="1"/>
        <v>4.8292091398033987</v>
      </c>
      <c r="E2">
        <v>2</v>
      </c>
      <c r="G2">
        <f t="shared" si="2"/>
        <v>4.1975687374840627</v>
      </c>
      <c r="H2">
        <f t="shared" si="3"/>
        <v>4.4763165692836191</v>
      </c>
    </row>
    <row r="3" spans="1:8" x14ac:dyDescent="0.3">
      <c r="A3">
        <v>3</v>
      </c>
      <c r="C3">
        <f t="shared" si="0"/>
        <v>5.1659786315118454</v>
      </c>
      <c r="D3">
        <f t="shared" si="1"/>
        <v>4.8957900479798075</v>
      </c>
      <c r="E3">
        <v>3</v>
      </c>
      <c r="G3">
        <f t="shared" si="2"/>
        <v>4.2769757826941461</v>
      </c>
      <c r="H3">
        <f t="shared" si="3"/>
        <v>4.5548581880921644</v>
      </c>
    </row>
    <row r="4" spans="1:8" x14ac:dyDescent="0.3">
      <c r="A4">
        <v>4</v>
      </c>
      <c r="C4">
        <f t="shared" si="0"/>
        <v>5.2321169774858429</v>
      </c>
      <c r="D4">
        <f t="shared" si="1"/>
        <v>4.9623495249415477</v>
      </c>
      <c r="E4">
        <v>4</v>
      </c>
      <c r="G4">
        <f t="shared" si="2"/>
        <v>4.3563828279042287</v>
      </c>
      <c r="H4">
        <f t="shared" si="3"/>
        <v>4.6334282041658597</v>
      </c>
    </row>
    <row r="5" spans="1:8" x14ac:dyDescent="0.3">
      <c r="A5">
        <v>5</v>
      </c>
      <c r="C5">
        <f t="shared" si="0"/>
        <v>5.2982553234598404</v>
      </c>
      <c r="D5">
        <f t="shared" si="1"/>
        <v>5.0288874701716102</v>
      </c>
      <c r="E5">
        <v>5</v>
      </c>
      <c r="G5">
        <f t="shared" si="2"/>
        <v>4.4357898731143113</v>
      </c>
      <c r="H5">
        <f t="shared" si="3"/>
        <v>4.7120268756455337</v>
      </c>
    </row>
    <row r="6" spans="1:8" x14ac:dyDescent="0.3">
      <c r="A6">
        <v>6</v>
      </c>
      <c r="C6">
        <f t="shared" si="0"/>
        <v>5.3643936694338388</v>
      </c>
      <c r="D6">
        <f t="shared" si="1"/>
        <v>5.095403787710266</v>
      </c>
      <c r="E6">
        <v>6</v>
      </c>
      <c r="G6">
        <f t="shared" si="2"/>
        <v>4.5151969183243947</v>
      </c>
      <c r="H6">
        <f t="shared" si="3"/>
        <v>4.7906544548127732</v>
      </c>
    </row>
    <row r="7" spans="1:8" x14ac:dyDescent="0.3">
      <c r="A7">
        <v>7</v>
      </c>
      <c r="C7">
        <f t="shared" si="0"/>
        <v>5.4305320154078363</v>
      </c>
      <c r="D7">
        <f t="shared" si="1"/>
        <v>5.1618983862660359</v>
      </c>
      <c r="E7">
        <v>7</v>
      </c>
      <c r="G7">
        <f t="shared" si="2"/>
        <v>4.5946039635344773</v>
      </c>
      <c r="H7">
        <f t="shared" si="3"/>
        <v>4.8693111877394184</v>
      </c>
    </row>
    <row r="8" spans="1:8" x14ac:dyDescent="0.3">
      <c r="A8">
        <v>8</v>
      </c>
      <c r="C8">
        <f t="shared" si="0"/>
        <v>5.4966703613818346</v>
      </c>
      <c r="D8">
        <f t="shared" si="1"/>
        <v>5.2283711793223127</v>
      </c>
      <c r="E8">
        <v>8</v>
      </c>
      <c r="G8">
        <f t="shared" si="2"/>
        <v>4.6740110087445608</v>
      </c>
      <c r="H8">
        <f t="shared" si="3"/>
        <v>4.9479973139385374</v>
      </c>
    </row>
    <row r="9" spans="1:8" x14ac:dyDescent="0.3">
      <c r="A9">
        <v>9</v>
      </c>
      <c r="C9">
        <f t="shared" si="0"/>
        <v>5.5628087073558321</v>
      </c>
      <c r="D9">
        <f t="shared" si="1"/>
        <v>5.2948220852393471</v>
      </c>
      <c r="E9">
        <v>9</v>
      </c>
      <c r="G9">
        <f t="shared" si="2"/>
        <v>4.7534180539546433</v>
      </c>
      <c r="H9">
        <f t="shared" si="3"/>
        <v>5.0267130660178632</v>
      </c>
    </row>
    <row r="10" spans="1:8" x14ac:dyDescent="0.3">
      <c r="A10">
        <v>10</v>
      </c>
      <c r="C10">
        <f t="shared" si="0"/>
        <v>5.6289470533298296</v>
      </c>
      <c r="D10">
        <f t="shared" si="1"/>
        <v>5.361251027351333</v>
      </c>
      <c r="E10">
        <v>10</v>
      </c>
      <c r="G10">
        <f t="shared" si="2"/>
        <v>4.8328250991647259</v>
      </c>
      <c r="H10">
        <f t="shared" si="3"/>
        <v>5.1054586693367607</v>
      </c>
    </row>
    <row r="11" spans="1:8" x14ac:dyDescent="0.3">
      <c r="A11">
        <v>11</v>
      </c>
      <c r="C11">
        <f t="shared" si="0"/>
        <v>5.695085399303828</v>
      </c>
      <c r="D11">
        <f t="shared" si="1"/>
        <v>5.4276579340583195</v>
      </c>
      <c r="E11">
        <v>11</v>
      </c>
      <c r="G11">
        <f t="shared" si="2"/>
        <v>4.9122321443748094</v>
      </c>
      <c r="H11">
        <f t="shared" si="3"/>
        <v>5.1842343416677537</v>
      </c>
    </row>
    <row r="12" spans="1:8" x14ac:dyDescent="0.3">
      <c r="A12">
        <v>12</v>
      </c>
      <c r="C12">
        <f t="shared" si="0"/>
        <v>5.7612237452778254</v>
      </c>
      <c r="D12">
        <f t="shared" si="1"/>
        <v>5.49404273891271</v>
      </c>
      <c r="E12">
        <v>12</v>
      </c>
      <c r="G12">
        <f t="shared" si="2"/>
        <v>4.9916391895848919</v>
      </c>
      <c r="H12">
        <f t="shared" si="3"/>
        <v>5.2630402928637032</v>
      </c>
    </row>
    <row r="13" spans="1:8" x14ac:dyDescent="0.3">
      <c r="A13">
        <v>13</v>
      </c>
      <c r="C13">
        <f t="shared" si="0"/>
        <v>5.8273620912518229</v>
      </c>
      <c r="D13">
        <f t="shared" si="1"/>
        <v>5.5604053807001019</v>
      </c>
      <c r="E13">
        <v>13</v>
      </c>
      <c r="G13">
        <f t="shared" si="2"/>
        <v>5.0710462347949754</v>
      </c>
      <c r="H13">
        <f t="shared" si="3"/>
        <v>5.3418767245317245</v>
      </c>
    </row>
    <row r="14" spans="1:8" x14ac:dyDescent="0.3">
      <c r="A14">
        <v>14</v>
      </c>
      <c r="C14">
        <f t="shared" si="0"/>
        <v>5.8935004372258213</v>
      </c>
      <c r="D14">
        <f t="shared" si="1"/>
        <v>5.6267458035142468</v>
      </c>
      <c r="E14">
        <v>14</v>
      </c>
      <c r="G14">
        <f t="shared" si="2"/>
        <v>5.150453280005058</v>
      </c>
      <c r="H14">
        <f t="shared" si="3"/>
        <v>5.4207438297149295</v>
      </c>
    </row>
    <row r="15" spans="1:8" x14ac:dyDescent="0.3">
      <c r="A15">
        <v>15</v>
      </c>
      <c r="C15">
        <f t="shared" si="0"/>
        <v>5.9596387831998188</v>
      </c>
      <c r="D15">
        <f t="shared" si="1"/>
        <v>5.6930639568259132</v>
      </c>
      <c r="E15">
        <v>15</v>
      </c>
      <c r="G15">
        <f t="shared" si="2"/>
        <v>5.2298603252151405</v>
      </c>
      <c r="H15">
        <f t="shared" si="3"/>
        <v>5.4996417925830965</v>
      </c>
    </row>
    <row r="16" spans="1:8" x14ac:dyDescent="0.3">
      <c r="A16">
        <v>16</v>
      </c>
      <c r="C16">
        <f t="shared" si="0"/>
        <v>6.0257771291738162</v>
      </c>
      <c r="D16">
        <f t="shared" si="1"/>
        <v>5.7593597955454641</v>
      </c>
      <c r="E16">
        <v>16</v>
      </c>
      <c r="G16">
        <f t="shared" si="2"/>
        <v>5.3092673704252231</v>
      </c>
      <c r="H16">
        <f t="shared" si="3"/>
        <v>5.5785707881333471</v>
      </c>
    </row>
    <row r="17" spans="1:8" x14ac:dyDescent="0.3">
      <c r="A17">
        <v>17</v>
      </c>
      <c r="C17">
        <f t="shared" si="0"/>
        <v>6.0919154751478146</v>
      </c>
      <c r="D17">
        <f t="shared" si="1"/>
        <v>5.8256332800789661</v>
      </c>
      <c r="E17">
        <v>17</v>
      </c>
      <c r="G17">
        <f t="shared" si="2"/>
        <v>5.3886744156353066</v>
      </c>
      <c r="H17">
        <f t="shared" si="3"/>
        <v>5.6575309819019139</v>
      </c>
    </row>
    <row r="18" spans="1:8" x14ac:dyDescent="0.3">
      <c r="A18">
        <v>18</v>
      </c>
      <c r="C18">
        <f t="shared" si="0"/>
        <v>6.1580538211218121</v>
      </c>
      <c r="D18">
        <f t="shared" si="1"/>
        <v>5.8918843763776616</v>
      </c>
      <c r="E18">
        <v>18</v>
      </c>
      <c r="G18">
        <f t="shared" si="2"/>
        <v>5.46808146084539</v>
      </c>
      <c r="H18">
        <f t="shared" si="3"/>
        <v>5.7365225296880515</v>
      </c>
    </row>
    <row r="19" spans="1:8" x14ac:dyDescent="0.3">
      <c r="A19">
        <v>19</v>
      </c>
      <c r="C19">
        <f t="shared" si="0"/>
        <v>6.2241921670958096</v>
      </c>
      <c r="D19">
        <f t="shared" si="1"/>
        <v>5.9581130559806832</v>
      </c>
      <c r="E19">
        <v>19</v>
      </c>
      <c r="G19">
        <f t="shared" si="2"/>
        <v>5.5474885060554726</v>
      </c>
      <c r="H19">
        <f t="shared" si="3"/>
        <v>5.8155455772911262</v>
      </c>
    </row>
    <row r="20" spans="1:8" x14ac:dyDescent="0.3">
      <c r="A20">
        <v>20</v>
      </c>
      <c r="C20">
        <f t="shared" si="0"/>
        <v>6.2903305130698079</v>
      </c>
      <c r="D20">
        <f t="shared" si="1"/>
        <v>6.0243192960508587</v>
      </c>
      <c r="E20">
        <v>20</v>
      </c>
      <c r="G20">
        <f t="shared" si="2"/>
        <v>5.6268955512655552</v>
      </c>
      <c r="H20">
        <f t="shared" si="3"/>
        <v>5.894600260261881</v>
      </c>
    </row>
    <row r="21" spans="1:8" x14ac:dyDescent="0.3">
      <c r="A21">
        <v>21</v>
      </c>
      <c r="C21">
        <f t="shared" si="0"/>
        <v>6.3564688590438054</v>
      </c>
      <c r="D21">
        <f t="shared" si="1"/>
        <v>6.0905030794035087</v>
      </c>
      <c r="E21">
        <v>21</v>
      </c>
      <c r="G21">
        <f t="shared" si="2"/>
        <v>5.7063025964756378</v>
      </c>
      <c r="H21">
        <f t="shared" si="3"/>
        <v>5.9736867036688377</v>
      </c>
    </row>
    <row r="22" spans="1:8" x14ac:dyDescent="0.3">
      <c r="A22">
        <v>22</v>
      </c>
      <c r="C22">
        <f t="shared" si="0"/>
        <v>6.4226072050178029</v>
      </c>
      <c r="D22">
        <f t="shared" si="1"/>
        <v>6.1566643945281783</v>
      </c>
      <c r="E22">
        <v>22</v>
      </c>
      <c r="G22">
        <f t="shared" si="2"/>
        <v>5.7857096416857212</v>
      </c>
      <c r="H22">
        <f t="shared" si="3"/>
        <v>6.0528050218807508</v>
      </c>
    </row>
    <row r="23" spans="1:8" x14ac:dyDescent="0.3">
      <c r="A23">
        <v>23</v>
      </c>
      <c r="C23">
        <f t="shared" si="0"/>
        <v>6.4887455509918013</v>
      </c>
      <c r="D23">
        <f t="shared" si="1"/>
        <v>6.222803235603199</v>
      </c>
      <c r="E23">
        <v>23</v>
      </c>
      <c r="G23">
        <f t="shared" si="2"/>
        <v>5.8651166868958038</v>
      </c>
      <c r="H23">
        <f t="shared" si="3"/>
        <v>6.1319553183659794</v>
      </c>
    </row>
    <row r="24" spans="1:8" x14ac:dyDescent="0.3">
      <c r="A24">
        <v>24</v>
      </c>
      <c r="C24">
        <f t="shared" si="0"/>
        <v>6.5548838969657988</v>
      </c>
      <c r="D24">
        <f t="shared" si="1"/>
        <v>6.2889196025030607</v>
      </c>
      <c r="E24">
        <v>24</v>
      </c>
      <c r="G24">
        <f t="shared" si="2"/>
        <v>5.9445237321058872</v>
      </c>
      <c r="H24">
        <f t="shared" si="3"/>
        <v>6.2111376855095868</v>
      </c>
    </row>
    <row r="25" spans="1:8" x14ac:dyDescent="0.3">
      <c r="A25">
        <v>25</v>
      </c>
      <c r="C25">
        <f t="shared" si="0"/>
        <v>6.6210222429397962</v>
      </c>
      <c r="D25">
        <f t="shared" si="1"/>
        <v>6.3550135007985755</v>
      </c>
      <c r="E25">
        <v>25</v>
      </c>
      <c r="G25">
        <f t="shared" si="2"/>
        <v>6.0239307773159698</v>
      </c>
      <c r="H25">
        <f t="shared" si="3"/>
        <v>6.2903522044489053</v>
      </c>
    </row>
    <row r="26" spans="1:8" x14ac:dyDescent="0.3">
      <c r="A26">
        <v>26</v>
      </c>
      <c r="C26">
        <f t="shared" si="0"/>
        <v>6.6871605889137946</v>
      </c>
      <c r="D26">
        <f t="shared" si="1"/>
        <v>6.421084941749819</v>
      </c>
      <c r="E26">
        <v>26</v>
      </c>
      <c r="G26">
        <f t="shared" si="2"/>
        <v>6.1033378225260524</v>
      </c>
      <c r="H26">
        <f t="shared" si="3"/>
        <v>6.3695989449282457</v>
      </c>
    </row>
    <row r="27" spans="1:8" x14ac:dyDescent="0.3">
      <c r="A27">
        <v>27</v>
      </c>
      <c r="C27">
        <f t="shared" si="0"/>
        <v>6.7532989348877921</v>
      </c>
      <c r="D27">
        <f t="shared" si="1"/>
        <v>6.4871339422918783</v>
      </c>
      <c r="E27">
        <v>27</v>
      </c>
      <c r="G27">
        <f t="shared" si="2"/>
        <v>6.1827448677361359</v>
      </c>
      <c r="H27">
        <f t="shared" si="3"/>
        <v>6.4488779651733523</v>
      </c>
    </row>
    <row r="28" spans="1:8" x14ac:dyDescent="0.3">
      <c r="A28">
        <v>28</v>
      </c>
      <c r="C28">
        <f t="shared" si="0"/>
        <v>6.8194372808617905</v>
      </c>
      <c r="D28">
        <f t="shared" si="1"/>
        <v>6.5531605250134461</v>
      </c>
      <c r="E28">
        <v>28</v>
      </c>
      <c r="G28">
        <f t="shared" si="2"/>
        <v>6.2621519129462184</v>
      </c>
      <c r="H28">
        <f t="shared" si="3"/>
        <v>6.528189311786126</v>
      </c>
    </row>
    <row r="29" spans="1:8" x14ac:dyDescent="0.3">
      <c r="A29">
        <v>29</v>
      </c>
      <c r="C29">
        <f t="shared" si="0"/>
        <v>6.8855756268357879</v>
      </c>
      <c r="D29">
        <f t="shared" si="1"/>
        <v>6.6191647181283262</v>
      </c>
      <c r="E29">
        <v>29</v>
      </c>
      <c r="G29">
        <f t="shared" si="2"/>
        <v>6.3415589581563019</v>
      </c>
      <c r="H29">
        <f t="shared" si="3"/>
        <v>6.607533019660063</v>
      </c>
    </row>
    <row r="30" spans="1:8" x14ac:dyDescent="0.3">
      <c r="A30">
        <v>30</v>
      </c>
      <c r="C30">
        <f t="shared" si="0"/>
        <v>6.9517139728097863</v>
      </c>
      <c r="D30">
        <f t="shared" si="1"/>
        <v>6.6851465554399327</v>
      </c>
      <c r="E30">
        <v>30</v>
      </c>
      <c r="G30">
        <f t="shared" si="2"/>
        <v>6.4209660033663845</v>
      </c>
      <c r="H30">
        <f t="shared" si="3"/>
        <v>6.6869091119167567</v>
      </c>
    </row>
    <row r="31" spans="1:8" x14ac:dyDescent="0.3">
      <c r="A31">
        <v>31</v>
      </c>
      <c r="C31">
        <f t="shared" si="0"/>
        <v>7.0178523187837838</v>
      </c>
      <c r="D31">
        <f t="shared" si="1"/>
        <v>6.7511060762988846</v>
      </c>
      <c r="E31">
        <v>31</v>
      </c>
      <c r="G31">
        <f t="shared" si="2"/>
        <v>6.500373048576467</v>
      </c>
      <c r="H31">
        <f t="shared" si="3"/>
        <v>6.7663175998637408</v>
      </c>
    </row>
    <row r="32" spans="1:8" x14ac:dyDescent="0.3">
      <c r="A32">
        <v>32</v>
      </c>
      <c r="C32">
        <f t="shared" si="0"/>
        <v>7.0839906647577813</v>
      </c>
      <c r="D32">
        <f t="shared" si="1"/>
        <v>6.8170433255538239</v>
      </c>
      <c r="E32">
        <v>32</v>
      </c>
      <c r="G32">
        <f t="shared" si="2"/>
        <v>6.5797800937865496</v>
      </c>
      <c r="H32">
        <f t="shared" si="3"/>
        <v>6.8457584829738458</v>
      </c>
    </row>
    <row r="33" spans="1:8" x14ac:dyDescent="0.3">
      <c r="A33">
        <v>33</v>
      </c>
      <c r="C33">
        <f t="shared" ref="C33:C64" si="4">5.03370193956385+(A33-1)*0.0661383459739978</f>
        <v>7.1501290107317796</v>
      </c>
      <c r="D33">
        <f t="shared" ref="D33:D64" si="5">0+1*C33-0.265057690109104*(1.00666666666667+(C33-6.45713333333334)^2/51.4160501659617)^0.5</f>
        <v>6.8829583534955958</v>
      </c>
      <c r="E33">
        <v>33</v>
      </c>
      <c r="G33">
        <f t="shared" ref="G33:G64" si="6">4.11816169227398+(E33-1)*0.0794070452100829</f>
        <v>6.6591871389966331</v>
      </c>
      <c r="H33">
        <f t="shared" ref="H33:H64" si="7">0+1*G33+0.265057690109104*(1.00666666666667+(G33-6.45713333333334)^2/51.4160501659617)^0.5</f>
        <v>6.9252317488861674</v>
      </c>
    </row>
    <row r="34" spans="1:8" x14ac:dyDescent="0.3">
      <c r="A34">
        <v>34</v>
      </c>
      <c r="C34">
        <f t="shared" si="4"/>
        <v>7.2162673567057771</v>
      </c>
      <c r="D34">
        <f t="shared" si="5"/>
        <v>6.9488512157949556</v>
      </c>
      <c r="E34">
        <v>34</v>
      </c>
      <c r="G34">
        <f t="shared" si="6"/>
        <v>6.7385941842067165</v>
      </c>
      <c r="H34">
        <f t="shared" si="7"/>
        <v>7.0047373734286191</v>
      </c>
    </row>
    <row r="35" spans="1:8" x14ac:dyDescent="0.3">
      <c r="A35">
        <v>35</v>
      </c>
      <c r="C35">
        <f t="shared" si="4"/>
        <v>7.2824057026797746</v>
      </c>
      <c r="D35">
        <f t="shared" si="5"/>
        <v>7.0147219734339723</v>
      </c>
      <c r="E35">
        <v>35</v>
      </c>
      <c r="G35">
        <f t="shared" si="6"/>
        <v>6.8180012294167991</v>
      </c>
      <c r="H35">
        <f t="shared" si="7"/>
        <v>7.0842753206620088</v>
      </c>
    </row>
    <row r="36" spans="1:8" x14ac:dyDescent="0.3">
      <c r="A36">
        <v>36</v>
      </c>
      <c r="C36">
        <f t="shared" si="4"/>
        <v>7.348544048653773</v>
      </c>
      <c r="D36">
        <f t="shared" si="5"/>
        <v>7.0805706926313423</v>
      </c>
      <c r="E36">
        <v>36</v>
      </c>
      <c r="G36">
        <f t="shared" si="6"/>
        <v>6.8974082746268817</v>
      </c>
      <c r="H36">
        <f t="shared" si="7"/>
        <v>7.1638455429454204</v>
      </c>
    </row>
    <row r="37" spans="1:8" x14ac:dyDescent="0.3">
      <c r="A37">
        <v>37</v>
      </c>
      <c r="C37">
        <f t="shared" si="4"/>
        <v>7.4146823946277705</v>
      </c>
      <c r="D37">
        <f t="shared" si="5"/>
        <v>7.1463974447617931</v>
      </c>
      <c r="E37">
        <v>37</v>
      </c>
      <c r="G37">
        <f t="shared" si="6"/>
        <v>6.9768153198369642</v>
      </c>
      <c r="H37">
        <f t="shared" si="7"/>
        <v>7.2434479810226362</v>
      </c>
    </row>
    <row r="38" spans="1:8" x14ac:dyDescent="0.3">
      <c r="A38">
        <v>38</v>
      </c>
      <c r="C38">
        <f t="shared" si="4"/>
        <v>7.4808207406017679</v>
      </c>
      <c r="D38">
        <f t="shared" si="5"/>
        <v>7.2122023062698393</v>
      </c>
      <c r="E38">
        <v>38</v>
      </c>
      <c r="G38">
        <f t="shared" si="6"/>
        <v>7.0562223650470477</v>
      </c>
      <c r="H38">
        <f t="shared" si="7"/>
        <v>7.3230825641292396</v>
      </c>
    </row>
    <row r="39" spans="1:8" x14ac:dyDescent="0.3">
      <c r="A39">
        <v>39</v>
      </c>
      <c r="C39">
        <f t="shared" si="4"/>
        <v>7.5469590865757663</v>
      </c>
      <c r="D39">
        <f t="shared" si="5"/>
        <v>7.2779853585780963</v>
      </c>
      <c r="E39">
        <v>39</v>
      </c>
      <c r="G39">
        <f t="shared" si="6"/>
        <v>7.1356294102571303</v>
      </c>
      <c r="H39">
        <f t="shared" si="7"/>
        <v>7.4027492101199392</v>
      </c>
    </row>
    <row r="40" spans="1:8" x14ac:dyDescent="0.3">
      <c r="A40">
        <v>40</v>
      </c>
      <c r="C40">
        <f t="shared" si="4"/>
        <v>7.6130974325497638</v>
      </c>
      <c r="D40">
        <f t="shared" si="5"/>
        <v>7.3437466879904196</v>
      </c>
      <c r="E40">
        <v>40</v>
      </c>
      <c r="G40">
        <f t="shared" si="6"/>
        <v>7.2150364554672137</v>
      </c>
      <c r="H40">
        <f t="shared" si="7"/>
        <v>7.4824478256155906</v>
      </c>
    </row>
    <row r="41" spans="1:8" x14ac:dyDescent="0.3">
      <c r="A41">
        <v>41</v>
      </c>
      <c r="C41">
        <f t="shared" si="4"/>
        <v>7.6792357785237613</v>
      </c>
      <c r="D41">
        <f t="shared" si="5"/>
        <v>7.409486385590129</v>
      </c>
      <c r="E41">
        <v>41</v>
      </c>
      <c r="G41">
        <f t="shared" si="6"/>
        <v>7.2944435006772963</v>
      </c>
      <c r="H41">
        <f t="shared" si="7"/>
        <v>7.5621783061693044</v>
      </c>
    </row>
    <row r="42" spans="1:8" x14ac:dyDescent="0.3">
      <c r="A42">
        <v>42</v>
      </c>
      <c r="C42">
        <f t="shared" si="4"/>
        <v>7.7453741244977596</v>
      </c>
      <c r="D42">
        <f t="shared" si="5"/>
        <v>7.4752045471335897</v>
      </c>
      <c r="E42">
        <v>42</v>
      </c>
      <c r="G42">
        <f t="shared" si="6"/>
        <v>7.3738505458873789</v>
      </c>
      <c r="H42">
        <f t="shared" si="7"/>
        <v>7.6419405364509583</v>
      </c>
    </row>
    <row r="43" spans="1:8" x14ac:dyDescent="0.3">
      <c r="A43">
        <v>43</v>
      </c>
      <c r="C43">
        <f t="shared" si="4"/>
        <v>7.8115124704717571</v>
      </c>
      <c r="D43">
        <f t="shared" si="5"/>
        <v>7.5409012729394185</v>
      </c>
      <c r="E43">
        <v>43</v>
      </c>
      <c r="G43">
        <f t="shared" si="6"/>
        <v>7.4532575910974623</v>
      </c>
      <c r="H43">
        <f t="shared" si="7"/>
        <v>7.7217343904493667</v>
      </c>
    </row>
    <row r="44" spans="1:8" x14ac:dyDescent="0.3">
      <c r="A44">
        <v>44</v>
      </c>
      <c r="C44">
        <f t="shared" si="4"/>
        <v>7.8776508164457546</v>
      </c>
      <c r="D44">
        <f t="shared" si="5"/>
        <v>7.6065766677736262</v>
      </c>
      <c r="E44">
        <v>44</v>
      </c>
      <c r="G44">
        <f t="shared" si="6"/>
        <v>7.5326646363075449</v>
      </c>
      <c r="H44">
        <f t="shared" si="7"/>
        <v>7.8015597316912855</v>
      </c>
    </row>
    <row r="45" spans="1:8" x14ac:dyDescent="0.3">
      <c r="A45">
        <v>45</v>
      </c>
      <c r="C45">
        <f t="shared" si="4"/>
        <v>7.943789162419753</v>
      </c>
      <c r="D45">
        <f t="shared" si="5"/>
        <v>7.6722308407309603</v>
      </c>
      <c r="E45">
        <v>45</v>
      </c>
      <c r="G45">
        <f t="shared" si="6"/>
        <v>7.6120716815176284</v>
      </c>
      <c r="H45">
        <f t="shared" si="7"/>
        <v>7.881416413476404</v>
      </c>
    </row>
    <row r="46" spans="1:8" x14ac:dyDescent="0.3">
      <c r="A46">
        <v>46</v>
      </c>
      <c r="C46">
        <f t="shared" si="4"/>
        <v>8.0099275083937513</v>
      </c>
      <c r="D46">
        <f t="shared" si="5"/>
        <v>7.737863905112774</v>
      </c>
      <c r="E46">
        <v>46</v>
      </c>
      <c r="G46">
        <f t="shared" si="6"/>
        <v>7.6914787267277109</v>
      </c>
      <c r="H46">
        <f t="shared" si="7"/>
        <v>7.9613042791273756</v>
      </c>
    </row>
    <row r="47" spans="1:8" x14ac:dyDescent="0.3">
      <c r="A47">
        <v>47</v>
      </c>
      <c r="C47">
        <f t="shared" si="4"/>
        <v>8.0760658543677479</v>
      </c>
      <c r="D47">
        <f t="shared" si="5"/>
        <v>7.8034759783016963</v>
      </c>
      <c r="E47">
        <v>47</v>
      </c>
      <c r="G47">
        <f t="shared" si="6"/>
        <v>7.7708857719377935</v>
      </c>
      <c r="H47">
        <f t="shared" si="7"/>
        <v>8.0412231622539494</v>
      </c>
    </row>
    <row r="48" spans="1:8" x14ac:dyDescent="0.3">
      <c r="A48">
        <v>48</v>
      </c>
      <c r="C48">
        <f t="shared" si="4"/>
        <v>8.1422042003417463</v>
      </c>
      <c r="D48">
        <f t="shared" si="5"/>
        <v>7.8690671816334374</v>
      </c>
      <c r="E48">
        <v>48</v>
      </c>
      <c r="G48">
        <f t="shared" si="6"/>
        <v>7.8502928171478761</v>
      </c>
      <c r="H48">
        <f t="shared" si="7"/>
        <v>8.1211728870301769</v>
      </c>
    </row>
    <row r="49" spans="1:8" x14ac:dyDescent="0.3">
      <c r="A49">
        <v>49</v>
      </c>
      <c r="C49">
        <f t="shared" si="4"/>
        <v>8.2083425463157447</v>
      </c>
      <c r="D49">
        <f t="shared" si="5"/>
        <v>7.9346376402659962</v>
      </c>
      <c r="E49">
        <v>49</v>
      </c>
      <c r="G49">
        <f t="shared" si="6"/>
        <v>7.9296998623579595</v>
      </c>
      <c r="H49">
        <f t="shared" si="7"/>
        <v>8.201153268483683</v>
      </c>
    </row>
    <row r="50" spans="1:8" x14ac:dyDescent="0.3">
      <c r="A50">
        <v>50</v>
      </c>
      <c r="C50">
        <f t="shared" si="4"/>
        <v>8.2744808922897413</v>
      </c>
      <c r="D50">
        <f t="shared" si="5"/>
        <v>8.0001874830466075</v>
      </c>
      <c r="E50">
        <v>50</v>
      </c>
      <c r="G50">
        <f t="shared" si="6"/>
        <v>8.009106907568043</v>
      </c>
      <c r="H50">
        <f t="shared" si="7"/>
        <v>8.2811641127959135</v>
      </c>
    </row>
    <row r="51" spans="1:8" x14ac:dyDescent="0.3">
      <c r="A51">
        <v>51</v>
      </c>
      <c r="C51">
        <f t="shared" si="4"/>
        <v>8.3406192382637396</v>
      </c>
      <c r="D51">
        <f t="shared" si="5"/>
        <v>8.0657168423767232</v>
      </c>
      <c r="E51">
        <v>51</v>
      </c>
      <c r="G51">
        <f t="shared" si="6"/>
        <v>8.0885139527781256</v>
      </c>
      <c r="H51">
        <f t="shared" si="7"/>
        <v>8.3612052176123104</v>
      </c>
    </row>
    <row r="52" spans="1:8" x14ac:dyDescent="0.3">
      <c r="A52">
        <v>52</v>
      </c>
      <c r="C52">
        <f t="shared" si="4"/>
        <v>8.406757584237738</v>
      </c>
      <c r="D52">
        <f t="shared" si="5"/>
        <v>8.1312258540753053</v>
      </c>
      <c r="E52">
        <v>52</v>
      </c>
      <c r="G52">
        <f t="shared" si="6"/>
        <v>8.1679209979882081</v>
      </c>
      <c r="H52">
        <f t="shared" si="7"/>
        <v>8.4412763723613153</v>
      </c>
    </row>
    <row r="53" spans="1:8" x14ac:dyDescent="0.3">
      <c r="A53">
        <v>53</v>
      </c>
      <c r="C53">
        <f t="shared" si="4"/>
        <v>8.4728959302117346</v>
      </c>
      <c r="D53">
        <f t="shared" si="5"/>
        <v>8.1967146572407614</v>
      </c>
      <c r="E53">
        <v>53</v>
      </c>
      <c r="G53">
        <f t="shared" si="6"/>
        <v>8.2473280431982907</v>
      </c>
      <c r="H53">
        <f t="shared" si="7"/>
        <v>8.5213773585810895</v>
      </c>
    </row>
    <row r="54" spans="1:8" x14ac:dyDescent="0.3">
      <c r="A54">
        <v>54</v>
      </c>
      <c r="C54">
        <f t="shared" si="4"/>
        <v>8.539034276185733</v>
      </c>
      <c r="D54">
        <f t="shared" si="5"/>
        <v>8.2621833941118066</v>
      </c>
      <c r="E54">
        <v>54</v>
      </c>
      <c r="G54">
        <f t="shared" si="6"/>
        <v>8.3267350884083733</v>
      </c>
      <c r="H54">
        <f t="shared" si="7"/>
        <v>8.6015079502528895</v>
      </c>
    </row>
    <row r="55" spans="1:8" x14ac:dyDescent="0.3">
      <c r="A55">
        <v>55</v>
      </c>
      <c r="C55">
        <f t="shared" si="4"/>
        <v>8.6051726221597313</v>
      </c>
      <c r="D55">
        <f t="shared" si="5"/>
        <v>8.3276322099275024</v>
      </c>
      <c r="E55">
        <v>55</v>
      </c>
      <c r="G55">
        <f t="shared" si="6"/>
        <v>8.4061421336184559</v>
      </c>
      <c r="H55">
        <f t="shared" si="7"/>
        <v>8.6816679141399824</v>
      </c>
    </row>
    <row r="56" spans="1:8" x14ac:dyDescent="0.3">
      <c r="A56">
        <v>56</v>
      </c>
      <c r="C56">
        <f t="shared" si="4"/>
        <v>8.6713109681337279</v>
      </c>
      <c r="D56">
        <f t="shared" si="5"/>
        <v>8.3930612527868078</v>
      </c>
      <c r="E56">
        <v>56</v>
      </c>
      <c r="G56">
        <f t="shared" si="6"/>
        <v>8.4855491788285402</v>
      </c>
      <c r="H56">
        <f t="shared" si="7"/>
        <v>8.7618570101310436</v>
      </c>
    </row>
    <row r="57" spans="1:8" x14ac:dyDescent="0.3">
      <c r="A57">
        <v>57</v>
      </c>
      <c r="C57">
        <f t="shared" si="4"/>
        <v>8.7374493141077263</v>
      </c>
      <c r="D57">
        <f t="shared" si="5"/>
        <v>8.4584706735078967</v>
      </c>
      <c r="E57">
        <v>57</v>
      </c>
      <c r="G57">
        <f t="shared" si="6"/>
        <v>8.5649562240386228</v>
      </c>
      <c r="H57">
        <f t="shared" si="7"/>
        <v>8.842074991586971</v>
      </c>
    </row>
    <row r="58" spans="1:8" x14ac:dyDescent="0.3">
      <c r="A58">
        <v>58</v>
      </c>
      <c r="C58">
        <f t="shared" si="4"/>
        <v>8.8035876600817247</v>
      </c>
      <c r="D58">
        <f t="shared" si="5"/>
        <v>8.5238606254874654</v>
      </c>
      <c r="E58">
        <v>58</v>
      </c>
      <c r="G58">
        <f t="shared" si="6"/>
        <v>8.6443632692487054</v>
      </c>
      <c r="H58">
        <f t="shared" si="7"/>
        <v>8.922321605690092</v>
      </c>
    </row>
    <row r="59" spans="1:8" x14ac:dyDescent="0.3">
      <c r="A59">
        <v>59</v>
      </c>
      <c r="C59">
        <f t="shared" si="4"/>
        <v>8.8697260060557213</v>
      </c>
      <c r="D59">
        <f t="shared" si="5"/>
        <v>8.5892312645603646</v>
      </c>
      <c r="E59">
        <v>59</v>
      </c>
      <c r="G59">
        <f t="shared" si="6"/>
        <v>8.7237703144587897</v>
      </c>
      <c r="H59">
        <f t="shared" si="7"/>
        <v>9.0025965937947525</v>
      </c>
    </row>
    <row r="60" spans="1:8" x14ac:dyDescent="0.3">
      <c r="A60">
        <v>60</v>
      </c>
      <c r="C60">
        <f t="shared" si="4"/>
        <v>8.9358643520297196</v>
      </c>
      <c r="D60">
        <f t="shared" si="5"/>
        <v>8.6545827488597329</v>
      </c>
      <c r="E60">
        <v>60</v>
      </c>
      <c r="G60">
        <f t="shared" si="6"/>
        <v>8.8031773596688723</v>
      </c>
      <c r="H60">
        <f t="shared" si="7"/>
        <v>9.082899691778298</v>
      </c>
    </row>
    <row r="61" spans="1:8" x14ac:dyDescent="0.3">
      <c r="A61">
        <v>61</v>
      </c>
      <c r="C61">
        <f t="shared" si="4"/>
        <v>9.002002698003718</v>
      </c>
      <c r="D61">
        <f t="shared" si="5"/>
        <v>8.7199152386779097</v>
      </c>
      <c r="E61">
        <v>61</v>
      </c>
      <c r="G61">
        <f t="shared" si="6"/>
        <v>8.8825844048789548</v>
      </c>
      <c r="H61">
        <f t="shared" si="7"/>
        <v>9.1632306303915403</v>
      </c>
    </row>
    <row r="62" spans="1:8" x14ac:dyDescent="0.3">
      <c r="A62">
        <v>62</v>
      </c>
      <c r="C62">
        <f t="shared" si="4"/>
        <v>9.0681410439777146</v>
      </c>
      <c r="D62">
        <f t="shared" si="5"/>
        <v>8.7852288963283396</v>
      </c>
      <c r="E62">
        <v>62</v>
      </c>
      <c r="G62">
        <f t="shared" si="6"/>
        <v>8.9619914500890374</v>
      </c>
      <c r="H62">
        <f t="shared" si="7"/>
        <v>9.2435891356077793</v>
      </c>
    </row>
    <row r="63" spans="1:8" x14ac:dyDescent="0.3">
      <c r="A63">
        <v>63</v>
      </c>
      <c r="C63">
        <f t="shared" si="4"/>
        <v>9.134279389951713</v>
      </c>
      <c r="D63">
        <f t="shared" si="5"/>
        <v>8.8505238860086948</v>
      </c>
      <c r="E63">
        <v>63</v>
      </c>
      <c r="G63">
        <f t="shared" si="6"/>
        <v>9.04139849529912</v>
      </c>
      <c r="H63">
        <f t="shared" si="7"/>
        <v>9.3239749289695304</v>
      </c>
    </row>
    <row r="64" spans="1:8" x14ac:dyDescent="0.3">
      <c r="A64">
        <v>64</v>
      </c>
      <c r="C64">
        <f t="shared" si="4"/>
        <v>9.2004177359257113</v>
      </c>
      <c r="D64">
        <f t="shared" si="5"/>
        <v>8.9158003736654123</v>
      </c>
      <c r="E64">
        <v>64</v>
      </c>
      <c r="G64">
        <f t="shared" si="6"/>
        <v>9.1208055405092026</v>
      </c>
      <c r="H64">
        <f t="shared" si="7"/>
        <v>9.4043877279321624</v>
      </c>
    </row>
    <row r="65" spans="1:8" x14ac:dyDescent="0.3">
      <c r="A65">
        <v>65</v>
      </c>
      <c r="C65">
        <f t="shared" ref="C65:C70" si="8">5.03370193956385+(A65-1)*0.0661383459739978</f>
        <v>9.2665560818997079</v>
      </c>
      <c r="D65">
        <f t="shared" ref="D65:D70" si="9">0+1*C65-0.265057690109104*(1.00666666666667+(C65-6.45713333333334)^2/51.4160501659617)^0.5</f>
        <v>8.9810585268598331</v>
      </c>
      <c r="E65">
        <v>65</v>
      </c>
      <c r="G65">
        <f t="shared" ref="G65:G70" si="10">4.11816169227398+(E65-1)*0.0794070452100829</f>
        <v>9.2002125857192851</v>
      </c>
      <c r="H65">
        <f t="shared" ref="H65:H70" si="11">0+1*G65+0.265057690109104*(1.00666666666667+(G65-6.45713333333334)^2/51.4160501659617)^0.5</f>
        <v>9.4848272462036292</v>
      </c>
    </row>
    <row r="66" spans="1:8" x14ac:dyDescent="0.3">
      <c r="A66">
        <v>66</v>
      </c>
      <c r="C66">
        <f t="shared" si="8"/>
        <v>9.3326944278737063</v>
      </c>
      <c r="D66">
        <f t="shared" si="9"/>
        <v>9.0462985146361685</v>
      </c>
      <c r="E66">
        <v>66</v>
      </c>
      <c r="G66">
        <f t="shared" si="10"/>
        <v>9.2796196309293677</v>
      </c>
      <c r="H66">
        <f t="shared" si="11"/>
        <v>9.5652931940796382</v>
      </c>
    </row>
    <row r="67" spans="1:8" x14ac:dyDescent="0.3">
      <c r="A67">
        <v>67</v>
      </c>
      <c r="C67">
        <f t="shared" si="8"/>
        <v>9.3988327738477047</v>
      </c>
      <c r="D67">
        <f t="shared" si="9"/>
        <v>9.1115205073913952</v>
      </c>
      <c r="E67">
        <v>67</v>
      </c>
      <c r="G67">
        <f t="shared" si="10"/>
        <v>9.3590266761394521</v>
      </c>
      <c r="H67">
        <f t="shared" si="11"/>
        <v>9.6457852787735323</v>
      </c>
    </row>
    <row r="68" spans="1:8" x14ac:dyDescent="0.3">
      <c r="A68">
        <v>68</v>
      </c>
      <c r="C68">
        <f t="shared" si="8"/>
        <v>9.4649711198217013</v>
      </c>
      <c r="D68">
        <f t="shared" si="9"/>
        <v>9.1767246767473054</v>
      </c>
      <c r="E68">
        <v>68</v>
      </c>
      <c r="G68">
        <f t="shared" si="10"/>
        <v>9.4384337213495346</v>
      </c>
      <c r="H68">
        <f t="shared" si="11"/>
        <v>9.7263032047402813</v>
      </c>
    </row>
    <row r="69" spans="1:8" x14ac:dyDescent="0.3">
      <c r="A69">
        <v>69</v>
      </c>
      <c r="C69">
        <f t="shared" si="8"/>
        <v>9.5311094657956996</v>
      </c>
      <c r="D69">
        <f t="shared" si="9"/>
        <v>9.2419111954248319</v>
      </c>
      <c r="E69">
        <v>69</v>
      </c>
      <c r="G69">
        <f t="shared" si="10"/>
        <v>9.517840766559619</v>
      </c>
      <c r="H69">
        <f t="shared" si="11"/>
        <v>9.8068466739940288</v>
      </c>
    </row>
    <row r="70" spans="1:8" x14ac:dyDescent="0.3">
      <c r="A70">
        <v>70</v>
      </c>
      <c r="C70">
        <f t="shared" si="8"/>
        <v>9.597247811769698</v>
      </c>
      <c r="D70">
        <f t="shared" si="9"/>
        <v>9.3070802371207684</v>
      </c>
      <c r="E70">
        <v>70</v>
      </c>
      <c r="G70">
        <f t="shared" si="10"/>
        <v>9.5972478117697015</v>
      </c>
      <c r="H70">
        <f t="shared" si="11"/>
        <v>9.8874153864186312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00F7B-25A4-47BF-9EC1-E7CEADB82A09}">
  <sheetPr codeName="XLSTAT_20230720_033329_1_HID"/>
  <dimension ref="A1:X100"/>
  <sheetViews>
    <sheetView workbookViewId="0">
      <selection activeCell="U1" sqref="U1"/>
    </sheetView>
  </sheetViews>
  <sheetFormatPr defaultRowHeight="14.4" x14ac:dyDescent="0.3"/>
  <sheetData>
    <row r="1" spans="1:24" x14ac:dyDescent="0.3">
      <c r="A1">
        <v>1</v>
      </c>
      <c r="C1">
        <f t="shared" ref="C1:C32" si="0">0.3+(A1-1)*0.121739130434783</f>
        <v>0.3</v>
      </c>
      <c r="D1">
        <f t="shared" ref="D1:D32" si="1">5.09606409458618+0.341096986398791*C1-0.674525407824153*(0.00666666666666667+(C1-4.01333333333333)^2/299.973333333333)^0.5</f>
        <v>5.0436435258292605</v>
      </c>
      <c r="E1">
        <v>1</v>
      </c>
      <c r="G1">
        <f t="shared" ref="G1:G32" si="2">0.3+(E1-1)*0.121739130434783</f>
        <v>0.3</v>
      </c>
      <c r="H1">
        <f t="shared" ref="H1:H32" si="3">5.09606409458618+0.341096986398791*G1+0.674525407824153*(0.00666666666666667+(G1-4.01333333333333)^2/299.973333333333)^0.5</f>
        <v>5.3531428551823748</v>
      </c>
      <c r="I1">
        <v>1</v>
      </c>
      <c r="K1">
        <f t="shared" ref="K1:K32" si="4">0.3+(I1-1)*0.0848484848484848</f>
        <v>0.3</v>
      </c>
      <c r="L1">
        <f t="shared" ref="L1:L32" si="5">5.09606409458618+0.341096986398791*K1-0.674525407824153*(1.00666666666667+(K1-4.01333333333333)^2/299.973333333333)^0.5</f>
        <v>4.5063440704877022</v>
      </c>
      <c r="M1">
        <v>1</v>
      </c>
      <c r="O1">
        <f t="shared" ref="O1:O32" si="6">0.3+(M1-1)*0.0848484848484848</f>
        <v>0.3</v>
      </c>
      <c r="P1">
        <f t="shared" ref="P1:P32" si="7">5.09606409458618+0.341096986398791*O1+0.674525407824153*(1.00666666666667+(O1-4.01333333333333)^2/299.973333333333)^0.5</f>
        <v>5.890442310523933</v>
      </c>
      <c r="Q1">
        <v>1</v>
      </c>
      <c r="S1">
        <f t="shared" ref="S1:S32" si="8">5.34165392479331+(Q1-1)*0.0586688993933116</f>
        <v>5.3416539247933104</v>
      </c>
      <c r="T1">
        <f t="shared" ref="T1:T32" si="9">0+1*S1-0.674525407824153*(1.00666666666667+(S1-6.465)^2/34.9010436483243)^0.5</f>
        <v>4.6528371909025363</v>
      </c>
      <c r="U1">
        <v>1</v>
      </c>
      <c r="W1">
        <f t="shared" ref="W1:W32" si="10">4.34972886478798+(U1-1)*0.0730446249006353</f>
        <v>4.3497288647879797</v>
      </c>
      <c r="X1">
        <f t="shared" ref="X1:X32" si="11">0+1*W1+0.674525407824153*(1.00666666666667+(W1-6.465)^2/34.9010436483243)^0.5</f>
        <v>5.0683021252390779</v>
      </c>
    </row>
    <row r="2" spans="1:24" x14ac:dyDescent="0.3">
      <c r="A2">
        <v>2</v>
      </c>
      <c r="C2">
        <f t="shared" si="0"/>
        <v>0.421739130434783</v>
      </c>
      <c r="D2">
        <f t="shared" si="1"/>
        <v>5.0895896677544687</v>
      </c>
      <c r="E2">
        <v>2</v>
      </c>
      <c r="G2">
        <f t="shared" si="2"/>
        <v>0.421739130434783</v>
      </c>
      <c r="H2">
        <f t="shared" si="3"/>
        <v>5.3902464142933937</v>
      </c>
      <c r="I2">
        <v>2</v>
      </c>
      <c r="K2">
        <f t="shared" si="4"/>
        <v>0.38484848484848477</v>
      </c>
      <c r="L2">
        <f t="shared" si="5"/>
        <v>4.5359686147727256</v>
      </c>
      <c r="M2">
        <v>2</v>
      </c>
      <c r="O2">
        <f t="shared" si="6"/>
        <v>0.38484848484848477</v>
      </c>
      <c r="P2">
        <f t="shared" si="7"/>
        <v>5.9187008912035513</v>
      </c>
      <c r="Q2">
        <v>2</v>
      </c>
      <c r="S2">
        <f t="shared" si="8"/>
        <v>5.4003228241866221</v>
      </c>
      <c r="T2">
        <f t="shared" si="9"/>
        <v>4.7127219062913079</v>
      </c>
      <c r="U2">
        <v>2</v>
      </c>
      <c r="W2">
        <f t="shared" si="10"/>
        <v>4.4227734896886153</v>
      </c>
      <c r="X2">
        <f t="shared" si="11"/>
        <v>5.1385867296994236</v>
      </c>
    </row>
    <row r="3" spans="1:24" x14ac:dyDescent="0.3">
      <c r="A3">
        <v>3</v>
      </c>
      <c r="C3">
        <f t="shared" si="0"/>
        <v>0.54347826086956597</v>
      </c>
      <c r="D3">
        <f t="shared" si="1"/>
        <v>5.1355157226151205</v>
      </c>
      <c r="E3">
        <v>3</v>
      </c>
      <c r="G3">
        <f t="shared" si="2"/>
        <v>0.54347826086956597</v>
      </c>
      <c r="H3">
        <f t="shared" si="3"/>
        <v>5.4273700604689692</v>
      </c>
      <c r="I3">
        <v>3</v>
      </c>
      <c r="K3">
        <f t="shared" si="4"/>
        <v>0.46969696969696961</v>
      </c>
      <c r="L3">
        <f t="shared" si="5"/>
        <v>4.5655780249020319</v>
      </c>
      <c r="M3">
        <v>3</v>
      </c>
      <c r="O3">
        <f t="shared" si="6"/>
        <v>0.46969696969696961</v>
      </c>
      <c r="P3">
        <f t="shared" si="7"/>
        <v>5.9469746060388884</v>
      </c>
      <c r="Q3">
        <v>3</v>
      </c>
      <c r="S3">
        <f t="shared" si="8"/>
        <v>5.4589917235799339</v>
      </c>
      <c r="T3">
        <f t="shared" si="9"/>
        <v>4.7725434040265329</v>
      </c>
      <c r="U3">
        <v>3</v>
      </c>
      <c r="W3">
        <f t="shared" si="10"/>
        <v>4.49581811458925</v>
      </c>
      <c r="X3">
        <f t="shared" si="11"/>
        <v>5.2089581923854089</v>
      </c>
    </row>
    <row r="4" spans="1:24" x14ac:dyDescent="0.3">
      <c r="A4">
        <v>4</v>
      </c>
      <c r="C4">
        <f t="shared" si="0"/>
        <v>0.66521739130434898</v>
      </c>
      <c r="D4">
        <f t="shared" si="1"/>
        <v>5.1814198166742322</v>
      </c>
      <c r="E4">
        <v>4</v>
      </c>
      <c r="G4">
        <f t="shared" si="2"/>
        <v>0.66521739130434898</v>
      </c>
      <c r="H4">
        <f t="shared" si="3"/>
        <v>5.4645156674460846</v>
      </c>
      <c r="I4">
        <v>4</v>
      </c>
      <c r="K4">
        <f t="shared" si="4"/>
        <v>0.55454545454545445</v>
      </c>
      <c r="L4">
        <f t="shared" si="5"/>
        <v>4.5951722569336946</v>
      </c>
      <c r="M4">
        <v>4</v>
      </c>
      <c r="O4">
        <f t="shared" si="6"/>
        <v>0.55454545454545445</v>
      </c>
      <c r="P4">
        <f t="shared" si="7"/>
        <v>5.9752634989718691</v>
      </c>
      <c r="Q4">
        <v>4</v>
      </c>
      <c r="S4">
        <f t="shared" si="8"/>
        <v>5.5176606229732448</v>
      </c>
      <c r="T4">
        <f t="shared" si="9"/>
        <v>4.8323013651605393</v>
      </c>
      <c r="U4">
        <v>4</v>
      </c>
      <c r="W4">
        <f t="shared" si="10"/>
        <v>4.5688627394898855</v>
      </c>
      <c r="X4">
        <f t="shared" si="11"/>
        <v>5.2794174935998992</v>
      </c>
    </row>
    <row r="5" spans="1:24" x14ac:dyDescent="0.3">
      <c r="A5">
        <v>5</v>
      </c>
      <c r="C5">
        <f t="shared" si="0"/>
        <v>0.786956521739132</v>
      </c>
      <c r="D5">
        <f t="shared" si="1"/>
        <v>5.2272998469247911</v>
      </c>
      <c r="E5">
        <v>5</v>
      </c>
      <c r="G5">
        <f t="shared" si="2"/>
        <v>0.786956521739132</v>
      </c>
      <c r="H5">
        <f t="shared" si="3"/>
        <v>5.5016853382317548</v>
      </c>
      <c r="I5">
        <v>5</v>
      </c>
      <c r="K5">
        <f t="shared" si="4"/>
        <v>0.63939393939393918</v>
      </c>
      <c r="L5">
        <f t="shared" si="5"/>
        <v>4.6247512677599474</v>
      </c>
      <c r="M5">
        <v>5</v>
      </c>
      <c r="O5">
        <f t="shared" si="6"/>
        <v>0.63939393939393918</v>
      </c>
      <c r="P5">
        <f t="shared" si="7"/>
        <v>6.0035676131102598</v>
      </c>
      <c r="Q5">
        <v>5</v>
      </c>
      <c r="S5">
        <f t="shared" si="8"/>
        <v>5.5763295223665565</v>
      </c>
      <c r="T5">
        <f t="shared" si="9"/>
        <v>4.8919954863533235</v>
      </c>
      <c r="U5">
        <v>5</v>
      </c>
      <c r="W5">
        <f t="shared" si="10"/>
        <v>4.6419073643905211</v>
      </c>
      <c r="X5">
        <f t="shared" si="11"/>
        <v>5.349965595514532</v>
      </c>
    </row>
    <row r="6" spans="1:24" x14ac:dyDescent="0.3">
      <c r="A6">
        <v>6</v>
      </c>
      <c r="C6">
        <f t="shared" si="0"/>
        <v>0.9086956521739149</v>
      </c>
      <c r="D6">
        <f t="shared" si="1"/>
        <v>5.2731534469662442</v>
      </c>
      <c r="E6">
        <v>6</v>
      </c>
      <c r="G6">
        <f t="shared" si="2"/>
        <v>0.9086956521739149</v>
      </c>
      <c r="H6">
        <f t="shared" si="3"/>
        <v>5.5388814392265289</v>
      </c>
      <c r="I6">
        <v>6</v>
      </c>
      <c r="K6">
        <f t="shared" si="4"/>
        <v>0.72424242424242391</v>
      </c>
      <c r="L6">
        <f t="shared" si="5"/>
        <v>4.6543150151206421</v>
      </c>
      <c r="M6">
        <v>6</v>
      </c>
      <c r="O6">
        <f t="shared" si="6"/>
        <v>0.72424242424242391</v>
      </c>
      <c r="P6">
        <f t="shared" si="7"/>
        <v>6.0318869907142085</v>
      </c>
      <c r="Q6">
        <v>6</v>
      </c>
      <c r="S6">
        <f t="shared" si="8"/>
        <v>5.6349984217598683</v>
      </c>
      <c r="T6">
        <f t="shared" si="9"/>
        <v>4.9516254802795796</v>
      </c>
      <c r="U6">
        <v>6</v>
      </c>
      <c r="W6">
        <f t="shared" si="10"/>
        <v>4.7149519892911567</v>
      </c>
      <c r="X6">
        <f t="shared" si="11"/>
        <v>5.4206034406334433</v>
      </c>
    </row>
    <row r="7" spans="1:24" x14ac:dyDescent="0.3">
      <c r="A7">
        <v>7</v>
      </c>
      <c r="C7">
        <f t="shared" si="0"/>
        <v>1.0304347826086979</v>
      </c>
      <c r="D7">
        <f t="shared" si="1"/>
        <v>5.3189779470628675</v>
      </c>
      <c r="E7">
        <v>7</v>
      </c>
      <c r="G7">
        <f t="shared" si="2"/>
        <v>1.0304347826086979</v>
      </c>
      <c r="H7">
        <f t="shared" si="3"/>
        <v>5.5761066401661328</v>
      </c>
      <c r="I7">
        <v>7</v>
      </c>
      <c r="K7">
        <f t="shared" si="4"/>
        <v>0.80909090909090886</v>
      </c>
      <c r="L7">
        <f t="shared" si="5"/>
        <v>4.6838634576165372</v>
      </c>
      <c r="M7">
        <v>7</v>
      </c>
      <c r="O7">
        <f t="shared" si="6"/>
        <v>0.80909090909090886</v>
      </c>
      <c r="P7">
        <f t="shared" si="7"/>
        <v>6.0602216731829568</v>
      </c>
      <c r="Q7">
        <v>7</v>
      </c>
      <c r="S7">
        <f t="shared" si="8"/>
        <v>5.6936673211531801</v>
      </c>
      <c r="T7">
        <f t="shared" si="9"/>
        <v>5.0111910760183269</v>
      </c>
      <c r="U7">
        <v>7</v>
      </c>
      <c r="W7">
        <f t="shared" si="10"/>
        <v>4.7879966141917913</v>
      </c>
      <c r="X7">
        <f t="shared" si="11"/>
        <v>5.491331950248056</v>
      </c>
    </row>
    <row r="8" spans="1:24" x14ac:dyDescent="0.3">
      <c r="A8">
        <v>8</v>
      </c>
      <c r="C8">
        <f t="shared" si="0"/>
        <v>1.1521739130434809</v>
      </c>
      <c r="D8">
        <f t="shared" si="1"/>
        <v>5.3647703273202962</v>
      </c>
      <c r="E8">
        <v>8</v>
      </c>
      <c r="G8">
        <f t="shared" si="2"/>
        <v>1.1521739130434809</v>
      </c>
      <c r="H8">
        <f t="shared" si="3"/>
        <v>5.6133639609449313</v>
      </c>
      <c r="I8">
        <v>8</v>
      </c>
      <c r="K8">
        <f t="shared" si="4"/>
        <v>0.89393939393939359</v>
      </c>
      <c r="L8">
        <f t="shared" si="5"/>
        <v>4.7133965547223946</v>
      </c>
      <c r="M8">
        <v>8</v>
      </c>
      <c r="O8">
        <f t="shared" si="6"/>
        <v>0.89393939393939359</v>
      </c>
      <c r="P8">
        <f t="shared" si="7"/>
        <v>6.0885717010417428</v>
      </c>
      <c r="Q8">
        <v>8</v>
      </c>
      <c r="S8">
        <f t="shared" si="8"/>
        <v>5.7523362205464919</v>
      </c>
      <c r="T8">
        <f t="shared" si="9"/>
        <v>5.0706920194239427</v>
      </c>
      <c r="U8">
        <v>8</v>
      </c>
      <c r="W8">
        <f t="shared" si="10"/>
        <v>4.8610412390924269</v>
      </c>
      <c r="X8">
        <f t="shared" si="11"/>
        <v>5.5621520228878065</v>
      </c>
    </row>
    <row r="9" spans="1:24" x14ac:dyDescent="0.3">
      <c r="A9">
        <v>9</v>
      </c>
      <c r="C9">
        <f t="shared" si="0"/>
        <v>1.273913043478264</v>
      </c>
      <c r="D9">
        <f t="shared" si="1"/>
        <v>5.4105271627308449</v>
      </c>
      <c r="E9">
        <v>9</v>
      </c>
      <c r="G9">
        <f t="shared" si="2"/>
        <v>1.273913043478264</v>
      </c>
      <c r="H9">
        <f t="shared" si="3"/>
        <v>5.6506568265706099</v>
      </c>
      <c r="I9">
        <v>9</v>
      </c>
      <c r="K9">
        <f t="shared" si="4"/>
        <v>0.97878787878787832</v>
      </c>
      <c r="L9">
        <f t="shared" si="5"/>
        <v>4.742914266799878</v>
      </c>
      <c r="M9">
        <v>9</v>
      </c>
      <c r="O9">
        <f t="shared" si="6"/>
        <v>0.97878787878787832</v>
      </c>
      <c r="P9">
        <f t="shared" si="7"/>
        <v>6.1169371139289028</v>
      </c>
      <c r="Q9">
        <v>9</v>
      </c>
      <c r="S9">
        <f t="shared" si="8"/>
        <v>5.8110051199398036</v>
      </c>
      <c r="T9">
        <f t="shared" si="9"/>
        <v>5.1301280734774393</v>
      </c>
      <c r="U9">
        <v>9</v>
      </c>
      <c r="W9">
        <f t="shared" si="10"/>
        <v>4.9340858639930625</v>
      </c>
      <c r="X9">
        <f t="shared" si="11"/>
        <v>5.6330645327719147</v>
      </c>
    </row>
    <row r="10" spans="1:24" x14ac:dyDescent="0.3">
      <c r="A10">
        <v>10</v>
      </c>
      <c r="C10">
        <f t="shared" si="0"/>
        <v>1.395652173913047</v>
      </c>
      <c r="D10">
        <f t="shared" si="1"/>
        <v>5.4562445586328767</v>
      </c>
      <c r="E10">
        <v>10</v>
      </c>
      <c r="G10">
        <f t="shared" si="2"/>
        <v>1.395652173913047</v>
      </c>
      <c r="H10">
        <f t="shared" si="3"/>
        <v>5.687989131704807</v>
      </c>
      <c r="I10">
        <v>10</v>
      </c>
      <c r="K10">
        <f t="shared" si="4"/>
        <v>1.0636363636363633</v>
      </c>
      <c r="L10">
        <f t="shared" si="5"/>
        <v>4.7724165551102482</v>
      </c>
      <c r="M10">
        <v>10</v>
      </c>
      <c r="O10">
        <f t="shared" si="6"/>
        <v>1.0636363636363633</v>
      </c>
      <c r="P10">
        <f t="shared" si="7"/>
        <v>6.1453179505831761</v>
      </c>
      <c r="Q10">
        <v>10</v>
      </c>
      <c r="S10">
        <f t="shared" si="8"/>
        <v>5.8696740193331145</v>
      </c>
      <c r="T10">
        <f t="shared" si="9"/>
        <v>5.1894990186168943</v>
      </c>
      <c r="U10">
        <v>10</v>
      </c>
      <c r="W10">
        <f t="shared" si="10"/>
        <v>5.0071304888936972</v>
      </c>
      <c r="X10">
        <f t="shared" si="11"/>
        <v>5.7040703282675356</v>
      </c>
    </row>
    <row r="11" spans="1:24" x14ac:dyDescent="0.3">
      <c r="A11">
        <v>11</v>
      </c>
      <c r="C11">
        <f t="shared" si="0"/>
        <v>1.51739130434783</v>
      </c>
      <c r="D11">
        <f t="shared" si="1"/>
        <v>5.5019180749120968</v>
      </c>
      <c r="E11">
        <v>11</v>
      </c>
      <c r="G11">
        <f t="shared" si="2"/>
        <v>1.51739130434783</v>
      </c>
      <c r="H11">
        <f t="shared" si="3"/>
        <v>5.7253653164618141</v>
      </c>
      <c r="I11">
        <v>11</v>
      </c>
      <c r="K11">
        <f t="shared" si="4"/>
        <v>1.148484848484848</v>
      </c>
      <c r="L11">
        <f t="shared" si="5"/>
        <v>4.8019033818268415</v>
      </c>
      <c r="M11">
        <v>11</v>
      </c>
      <c r="O11">
        <f t="shared" si="6"/>
        <v>1.148484848484848</v>
      </c>
      <c r="P11">
        <f t="shared" si="7"/>
        <v>6.1737142488312262</v>
      </c>
      <c r="Q11">
        <v>11</v>
      </c>
      <c r="S11">
        <f t="shared" si="8"/>
        <v>5.9283429187264263</v>
      </c>
      <c r="T11">
        <f t="shared" si="9"/>
        <v>5.248804653045978</v>
      </c>
      <c r="U11">
        <v>11</v>
      </c>
      <c r="W11">
        <f t="shared" si="10"/>
        <v>5.0801751137943327</v>
      </c>
      <c r="X11">
        <f t="shared" si="11"/>
        <v>5.7751702303598353</v>
      </c>
    </row>
    <row r="12" spans="1:24" x14ac:dyDescent="0.3">
      <c r="A12">
        <v>12</v>
      </c>
      <c r="C12">
        <f t="shared" si="0"/>
        <v>1.639130434782613</v>
      </c>
      <c r="D12">
        <f t="shared" si="1"/>
        <v>5.5475426370590784</v>
      </c>
      <c r="E12">
        <v>12</v>
      </c>
      <c r="G12">
        <f t="shared" si="2"/>
        <v>1.639130434782613</v>
      </c>
      <c r="H12">
        <f t="shared" si="3"/>
        <v>5.7627904553510598</v>
      </c>
      <c r="I12">
        <v>12</v>
      </c>
      <c r="K12">
        <f t="shared" si="4"/>
        <v>1.2333333333333327</v>
      </c>
      <c r="L12">
        <f t="shared" si="5"/>
        <v>4.8313747100473226</v>
      </c>
      <c r="M12">
        <v>12</v>
      </c>
      <c r="O12">
        <f t="shared" si="6"/>
        <v>1.2333333333333327</v>
      </c>
      <c r="P12">
        <f t="shared" si="7"/>
        <v>6.2021260455753886</v>
      </c>
      <c r="Q12">
        <v>12</v>
      </c>
      <c r="S12">
        <f t="shared" si="8"/>
        <v>5.987011818119738</v>
      </c>
      <c r="T12">
        <f t="shared" si="9"/>
        <v>5.3080447930195804</v>
      </c>
      <c r="U12">
        <v>12</v>
      </c>
      <c r="W12">
        <f t="shared" si="10"/>
        <v>5.1532197386949683</v>
      </c>
      <c r="X12">
        <f t="shared" si="11"/>
        <v>5.8463650311396718</v>
      </c>
    </row>
    <row r="13" spans="1:24" x14ac:dyDescent="0.3">
      <c r="A13">
        <v>13</v>
      </c>
      <c r="C13">
        <f t="shared" si="0"/>
        <v>1.760869565217396</v>
      </c>
      <c r="D13">
        <f t="shared" si="1"/>
        <v>5.593112432017346</v>
      </c>
      <c r="E13">
        <v>13</v>
      </c>
      <c r="G13">
        <f t="shared" si="2"/>
        <v>1.760869565217396</v>
      </c>
      <c r="H13">
        <f t="shared" si="3"/>
        <v>5.8002703614290194</v>
      </c>
      <c r="I13">
        <v>13</v>
      </c>
      <c r="K13">
        <f t="shared" si="4"/>
        <v>1.3181818181818177</v>
      </c>
      <c r="L13">
        <f t="shared" si="5"/>
        <v>4.8608305038057047</v>
      </c>
      <c r="M13">
        <v>13</v>
      </c>
      <c r="O13">
        <f t="shared" si="6"/>
        <v>1.3181818181818177</v>
      </c>
      <c r="P13">
        <f t="shared" si="7"/>
        <v>6.2305533767816499</v>
      </c>
      <c r="Q13">
        <v>13</v>
      </c>
      <c r="S13">
        <f t="shared" si="8"/>
        <v>6.0456807175130498</v>
      </c>
      <c r="T13">
        <f t="shared" si="9"/>
        <v>5.3672192731056256</v>
      </c>
      <c r="U13">
        <v>13</v>
      </c>
      <c r="W13">
        <f t="shared" si="10"/>
        <v>5.2262643635956039</v>
      </c>
      <c r="X13">
        <f t="shared" si="11"/>
        <v>5.9176554923147249</v>
      </c>
    </row>
    <row r="14" spans="1:24" x14ac:dyDescent="0.3">
      <c r="A14">
        <v>14</v>
      </c>
      <c r="C14">
        <f t="shared" si="0"/>
        <v>1.882608695652179</v>
      </c>
      <c r="D14">
        <f t="shared" si="1"/>
        <v>5.6386207866617619</v>
      </c>
      <c r="E14">
        <v>14</v>
      </c>
      <c r="G14">
        <f t="shared" si="2"/>
        <v>1.882608695652179</v>
      </c>
      <c r="H14">
        <f t="shared" si="3"/>
        <v>5.8378117078208325</v>
      </c>
      <c r="I14">
        <v>14</v>
      </c>
      <c r="K14">
        <f t="shared" si="4"/>
        <v>1.4030303030303024</v>
      </c>
      <c r="L14">
        <f t="shared" si="5"/>
        <v>4.8902707280841273</v>
      </c>
      <c r="M14">
        <v>14</v>
      </c>
      <c r="O14">
        <f t="shared" si="6"/>
        <v>1.4030303030303024</v>
      </c>
      <c r="P14">
        <f t="shared" si="7"/>
        <v>6.2589962774678707</v>
      </c>
      <c r="Q14">
        <v>14</v>
      </c>
      <c r="S14">
        <f t="shared" si="8"/>
        <v>6.1043496169063616</v>
      </c>
      <c r="T14">
        <f t="shared" si="9"/>
        <v>5.4263279464221936</v>
      </c>
      <c r="U14">
        <v>14</v>
      </c>
      <c r="W14">
        <f t="shared" si="10"/>
        <v>5.2993089884962385</v>
      </c>
      <c r="X14">
        <f t="shared" si="11"/>
        <v>5.9890423437500191</v>
      </c>
    </row>
    <row r="15" spans="1:24" x14ac:dyDescent="0.3">
      <c r="A15">
        <v>15</v>
      </c>
      <c r="C15">
        <f t="shared" si="0"/>
        <v>2.004347826086962</v>
      </c>
      <c r="D15">
        <f t="shared" si="1"/>
        <v>5.6840600268236443</v>
      </c>
      <c r="E15">
        <v>15</v>
      </c>
      <c r="G15">
        <f t="shared" si="2"/>
        <v>2.004347826086962</v>
      </c>
      <c r="H15">
        <f t="shared" si="3"/>
        <v>5.8754221686951773</v>
      </c>
      <c r="I15">
        <v>15</v>
      </c>
      <c r="K15">
        <f t="shared" si="4"/>
        <v>1.4878787878787871</v>
      </c>
      <c r="L15">
        <f t="shared" si="5"/>
        <v>4.9196953488243862</v>
      </c>
      <c r="M15">
        <v>15</v>
      </c>
      <c r="O15">
        <f t="shared" si="6"/>
        <v>1.4878787878787871</v>
      </c>
      <c r="P15">
        <f t="shared" si="7"/>
        <v>6.2874547816922535</v>
      </c>
      <c r="Q15">
        <v>15</v>
      </c>
      <c r="S15">
        <f t="shared" si="8"/>
        <v>6.1630185162996725</v>
      </c>
      <c r="T15">
        <f t="shared" si="9"/>
        <v>5.4853706848491761</v>
      </c>
      <c r="U15">
        <v>15</v>
      </c>
      <c r="W15">
        <f t="shared" si="10"/>
        <v>5.3723536133968741</v>
      </c>
      <c r="X15">
        <f t="shared" si="11"/>
        <v>6.060526282043825</v>
      </c>
    </row>
    <row r="16" spans="1:24" x14ac:dyDescent="0.3">
      <c r="A16">
        <v>16</v>
      </c>
      <c r="C16">
        <f t="shared" si="0"/>
        <v>2.1260869565217448</v>
      </c>
      <c r="D16">
        <f t="shared" si="1"/>
        <v>5.7294213151647027</v>
      </c>
      <c r="E16">
        <v>16</v>
      </c>
      <c r="G16">
        <f t="shared" si="2"/>
        <v>2.1260869565217448</v>
      </c>
      <c r="H16">
        <f t="shared" si="3"/>
        <v>5.9131105813903462</v>
      </c>
      <c r="I16">
        <v>16</v>
      </c>
      <c r="K16">
        <f t="shared" si="4"/>
        <v>1.5727272727272721</v>
      </c>
      <c r="L16">
        <f t="shared" si="5"/>
        <v>4.9491043329392026</v>
      </c>
      <c r="M16">
        <v>16</v>
      </c>
      <c r="O16">
        <f t="shared" si="6"/>
        <v>1.5727272727272721</v>
      </c>
      <c r="P16">
        <f t="shared" si="7"/>
        <v>6.3159289225420805</v>
      </c>
      <c r="Q16">
        <v>16</v>
      </c>
      <c r="S16">
        <f t="shared" si="8"/>
        <v>6.2216874156929842</v>
      </c>
      <c r="T16">
        <f t="shared" si="9"/>
        <v>5.5443473792137707</v>
      </c>
      <c r="U16">
        <v>16</v>
      </c>
      <c r="W16">
        <f t="shared" si="10"/>
        <v>5.4453982382975088</v>
      </c>
      <c r="X16">
        <f t="shared" si="11"/>
        <v>6.1321079691449647</v>
      </c>
    </row>
    <row r="17" spans="1:24" x14ac:dyDescent="0.3">
      <c r="A17">
        <v>17</v>
      </c>
      <c r="C17">
        <f t="shared" si="0"/>
        <v>2.2478260869565281</v>
      </c>
      <c r="D17">
        <f t="shared" si="1"/>
        <v>5.7746944671087226</v>
      </c>
      <c r="E17">
        <v>17</v>
      </c>
      <c r="G17">
        <f t="shared" si="2"/>
        <v>2.2478260869565281</v>
      </c>
      <c r="H17">
        <f t="shared" si="3"/>
        <v>5.9508871304825535</v>
      </c>
      <c r="I17">
        <v>17</v>
      </c>
      <c r="K17">
        <f t="shared" si="4"/>
        <v>1.6575757575757568</v>
      </c>
      <c r="L17">
        <f t="shared" si="5"/>
        <v>4.9784976483232182</v>
      </c>
      <c r="M17">
        <v>17</v>
      </c>
      <c r="O17">
        <f t="shared" si="6"/>
        <v>1.6575757575757568</v>
      </c>
      <c r="P17">
        <f t="shared" si="7"/>
        <v>6.3444187321227083</v>
      </c>
      <c r="Q17">
        <v>17</v>
      </c>
      <c r="S17">
        <f t="shared" si="8"/>
        <v>6.280356315086296</v>
      </c>
      <c r="T17">
        <f t="shared" si="9"/>
        <v>5.6032579394491604</v>
      </c>
      <c r="U17">
        <v>17</v>
      </c>
      <c r="W17">
        <f t="shared" si="10"/>
        <v>5.5184428631981444</v>
      </c>
      <c r="X17">
        <f t="shared" si="11"/>
        <v>6.20378803101754</v>
      </c>
    </row>
    <row r="18" spans="1:24" x14ac:dyDescent="0.3">
      <c r="A18">
        <v>18</v>
      </c>
      <c r="C18">
        <f t="shared" si="0"/>
        <v>2.3695652173913109</v>
      </c>
      <c r="D18">
        <f t="shared" si="1"/>
        <v>5.8198677457838146</v>
      </c>
      <c r="E18">
        <v>18</v>
      </c>
      <c r="G18">
        <f t="shared" si="2"/>
        <v>2.3695652173913109</v>
      </c>
      <c r="H18">
        <f t="shared" si="3"/>
        <v>5.9887635528436887</v>
      </c>
      <c r="I18">
        <v>18</v>
      </c>
      <c r="K18">
        <f t="shared" si="4"/>
        <v>1.7424242424242415</v>
      </c>
      <c r="L18">
        <f t="shared" si="5"/>
        <v>5.0078752638637285</v>
      </c>
      <c r="M18">
        <v>18</v>
      </c>
      <c r="O18">
        <f t="shared" si="6"/>
        <v>1.7424242424242415</v>
      </c>
      <c r="P18">
        <f t="shared" si="7"/>
        <v>6.3729242415468415</v>
      </c>
      <c r="Q18">
        <v>18</v>
      </c>
      <c r="S18">
        <f t="shared" si="8"/>
        <v>6.3390252144796078</v>
      </c>
      <c r="T18">
        <f t="shared" si="9"/>
        <v>5.6621022947258757</v>
      </c>
      <c r="U18">
        <v>18</v>
      </c>
      <c r="W18">
        <f t="shared" si="10"/>
        <v>5.5914874880987799</v>
      </c>
      <c r="X18">
        <f t="shared" si="11"/>
        <v>6.2755670563590051</v>
      </c>
    </row>
    <row r="19" spans="1:24" x14ac:dyDescent="0.3">
      <c r="A19">
        <v>19</v>
      </c>
      <c r="C19">
        <f t="shared" si="0"/>
        <v>2.4913043478260937</v>
      </c>
      <c r="D19">
        <f t="shared" si="1"/>
        <v>5.8649276399555736</v>
      </c>
      <c r="E19">
        <v>19</v>
      </c>
      <c r="G19">
        <f t="shared" si="2"/>
        <v>2.4913043478260937</v>
      </c>
      <c r="H19">
        <f t="shared" si="3"/>
        <v>6.0267533597081586</v>
      </c>
      <c r="I19">
        <v>19</v>
      </c>
      <c r="K19">
        <f t="shared" si="4"/>
        <v>1.8272727272727265</v>
      </c>
      <c r="L19">
        <f t="shared" si="5"/>
        <v>5.0372371494511148</v>
      </c>
      <c r="M19">
        <v>19</v>
      </c>
      <c r="O19">
        <f t="shared" si="6"/>
        <v>1.8272727272727265</v>
      </c>
      <c r="P19">
        <f t="shared" si="7"/>
        <v>6.4014454809240986</v>
      </c>
      <c r="Q19">
        <v>19</v>
      </c>
      <c r="S19">
        <f t="shared" si="8"/>
        <v>6.3976941138729195</v>
      </c>
      <c r="T19">
        <f t="shared" si="9"/>
        <v>5.7208803935553778</v>
      </c>
      <c r="U19">
        <v>19</v>
      </c>
      <c r="W19">
        <f t="shared" si="10"/>
        <v>5.6645321129994155</v>
      </c>
      <c r="X19">
        <f t="shared" si="11"/>
        <v>6.3474455953774456</v>
      </c>
    </row>
    <row r="20" spans="1:24" x14ac:dyDescent="0.3">
      <c r="A20">
        <v>20</v>
      </c>
      <c r="C20">
        <f t="shared" si="0"/>
        <v>2.6130434782608769</v>
      </c>
      <c r="D20">
        <f t="shared" si="1"/>
        <v>5.9098586338347774</v>
      </c>
      <c r="E20">
        <v>20</v>
      </c>
      <c r="G20">
        <f t="shared" si="2"/>
        <v>2.6130434782608769</v>
      </c>
      <c r="H20">
        <f t="shared" si="3"/>
        <v>6.0648720668651821</v>
      </c>
      <c r="I20">
        <v>20</v>
      </c>
      <c r="K20">
        <f t="shared" si="4"/>
        <v>1.9121212121212112</v>
      </c>
      <c r="L20">
        <f t="shared" si="5"/>
        <v>5.066583275989001</v>
      </c>
      <c r="M20">
        <v>20</v>
      </c>
      <c r="O20">
        <f t="shared" si="6"/>
        <v>1.9121212121212112</v>
      </c>
      <c r="P20">
        <f t="shared" si="7"/>
        <v>6.4299824793508558</v>
      </c>
      <c r="Q20">
        <v>20</v>
      </c>
      <c r="S20">
        <f t="shared" si="8"/>
        <v>6.4563630132662304</v>
      </c>
      <c r="T20">
        <f t="shared" si="9"/>
        <v>5.7795922038655076</v>
      </c>
      <c r="U20">
        <v>20</v>
      </c>
      <c r="W20">
        <f t="shared" si="10"/>
        <v>5.7375767379000502</v>
      </c>
      <c r="X20">
        <f t="shared" si="11"/>
        <v>6.4194241586337286</v>
      </c>
    </row>
    <row r="21" spans="1:24" x14ac:dyDescent="0.3">
      <c r="A21">
        <v>21</v>
      </c>
      <c r="C21">
        <f t="shared" si="0"/>
        <v>2.7347826086956597</v>
      </c>
      <c r="D21">
        <f t="shared" si="1"/>
        <v>5.9546429851261964</v>
      </c>
      <c r="E21">
        <v>21</v>
      </c>
      <c r="G21">
        <f t="shared" si="2"/>
        <v>2.7347826086956597</v>
      </c>
      <c r="H21">
        <f t="shared" si="3"/>
        <v>6.1031374166099903</v>
      </c>
      <c r="I21">
        <v>21</v>
      </c>
      <c r="K21">
        <f t="shared" si="4"/>
        <v>1.996969696969696</v>
      </c>
      <c r="L21">
        <f t="shared" si="5"/>
        <v>5.0959136154040987</v>
      </c>
      <c r="M21">
        <v>21</v>
      </c>
      <c r="O21">
        <f t="shared" si="6"/>
        <v>1.996969696969696</v>
      </c>
      <c r="P21">
        <f t="shared" si="7"/>
        <v>6.4585352649004015</v>
      </c>
      <c r="Q21">
        <v>21</v>
      </c>
      <c r="S21">
        <f t="shared" si="8"/>
        <v>6.5150319126595422</v>
      </c>
      <c r="T21">
        <f t="shared" si="9"/>
        <v>5.8382377130475538</v>
      </c>
      <c r="U21">
        <v>21</v>
      </c>
      <c r="W21">
        <f t="shared" si="10"/>
        <v>5.8106213628006858</v>
      </c>
      <c r="X21">
        <f t="shared" si="11"/>
        <v>6.4915032159540376</v>
      </c>
    </row>
    <row r="22" spans="1:24" x14ac:dyDescent="0.3">
      <c r="A22">
        <v>22</v>
      </c>
      <c r="C22">
        <f t="shared" si="0"/>
        <v>2.8565217391304429</v>
      </c>
      <c r="D22">
        <f t="shared" si="1"/>
        <v>5.9992605384251307</v>
      </c>
      <c r="E22">
        <v>22</v>
      </c>
      <c r="G22">
        <f t="shared" si="2"/>
        <v>2.8565217391304429</v>
      </c>
      <c r="H22">
        <f t="shared" si="3"/>
        <v>6.141569564347285</v>
      </c>
      <c r="I22">
        <v>22</v>
      </c>
      <c r="K22">
        <f t="shared" si="4"/>
        <v>2.0818181818181807</v>
      </c>
      <c r="L22">
        <f t="shared" si="5"/>
        <v>5.1252281406557492</v>
      </c>
      <c r="M22">
        <v>22</v>
      </c>
      <c r="O22">
        <f t="shared" si="6"/>
        <v>2.0818181818181807</v>
      </c>
      <c r="P22">
        <f t="shared" si="7"/>
        <v>6.4871038646133945</v>
      </c>
      <c r="Q22">
        <v>22</v>
      </c>
      <c r="S22">
        <f t="shared" si="8"/>
        <v>6.5737008120528539</v>
      </c>
      <c r="T22">
        <f t="shared" si="9"/>
        <v>5.8968169279747666</v>
      </c>
      <c r="U22">
        <v>22</v>
      </c>
      <c r="W22">
        <f t="shared" si="10"/>
        <v>5.8836659877013213</v>
      </c>
      <c r="X22">
        <f t="shared" si="11"/>
        <v>6.5636831954180126</v>
      </c>
    </row>
    <row r="23" spans="1:24" x14ac:dyDescent="0.3">
      <c r="A23">
        <v>23</v>
      </c>
      <c r="C23">
        <f t="shared" si="0"/>
        <v>2.9782608695652257</v>
      </c>
      <c r="D23">
        <f t="shared" si="1"/>
        <v>6.0436886153751965</v>
      </c>
      <c r="E23">
        <v>23</v>
      </c>
      <c r="G23">
        <f t="shared" si="2"/>
        <v>2.9782608695652257</v>
      </c>
      <c r="H23">
        <f t="shared" si="3"/>
        <v>6.1801911884334464</v>
      </c>
      <c r="I23">
        <v>23</v>
      </c>
      <c r="K23">
        <f t="shared" si="4"/>
        <v>2.1666666666666656</v>
      </c>
      <c r="L23">
        <f t="shared" si="5"/>
        <v>5.1545268257451529</v>
      </c>
      <c r="M23">
        <v>23</v>
      </c>
      <c r="O23">
        <f t="shared" si="6"/>
        <v>2.1666666666666656</v>
      </c>
      <c r="P23">
        <f t="shared" si="7"/>
        <v>6.5156883044886342</v>
      </c>
      <c r="Q23">
        <v>23</v>
      </c>
      <c r="S23">
        <f t="shared" si="8"/>
        <v>6.6323697114461657</v>
      </c>
      <c r="T23">
        <f t="shared" si="9"/>
        <v>5.9553298749922625</v>
      </c>
      <c r="U23">
        <v>23</v>
      </c>
      <c r="W23">
        <f t="shared" si="10"/>
        <v>5.956710612601956</v>
      </c>
      <c r="X23">
        <f t="shared" si="11"/>
        <v>6.6359644824274868</v>
      </c>
    </row>
    <row r="24" spans="1:24" x14ac:dyDescent="0.3">
      <c r="A24">
        <v>24</v>
      </c>
      <c r="C24">
        <f t="shared" si="0"/>
        <v>3.100000000000009</v>
      </c>
      <c r="D24">
        <f t="shared" si="1"/>
        <v>6.0879020401548525</v>
      </c>
      <c r="E24">
        <v>24</v>
      </c>
      <c r="G24">
        <f t="shared" si="2"/>
        <v>3.100000000000009</v>
      </c>
      <c r="H24">
        <f t="shared" si="3"/>
        <v>6.2190274646900177</v>
      </c>
      <c r="I24">
        <v>24</v>
      </c>
      <c r="K24">
        <f t="shared" si="4"/>
        <v>2.2515151515151501</v>
      </c>
      <c r="L24">
        <f t="shared" si="5"/>
        <v>5.1838096457242706</v>
      </c>
      <c r="M24">
        <v>24</v>
      </c>
      <c r="O24">
        <f t="shared" si="6"/>
        <v>2.2515151515151501</v>
      </c>
      <c r="P24">
        <f t="shared" si="7"/>
        <v>6.5442886094741599</v>
      </c>
      <c r="Q24">
        <v>24</v>
      </c>
      <c r="S24">
        <f t="shared" si="8"/>
        <v>6.6910386108394775</v>
      </c>
      <c r="T24">
        <f t="shared" si="9"/>
        <v>6.0137765998783559</v>
      </c>
      <c r="U24">
        <v>24</v>
      </c>
      <c r="W24">
        <f t="shared" si="10"/>
        <v>6.0297552375025916</v>
      </c>
      <c r="X24">
        <f t="shared" si="11"/>
        <v>6.7083474188604413</v>
      </c>
    </row>
    <row r="25" spans="1:24" x14ac:dyDescent="0.3">
      <c r="A25">
        <v>25</v>
      </c>
      <c r="C25">
        <f t="shared" si="0"/>
        <v>3.2217391304347918</v>
      </c>
      <c r="D25">
        <f t="shared" si="1"/>
        <v>6.1318733760592519</v>
      </c>
      <c r="E25">
        <v>25</v>
      </c>
      <c r="G25">
        <f t="shared" si="2"/>
        <v>3.2217391304347918</v>
      </c>
      <c r="H25">
        <f t="shared" si="3"/>
        <v>6.2581058298218455</v>
      </c>
      <c r="I25">
        <v>25</v>
      </c>
      <c r="K25">
        <f t="shared" si="4"/>
        <v>2.3363636363636351</v>
      </c>
      <c r="L25">
        <f t="shared" si="5"/>
        <v>5.2130765767044043</v>
      </c>
      <c r="M25">
        <v>25</v>
      </c>
      <c r="O25">
        <f t="shared" si="6"/>
        <v>2.3363636363636351</v>
      </c>
      <c r="P25">
        <f t="shared" si="7"/>
        <v>6.5729048034586697</v>
      </c>
      <c r="Q25">
        <v>25</v>
      </c>
      <c r="S25">
        <f t="shared" si="8"/>
        <v>6.7497075102327884</v>
      </c>
      <c r="T25">
        <f t="shared" si="9"/>
        <v>6.0721571677774397</v>
      </c>
      <c r="U25">
        <v>25</v>
      </c>
      <c r="W25">
        <f t="shared" si="10"/>
        <v>6.1027998624032271</v>
      </c>
      <c r="X25">
        <f t="shared" si="11"/>
        <v>6.7808323023144306</v>
      </c>
    </row>
    <row r="26" spans="1:24" x14ac:dyDescent="0.3">
      <c r="A26">
        <v>26</v>
      </c>
      <c r="C26">
        <f t="shared" si="0"/>
        <v>3.343478260869575</v>
      </c>
      <c r="D26">
        <f t="shared" si="1"/>
        <v>6.1755734600270706</v>
      </c>
      <c r="E26">
        <v>26</v>
      </c>
      <c r="G26">
        <f t="shared" si="2"/>
        <v>3.343478260869575</v>
      </c>
      <c r="H26">
        <f t="shared" si="3"/>
        <v>6.2974554468902539</v>
      </c>
      <c r="I26">
        <v>26</v>
      </c>
      <c r="K26">
        <f t="shared" si="4"/>
        <v>2.4212121212121196</v>
      </c>
      <c r="L26">
        <f t="shared" si="5"/>
        <v>5.2423275958644329</v>
      </c>
      <c r="M26">
        <v>26</v>
      </c>
      <c r="O26">
        <f t="shared" si="6"/>
        <v>2.4212121212121196</v>
      </c>
      <c r="P26">
        <f t="shared" si="7"/>
        <v>6.6015369092632827</v>
      </c>
      <c r="Q26">
        <v>26</v>
      </c>
      <c r="S26">
        <f t="shared" si="8"/>
        <v>6.8083764096261001</v>
      </c>
      <c r="T26">
        <f t="shared" si="9"/>
        <v>6.1304716631046574</v>
      </c>
      <c r="U26">
        <v>26</v>
      </c>
      <c r="W26">
        <f t="shared" si="10"/>
        <v>6.1758444873038627</v>
      </c>
      <c r="X26">
        <f t="shared" si="11"/>
        <v>6.853419385443372</v>
      </c>
    </row>
    <row r="27" spans="1:24" x14ac:dyDescent="0.3">
      <c r="A27">
        <v>27</v>
      </c>
      <c r="C27">
        <f t="shared" si="0"/>
        <v>3.4652173913043578</v>
      </c>
      <c r="D27">
        <f t="shared" si="1"/>
        <v>6.2189723166321045</v>
      </c>
      <c r="E27">
        <v>27</v>
      </c>
      <c r="G27">
        <f t="shared" si="2"/>
        <v>3.4652173913043578</v>
      </c>
      <c r="H27">
        <f t="shared" si="3"/>
        <v>6.3371062913214491</v>
      </c>
      <c r="I27">
        <v>27</v>
      </c>
      <c r="K27">
        <f t="shared" si="4"/>
        <v>2.5060606060606045</v>
      </c>
      <c r="L27">
        <f t="shared" si="5"/>
        <v>5.2715626814587146</v>
      </c>
      <c r="M27">
        <v>27</v>
      </c>
      <c r="O27">
        <f t="shared" si="6"/>
        <v>2.5060606060606045</v>
      </c>
      <c r="P27">
        <f t="shared" si="7"/>
        <v>6.6301849486336444</v>
      </c>
      <c r="Q27">
        <v>27</v>
      </c>
      <c r="S27">
        <f t="shared" si="8"/>
        <v>6.8670453090194119</v>
      </c>
      <c r="T27">
        <f t="shared" si="9"/>
        <v>6.1887201894226749</v>
      </c>
      <c r="U27">
        <v>27</v>
      </c>
      <c r="W27">
        <f t="shared" si="10"/>
        <v>6.2488891122044974</v>
      </c>
      <c r="X27">
        <f t="shared" si="11"/>
        <v>6.9261088753910744</v>
      </c>
    </row>
    <row r="28" spans="1:24" x14ac:dyDescent="0.3">
      <c r="A28">
        <v>28</v>
      </c>
      <c r="C28">
        <f t="shared" si="0"/>
        <v>3.586956521739141</v>
      </c>
      <c r="D28">
        <f t="shared" si="1"/>
        <v>6.2620404981753337</v>
      </c>
      <c r="E28">
        <v>28</v>
      </c>
      <c r="G28">
        <f t="shared" si="2"/>
        <v>3.586956521739141</v>
      </c>
      <c r="H28">
        <f t="shared" si="3"/>
        <v>6.3770878108144471</v>
      </c>
      <c r="I28">
        <v>28</v>
      </c>
      <c r="K28">
        <f t="shared" si="4"/>
        <v>2.5909090909090895</v>
      </c>
      <c r="L28">
        <f t="shared" si="5"/>
        <v>5.3007818128246331</v>
      </c>
      <c r="M28">
        <v>28</v>
      </c>
      <c r="O28">
        <f t="shared" si="6"/>
        <v>2.5909090909090895</v>
      </c>
      <c r="P28">
        <f t="shared" si="7"/>
        <v>6.6588489422323693</v>
      </c>
      <c r="Q28">
        <v>28</v>
      </c>
      <c r="S28">
        <f t="shared" si="8"/>
        <v>6.9257142084127237</v>
      </c>
      <c r="T28">
        <f t="shared" si="9"/>
        <v>6.2469028692909925</v>
      </c>
      <c r="U28">
        <v>28</v>
      </c>
      <c r="W28">
        <f t="shared" si="10"/>
        <v>6.321933737105133</v>
      </c>
      <c r="X28">
        <f t="shared" si="11"/>
        <v>6.9989009333244852</v>
      </c>
    </row>
    <row r="29" spans="1:24" x14ac:dyDescent="0.3">
      <c r="A29">
        <v>29</v>
      </c>
      <c r="C29">
        <f t="shared" si="0"/>
        <v>3.7086956521739238</v>
      </c>
      <c r="D29">
        <f t="shared" si="1"/>
        <v>6.3047508225111377</v>
      </c>
      <c r="E29">
        <v>29</v>
      </c>
      <c r="G29">
        <f t="shared" si="2"/>
        <v>3.7086956521739238</v>
      </c>
      <c r="H29">
        <f t="shared" si="3"/>
        <v>6.4174271875148703</v>
      </c>
      <c r="I29">
        <v>29</v>
      </c>
      <c r="K29">
        <f t="shared" si="4"/>
        <v>2.675757575757574</v>
      </c>
      <c r="L29">
        <f t="shared" si="5"/>
        <v>5.3299849703897957</v>
      </c>
      <c r="M29">
        <v>29</v>
      </c>
      <c r="O29">
        <f t="shared" si="6"/>
        <v>2.675757575757574</v>
      </c>
      <c r="P29">
        <f t="shared" si="7"/>
        <v>6.6875289096318502</v>
      </c>
      <c r="Q29">
        <v>29</v>
      </c>
      <c r="S29">
        <f t="shared" si="8"/>
        <v>6.9843831078060354</v>
      </c>
      <c r="T29">
        <f t="shared" si="9"/>
        <v>6.3050198440882861</v>
      </c>
      <c r="U29">
        <v>29</v>
      </c>
      <c r="W29">
        <f t="shared" si="10"/>
        <v>6.3949783620057676</v>
      </c>
      <c r="X29">
        <f t="shared" si="11"/>
        <v>7.0717956740690662</v>
      </c>
    </row>
    <row r="30" spans="1:24" x14ac:dyDescent="0.3">
      <c r="A30">
        <v>30</v>
      </c>
      <c r="C30">
        <f t="shared" si="0"/>
        <v>3.8304347826087071</v>
      </c>
      <c r="D30">
        <f t="shared" si="1"/>
        <v>6.3470803673667211</v>
      </c>
      <c r="E30">
        <v>30</v>
      </c>
      <c r="G30">
        <f t="shared" si="2"/>
        <v>3.8304347826087071</v>
      </c>
      <c r="H30">
        <f t="shared" si="3"/>
        <v>6.4581473436955159</v>
      </c>
      <c r="I30">
        <v>30</v>
      </c>
      <c r="K30">
        <f t="shared" si="4"/>
        <v>2.760606060606059</v>
      </c>
      <c r="L30">
        <f t="shared" si="5"/>
        <v>5.3591721356788637</v>
      </c>
      <c r="M30">
        <v>30</v>
      </c>
      <c r="O30">
        <f t="shared" si="6"/>
        <v>2.760606060606059</v>
      </c>
      <c r="P30">
        <f t="shared" si="7"/>
        <v>6.7162248693074256</v>
      </c>
      <c r="Q30">
        <v>30</v>
      </c>
      <c r="S30">
        <f t="shared" si="8"/>
        <v>7.0430520071993463</v>
      </c>
      <c r="T30">
        <f t="shared" si="9"/>
        <v>6.3630712738083846</v>
      </c>
      <c r="U30">
        <v>30</v>
      </c>
      <c r="W30">
        <f t="shared" si="10"/>
        <v>6.4680229869064032</v>
      </c>
      <c r="X30">
        <f t="shared" si="11"/>
        <v>7.1447931658482489</v>
      </c>
    </row>
    <row r="31" spans="1:24" x14ac:dyDescent="0.3">
      <c r="A31">
        <v>31</v>
      </c>
      <c r="C31">
        <f t="shared" si="0"/>
        <v>3.9521739130434899</v>
      </c>
      <c r="D31">
        <f t="shared" si="1"/>
        <v>6.3890124551641474</v>
      </c>
      <c r="E31">
        <v>31</v>
      </c>
      <c r="G31">
        <f t="shared" si="2"/>
        <v>3.9521739130434899</v>
      </c>
      <c r="H31">
        <f t="shared" si="3"/>
        <v>6.4992649569343168</v>
      </c>
      <c r="I31">
        <v>31</v>
      </c>
      <c r="K31">
        <f t="shared" si="4"/>
        <v>2.8454545454545439</v>
      </c>
      <c r="L31">
        <f t="shared" si="5"/>
        <v>5.3883432913200267</v>
      </c>
      <c r="M31">
        <v>31</v>
      </c>
      <c r="O31">
        <f t="shared" si="6"/>
        <v>2.8454545454545439</v>
      </c>
      <c r="P31">
        <f t="shared" si="7"/>
        <v>6.7449368386309061</v>
      </c>
      <c r="Q31">
        <v>31</v>
      </c>
      <c r="S31">
        <f t="shared" si="8"/>
        <v>7.101720906592659</v>
      </c>
      <c r="T31">
        <f t="shared" si="9"/>
        <v>6.4210573368305681</v>
      </c>
      <c r="U31">
        <v>31</v>
      </c>
      <c r="W31">
        <f t="shared" si="10"/>
        <v>6.5410676118070388</v>
      </c>
      <c r="X31">
        <f t="shared" si="11"/>
        <v>7.2178934301283091</v>
      </c>
    </row>
    <row r="32" spans="1:24" x14ac:dyDescent="0.3">
      <c r="A32">
        <v>32</v>
      </c>
      <c r="C32">
        <f t="shared" si="0"/>
        <v>4.0739130434782735</v>
      </c>
      <c r="D32">
        <f t="shared" si="1"/>
        <v>6.4305382765731931</v>
      </c>
      <c r="E32">
        <v>32</v>
      </c>
      <c r="G32">
        <f t="shared" si="2"/>
        <v>4.0739130434782735</v>
      </c>
      <c r="H32">
        <f t="shared" si="3"/>
        <v>6.5407888365614983</v>
      </c>
      <c r="I32">
        <v>32</v>
      </c>
      <c r="K32">
        <f t="shared" si="4"/>
        <v>2.9303030303030284</v>
      </c>
      <c r="L32">
        <f t="shared" si="5"/>
        <v>5.4174984210510955</v>
      </c>
      <c r="M32">
        <v>32</v>
      </c>
      <c r="O32">
        <f t="shared" si="6"/>
        <v>2.9303030303030284</v>
      </c>
      <c r="P32">
        <f t="shared" si="7"/>
        <v>6.7736648338644807</v>
      </c>
      <c r="Q32">
        <v>32</v>
      </c>
      <c r="S32">
        <f t="shared" si="8"/>
        <v>7.1603898059859699</v>
      </c>
      <c r="T32">
        <f t="shared" si="9"/>
        <v>6.4789782296649348</v>
      </c>
      <c r="U32">
        <v>32</v>
      </c>
      <c r="W32">
        <f t="shared" si="10"/>
        <v>6.6141122367076743</v>
      </c>
      <c r="X32">
        <f t="shared" si="11"/>
        <v>7.2910964415695219</v>
      </c>
    </row>
    <row r="33" spans="1:24" x14ac:dyDescent="0.3">
      <c r="A33">
        <v>33</v>
      </c>
      <c r="C33">
        <f t="shared" ref="C33:C64" si="12">0.3+(A33-1)*0.121739130434783</f>
        <v>4.1956521739130563</v>
      </c>
      <c r="D33">
        <f t="shared" ref="D33:D64" si="13">5.09606409458618+0.341096986398791*C33-0.674525407824153*(0.00666666666666667+(C33-4.01333333333333)^2/299.973333333333)^0.5</f>
        <v>6.4716578102845004</v>
      </c>
      <c r="E33">
        <v>33</v>
      </c>
      <c r="G33">
        <f t="shared" ref="G33:G64" si="14">0.3+(E33-1)*0.121739130434783</f>
        <v>4.1956521739130563</v>
      </c>
      <c r="H33">
        <f t="shared" ref="H33:H64" si="15">5.09606409458618+0.341096986398791*G33+0.674525407824153*(0.00666666666666667+(G33-4.01333333333333)^2/299.973333333333)^0.5</f>
        <v>6.5827190038864183</v>
      </c>
      <c r="I33">
        <v>33</v>
      </c>
      <c r="K33">
        <f t="shared" ref="K33:K64" si="16">0.3+(I33-1)*0.0848484848484848</f>
        <v>3.0151515151515134</v>
      </c>
      <c r="L33">
        <f t="shared" ref="L33:L64" si="17">5.09606409458618+0.341096986398791*K33-0.674525407824153*(1.00666666666667+(K33-4.01333333333333)^2/299.973333333333)^0.5</f>
        <v>5.4466375097252255</v>
      </c>
      <c r="M33">
        <v>33</v>
      </c>
      <c r="O33">
        <f t="shared" ref="O33:O64" si="18">0.3+(M33-1)*0.0848484848484848</f>
        <v>3.0151515151515134</v>
      </c>
      <c r="P33">
        <f t="shared" ref="P33:P64" si="19">5.09606409458618+0.341096986398791*O33+0.674525407824153*(1.00666666666667+(O33-4.01333333333333)^2/299.973333333333)^0.5</f>
        <v>6.8024088701549941</v>
      </c>
      <c r="Q33">
        <v>33</v>
      </c>
      <c r="S33">
        <f t="shared" ref="S33:S64" si="20">5.34165392479331+(Q33-1)*0.0586688993933116</f>
        <v>7.2190587053792816</v>
      </c>
      <c r="T33">
        <f t="shared" ref="T33:T64" si="21">0+1*S33-0.674525407824153*(1.00666666666667+(S33-6.465)^2/34.9010436483243)^0.5</f>
        <v>6.5368341666736969</v>
      </c>
      <c r="U33">
        <v>33</v>
      </c>
      <c r="W33">
        <f t="shared" ref="W33:W64" si="22">4.34972886478798+(U33-1)*0.0730446249006353</f>
        <v>6.6871568616083099</v>
      </c>
      <c r="X33">
        <f t="shared" ref="X33:X64" si="23">0+1*W33+0.674525407824153*(1.00666666666667+(W33-6.465)^2/34.9010436483243)^0.5</f>
        <v>7.3644021280838237</v>
      </c>
    </row>
    <row r="34" spans="1:24" x14ac:dyDescent="0.3">
      <c r="A34">
        <v>34</v>
      </c>
      <c r="C34">
        <f t="shared" si="12"/>
        <v>4.3173913043478391</v>
      </c>
      <c r="D34">
        <f t="shared" si="13"/>
        <v>6.5123798252870886</v>
      </c>
      <c r="E34">
        <v>34</v>
      </c>
      <c r="G34">
        <f t="shared" si="14"/>
        <v>4.3173913043478391</v>
      </c>
      <c r="H34">
        <f t="shared" si="15"/>
        <v>6.6250466899200573</v>
      </c>
      <c r="I34">
        <v>34</v>
      </c>
      <c r="K34">
        <f t="shared" si="16"/>
        <v>3.0999999999999983</v>
      </c>
      <c r="L34">
        <f t="shared" si="17"/>
        <v>5.4757605433162588</v>
      </c>
      <c r="M34">
        <v>34</v>
      </c>
      <c r="O34">
        <f t="shared" si="18"/>
        <v>3.0999999999999983</v>
      </c>
      <c r="P34">
        <f t="shared" si="19"/>
        <v>6.8311689615286042</v>
      </c>
      <c r="Q34">
        <v>34</v>
      </c>
      <c r="S34">
        <f t="shared" si="20"/>
        <v>7.2777276047725934</v>
      </c>
      <c r="T34">
        <f t="shared" si="21"/>
        <v>6.5946253797692913</v>
      </c>
      <c r="U34">
        <v>34</v>
      </c>
      <c r="W34">
        <f t="shared" si="22"/>
        <v>6.7602014865089446</v>
      </c>
      <c r="X34">
        <f t="shared" si="23"/>
        <v>7.4378103709986929</v>
      </c>
    </row>
    <row r="35" spans="1:24" x14ac:dyDescent="0.3">
      <c r="A35">
        <v>35</v>
      </c>
      <c r="C35">
        <f t="shared" si="12"/>
        <v>4.4391304347826219</v>
      </c>
      <c r="D35">
        <f t="shared" si="13"/>
        <v>6.5527209651042373</v>
      </c>
      <c r="E35">
        <v>35</v>
      </c>
      <c r="G35">
        <f t="shared" si="14"/>
        <v>4.4391304347826219</v>
      </c>
      <c r="H35">
        <f t="shared" si="15"/>
        <v>6.6677552511391358</v>
      </c>
      <c r="I35">
        <v>35</v>
      </c>
      <c r="K35">
        <f t="shared" si="16"/>
        <v>3.1848484848484828</v>
      </c>
      <c r="L35">
        <f t="shared" si="17"/>
        <v>5.5048675089236774</v>
      </c>
      <c r="M35">
        <v>35</v>
      </c>
      <c r="O35">
        <f t="shared" si="18"/>
        <v>3.1848484848484828</v>
      </c>
      <c r="P35">
        <f t="shared" si="19"/>
        <v>6.8599451208858291</v>
      </c>
      <c r="Q35">
        <v>35</v>
      </c>
      <c r="S35">
        <f t="shared" si="20"/>
        <v>7.3363965041659043</v>
      </c>
      <c r="T35">
        <f t="shared" si="21"/>
        <v>6.6523521180902927</v>
      </c>
      <c r="U35">
        <v>35</v>
      </c>
      <c r="W35">
        <f t="shared" si="22"/>
        <v>6.8332461114095802</v>
      </c>
      <c r="X35">
        <f t="shared" si="23"/>
        <v>7.5113210053263835</v>
      </c>
    </row>
    <row r="36" spans="1:24" x14ac:dyDescent="0.3">
      <c r="A36">
        <v>36</v>
      </c>
      <c r="C36">
        <f t="shared" si="12"/>
        <v>4.5608695652174047</v>
      </c>
      <c r="D36">
        <f t="shared" si="13"/>
        <v>6.5927041268356428</v>
      </c>
      <c r="E36">
        <v>36</v>
      </c>
      <c r="G36">
        <f t="shared" si="14"/>
        <v>4.5608695652174047</v>
      </c>
      <c r="H36">
        <f t="shared" si="15"/>
        <v>6.7108217904439593</v>
      </c>
      <c r="I36">
        <v>36</v>
      </c>
      <c r="K36">
        <f t="shared" si="16"/>
        <v>3.2696969696969678</v>
      </c>
      <c r="L36">
        <f t="shared" si="17"/>
        <v>5.5339583947771711</v>
      </c>
      <c r="M36">
        <v>36</v>
      </c>
      <c r="O36">
        <f t="shared" si="18"/>
        <v>3.2696969696969678</v>
      </c>
      <c r="P36">
        <f t="shared" si="19"/>
        <v>6.8887373599969788</v>
      </c>
      <c r="Q36">
        <v>36</v>
      </c>
      <c r="S36">
        <f t="shared" si="20"/>
        <v>7.3950654035592169</v>
      </c>
      <c r="T36">
        <f t="shared" si="21"/>
        <v>6.7100146476561653</v>
      </c>
      <c r="U36">
        <v>36</v>
      </c>
      <c r="W36">
        <f t="shared" si="22"/>
        <v>6.9062907363102148</v>
      </c>
      <c r="X36">
        <f t="shared" si="23"/>
        <v>7.5849338201370644</v>
      </c>
    </row>
    <row r="37" spans="1:24" x14ac:dyDescent="0.3">
      <c r="A37">
        <v>37</v>
      </c>
      <c r="C37">
        <f t="shared" si="12"/>
        <v>4.6826086956521875</v>
      </c>
      <c r="D37">
        <f t="shared" si="13"/>
        <v>6.632356477184107</v>
      </c>
      <c r="E37">
        <v>37</v>
      </c>
      <c r="G37">
        <f t="shared" si="14"/>
        <v>4.6826086956521875</v>
      </c>
      <c r="H37">
        <f t="shared" si="15"/>
        <v>6.7542191411317223</v>
      </c>
      <c r="I37">
        <v>37</v>
      </c>
      <c r="K37">
        <f t="shared" si="16"/>
        <v>3.3545454545454527</v>
      </c>
      <c r="L37">
        <f t="shared" si="17"/>
        <v>5.5630331902408123</v>
      </c>
      <c r="M37">
        <v>37</v>
      </c>
      <c r="O37">
        <f t="shared" si="18"/>
        <v>3.3545454545454527</v>
      </c>
      <c r="P37">
        <f t="shared" si="19"/>
        <v>6.917545689497981</v>
      </c>
      <c r="Q37">
        <v>37</v>
      </c>
      <c r="S37">
        <f t="shared" si="20"/>
        <v>7.4537343029525278</v>
      </c>
      <c r="T37">
        <f t="shared" si="21"/>
        <v>6.7676132510019205</v>
      </c>
      <c r="U37">
        <v>37</v>
      </c>
      <c r="W37">
        <f t="shared" si="22"/>
        <v>6.9793353612108504</v>
      </c>
      <c r="X37">
        <f t="shared" si="23"/>
        <v>7.6586485590339466</v>
      </c>
    </row>
    <row r="38" spans="1:24" x14ac:dyDescent="0.3">
      <c r="A38">
        <v>38</v>
      </c>
      <c r="C38">
        <f t="shared" si="12"/>
        <v>4.8043478260869712</v>
      </c>
      <c r="D38">
        <f t="shared" si="13"/>
        <v>6.671707457457976</v>
      </c>
      <c r="E38">
        <v>38</v>
      </c>
      <c r="G38">
        <f t="shared" si="14"/>
        <v>4.8043478260869712</v>
      </c>
      <c r="H38">
        <f t="shared" si="15"/>
        <v>6.7979178618940823</v>
      </c>
      <c r="I38">
        <v>38</v>
      </c>
      <c r="K38">
        <f t="shared" si="16"/>
        <v>3.4393939393939372</v>
      </c>
      <c r="L38">
        <f t="shared" si="17"/>
        <v>5.5920918858168296</v>
      </c>
      <c r="M38">
        <v>38</v>
      </c>
      <c r="O38">
        <f t="shared" si="18"/>
        <v>3.4393939393939372</v>
      </c>
      <c r="P38">
        <f t="shared" si="19"/>
        <v>6.9463701188866072</v>
      </c>
      <c r="Q38">
        <v>38</v>
      </c>
      <c r="S38">
        <f t="shared" si="20"/>
        <v>7.5124032023458396</v>
      </c>
      <c r="T38">
        <f t="shared" si="21"/>
        <v>6.8251482267938552</v>
      </c>
      <c r="U38">
        <v>38</v>
      </c>
      <c r="W38">
        <f t="shared" si="22"/>
        <v>7.052379986111486</v>
      </c>
      <c r="X38">
        <f t="shared" si="23"/>
        <v>7.7324649207278586</v>
      </c>
    </row>
    <row r="39" spans="1:24" x14ac:dyDescent="0.3">
      <c r="A39">
        <v>39</v>
      </c>
      <c r="C39">
        <f t="shared" si="12"/>
        <v>4.926086956521754</v>
      </c>
      <c r="D39">
        <f t="shared" si="13"/>
        <v>6.7107870440881818</v>
      </c>
      <c r="E39">
        <v>39</v>
      </c>
      <c r="G39">
        <f t="shared" si="14"/>
        <v>4.926086956521754</v>
      </c>
      <c r="H39">
        <f t="shared" si="15"/>
        <v>6.8418879763001037</v>
      </c>
      <c r="I39">
        <v>39</v>
      </c>
      <c r="K39">
        <f t="shared" si="16"/>
        <v>3.5242424242424222</v>
      </c>
      <c r="L39">
        <f t="shared" si="17"/>
        <v>5.6211344731489881</v>
      </c>
      <c r="M39">
        <v>39</v>
      </c>
      <c r="O39">
        <f t="shared" si="18"/>
        <v>3.5242424242424222</v>
      </c>
      <c r="P39">
        <f t="shared" si="19"/>
        <v>6.9752106565190921</v>
      </c>
      <c r="Q39">
        <v>39</v>
      </c>
      <c r="S39">
        <f t="shared" si="20"/>
        <v>7.5710721017391513</v>
      </c>
      <c r="T39">
        <f t="shared" si="21"/>
        <v>6.8826198894275104</v>
      </c>
      <c r="U39">
        <v>39</v>
      </c>
      <c r="W39">
        <f t="shared" si="22"/>
        <v>7.1254246110121215</v>
      </c>
      <c r="X39">
        <f t="shared" si="23"/>
        <v>7.8063825597083394</v>
      </c>
    </row>
    <row r="40" spans="1:24" x14ac:dyDescent="0.3">
      <c r="A40">
        <v>40</v>
      </c>
      <c r="C40">
        <f t="shared" si="12"/>
        <v>5.0478260869565368</v>
      </c>
      <c r="D40">
        <f t="shared" si="13"/>
        <v>6.749624406498457</v>
      </c>
      <c r="E40">
        <v>40</v>
      </c>
      <c r="G40">
        <f t="shared" si="14"/>
        <v>5.0478260869565368</v>
      </c>
      <c r="H40">
        <f t="shared" si="15"/>
        <v>6.8861003149260558</v>
      </c>
      <c r="I40">
        <v>40</v>
      </c>
      <c r="K40">
        <f t="shared" si="16"/>
        <v>3.6090909090909071</v>
      </c>
      <c r="L40">
        <f t="shared" si="17"/>
        <v>5.6501609450255659</v>
      </c>
      <c r="M40">
        <v>40</v>
      </c>
      <c r="O40">
        <f t="shared" si="18"/>
        <v>3.6090909090909071</v>
      </c>
      <c r="P40">
        <f t="shared" si="19"/>
        <v>7.0040673096071577</v>
      </c>
      <c r="Q40">
        <v>40</v>
      </c>
      <c r="S40">
        <f t="shared" si="20"/>
        <v>7.6297410011324622</v>
      </c>
      <c r="T40">
        <f t="shared" si="21"/>
        <v>6.9400285686090877</v>
      </c>
      <c r="U40">
        <v>40</v>
      </c>
      <c r="W40">
        <f t="shared" si="22"/>
        <v>7.1984692359127571</v>
      </c>
      <c r="X40">
        <f t="shared" si="23"/>
        <v>7.8804010870077601</v>
      </c>
    </row>
    <row r="41" spans="1:24" x14ac:dyDescent="0.3">
      <c r="A41">
        <v>41</v>
      </c>
      <c r="C41">
        <f t="shared" si="12"/>
        <v>5.1695652173913196</v>
      </c>
      <c r="D41">
        <f t="shared" si="13"/>
        <v>6.7882469911526329</v>
      </c>
      <c r="E41">
        <v>41</v>
      </c>
      <c r="G41">
        <f t="shared" si="14"/>
        <v>5.1695652173913196</v>
      </c>
      <c r="H41">
        <f t="shared" si="15"/>
        <v>6.9305274313081071</v>
      </c>
      <c r="I41">
        <v>41</v>
      </c>
      <c r="K41">
        <f t="shared" si="16"/>
        <v>3.6939393939393916</v>
      </c>
      <c r="L41">
        <f t="shared" si="17"/>
        <v>5.6791712953819218</v>
      </c>
      <c r="M41">
        <v>41</v>
      </c>
      <c r="O41">
        <f t="shared" si="18"/>
        <v>3.6939393939393916</v>
      </c>
      <c r="P41">
        <f t="shared" si="19"/>
        <v>7.0329400842154435</v>
      </c>
      <c r="Q41">
        <v>41</v>
      </c>
      <c r="S41">
        <f t="shared" si="20"/>
        <v>7.6884099005257749</v>
      </c>
      <c r="T41">
        <f t="shared" si="21"/>
        <v>6.9973746089215672</v>
      </c>
      <c r="U41">
        <v>41</v>
      </c>
      <c r="W41">
        <f t="shared" si="22"/>
        <v>7.2715138608133918</v>
      </c>
      <c r="X41">
        <f t="shared" si="23"/>
        <v>7.9545200710545902</v>
      </c>
    </row>
    <row r="42" spans="1:24" x14ac:dyDescent="0.3">
      <c r="A42">
        <v>42</v>
      </c>
      <c r="C42">
        <f t="shared" si="12"/>
        <v>5.2913043478261033</v>
      </c>
      <c r="D42">
        <f t="shared" si="13"/>
        <v>6.8266799854001725</v>
      </c>
      <c r="E42">
        <v>42</v>
      </c>
      <c r="G42">
        <f t="shared" si="14"/>
        <v>5.2913043478261033</v>
      </c>
      <c r="H42">
        <f t="shared" si="15"/>
        <v>6.9751441380967947</v>
      </c>
      <c r="I42">
        <v>42</v>
      </c>
      <c r="K42">
        <f t="shared" si="16"/>
        <v>3.7787878787878766</v>
      </c>
      <c r="L42">
        <f t="shared" si="17"/>
        <v>5.7081655193026606</v>
      </c>
      <c r="M42">
        <v>42</v>
      </c>
      <c r="O42">
        <f t="shared" si="18"/>
        <v>3.7787878787878766</v>
      </c>
      <c r="P42">
        <f t="shared" si="19"/>
        <v>7.0618289852593481</v>
      </c>
      <c r="Q42">
        <v>42</v>
      </c>
      <c r="S42">
        <f t="shared" si="20"/>
        <v>7.7470787999190858</v>
      </c>
      <c r="T42">
        <f t="shared" si="21"/>
        <v>7.0546583693767753</v>
      </c>
      <c r="U42">
        <v>42</v>
      </c>
      <c r="W42">
        <f t="shared" si="22"/>
        <v>7.3445584857140274</v>
      </c>
      <c r="X42">
        <f t="shared" si="23"/>
        <v>8.0287390386115209</v>
      </c>
    </row>
    <row r="43" spans="1:24" x14ac:dyDescent="0.3">
      <c r="A43">
        <v>43</v>
      </c>
      <c r="C43">
        <f t="shared" si="12"/>
        <v>5.4130434782608861</v>
      </c>
      <c r="D43">
        <f t="shared" si="13"/>
        <v>6.8649460796855584</v>
      </c>
      <c r="E43">
        <v>43</v>
      </c>
      <c r="G43">
        <f t="shared" si="14"/>
        <v>5.4130434782608861</v>
      </c>
      <c r="H43">
        <f t="shared" si="15"/>
        <v>7.019927744847636</v>
      </c>
      <c r="I43">
        <v>43</v>
      </c>
      <c r="K43">
        <f t="shared" si="16"/>
        <v>3.8636363636363615</v>
      </c>
      <c r="L43">
        <f t="shared" si="17"/>
        <v>5.737143613023389</v>
      </c>
      <c r="M43">
        <v>43</v>
      </c>
      <c r="O43">
        <f t="shared" si="18"/>
        <v>3.8636363636363615</v>
      </c>
      <c r="P43">
        <f t="shared" si="19"/>
        <v>7.0907340165032631</v>
      </c>
      <c r="Q43">
        <v>43</v>
      </c>
      <c r="S43">
        <f t="shared" si="20"/>
        <v>7.8057476993123975</v>
      </c>
      <c r="T43">
        <f t="shared" si="21"/>
        <v>7.1118802229547224</v>
      </c>
      <c r="U43">
        <v>43</v>
      </c>
      <c r="W43">
        <f t="shared" si="22"/>
        <v>7.417603110614662</v>
      </c>
      <c r="X43">
        <f t="shared" si="23"/>
        <v>8.1030574757937668</v>
      </c>
    </row>
    <row r="44" spans="1:24" x14ac:dyDescent="0.3">
      <c r="A44">
        <v>44</v>
      </c>
      <c r="C44">
        <f t="shared" si="12"/>
        <v>5.5347826086956688</v>
      </c>
      <c r="D44">
        <f t="shared" si="13"/>
        <v>6.9030654412486117</v>
      </c>
      <c r="E44">
        <v>44</v>
      </c>
      <c r="G44">
        <f t="shared" si="14"/>
        <v>5.5347826086956688</v>
      </c>
      <c r="H44">
        <f t="shared" si="15"/>
        <v>7.0648580843208117</v>
      </c>
      <c r="I44">
        <v>44</v>
      </c>
      <c r="K44">
        <f t="shared" si="16"/>
        <v>3.948484848484846</v>
      </c>
      <c r="L44">
        <f t="shared" si="17"/>
        <v>5.766105573932057</v>
      </c>
      <c r="M44">
        <v>44</v>
      </c>
      <c r="O44">
        <f t="shared" si="18"/>
        <v>3.948484848484846</v>
      </c>
      <c r="P44">
        <f t="shared" si="19"/>
        <v>7.1196551805592385</v>
      </c>
      <c r="Q44">
        <v>44</v>
      </c>
      <c r="S44">
        <f t="shared" si="20"/>
        <v>7.8644165987057093</v>
      </c>
      <c r="T44">
        <f t="shared" si="21"/>
        <v>7.1690405561314607</v>
      </c>
      <c r="U44">
        <v>44</v>
      </c>
      <c r="W44">
        <f t="shared" si="22"/>
        <v>7.4906477355152976</v>
      </c>
      <c r="X44">
        <f t="shared" si="23"/>
        <v>8.1774748291625627</v>
      </c>
    </row>
    <row r="45" spans="1:24" x14ac:dyDescent="0.3">
      <c r="A45">
        <v>45</v>
      </c>
      <c r="C45">
        <f t="shared" si="12"/>
        <v>5.6565217391304516</v>
      </c>
      <c r="D45">
        <f t="shared" si="13"/>
        <v>6.9410558234753577</v>
      </c>
      <c r="E45">
        <v>45</v>
      </c>
      <c r="G45">
        <f t="shared" si="14"/>
        <v>5.6565217391304516</v>
      </c>
      <c r="H45">
        <f t="shared" si="15"/>
        <v>7.109917403130293</v>
      </c>
      <c r="I45">
        <v>45</v>
      </c>
      <c r="K45">
        <f t="shared" si="16"/>
        <v>4.0333333333333314</v>
      </c>
      <c r="L45">
        <f t="shared" si="17"/>
        <v>5.7950514005698981</v>
      </c>
      <c r="M45">
        <v>45</v>
      </c>
      <c r="O45">
        <f t="shared" si="18"/>
        <v>4.0333333333333314</v>
      </c>
      <c r="P45">
        <f t="shared" si="19"/>
        <v>7.1485924788860409</v>
      </c>
      <c r="Q45">
        <v>45</v>
      </c>
      <c r="S45">
        <f t="shared" si="20"/>
        <v>7.9230854980990211</v>
      </c>
      <c r="T45">
        <f t="shared" si="21"/>
        <v>7.2261397683968003</v>
      </c>
      <c r="U45">
        <v>45</v>
      </c>
      <c r="W45">
        <f t="shared" si="22"/>
        <v>7.5636923604159332</v>
      </c>
      <c r="X45">
        <f t="shared" si="23"/>
        <v>8.2519905068885926</v>
      </c>
    </row>
    <row r="46" spans="1:24" x14ac:dyDescent="0.3">
      <c r="A46">
        <v>46</v>
      </c>
      <c r="C46">
        <f t="shared" si="12"/>
        <v>5.7782608695652353</v>
      </c>
      <c r="D46">
        <f t="shared" si="13"/>
        <v>6.9789327522468225</v>
      </c>
      <c r="E46">
        <v>46</v>
      </c>
      <c r="G46">
        <f t="shared" si="14"/>
        <v>5.7782608695652353</v>
      </c>
      <c r="H46">
        <f t="shared" si="15"/>
        <v>7.1550901753950553</v>
      </c>
      <c r="I46">
        <v>46</v>
      </c>
      <c r="K46">
        <f t="shared" si="16"/>
        <v>4.1181818181818164</v>
      </c>
      <c r="L46">
        <f t="shared" si="17"/>
        <v>5.8239810926319411</v>
      </c>
      <c r="M46">
        <v>46</v>
      </c>
      <c r="O46">
        <f t="shared" si="18"/>
        <v>4.1181818181818164</v>
      </c>
      <c r="P46">
        <f t="shared" si="19"/>
        <v>7.1775459117886413</v>
      </c>
      <c r="Q46">
        <v>46</v>
      </c>
      <c r="S46">
        <f t="shared" si="20"/>
        <v>7.9817543974923328</v>
      </c>
      <c r="T46">
        <f t="shared" si="21"/>
        <v>7.283178271763159</v>
      </c>
      <c r="U46">
        <v>46</v>
      </c>
      <c r="W46">
        <f t="shared" si="22"/>
        <v>7.6367369853165687</v>
      </c>
      <c r="X46">
        <f t="shared" si="23"/>
        <v>8.3266038799798352</v>
      </c>
    </row>
    <row r="47" spans="1:24" x14ac:dyDescent="0.3">
      <c r="A47">
        <v>47</v>
      </c>
      <c r="C47">
        <f t="shared" si="12"/>
        <v>5.9000000000000181</v>
      </c>
      <c r="D47">
        <f t="shared" si="13"/>
        <v>7.0167097477960798</v>
      </c>
      <c r="E47">
        <v>47</v>
      </c>
      <c r="G47">
        <f t="shared" si="14"/>
        <v>5.9000000000000181</v>
      </c>
      <c r="H47">
        <f t="shared" si="15"/>
        <v>7.200362880882027</v>
      </c>
      <c r="I47">
        <v>47</v>
      </c>
      <c r="K47">
        <f t="shared" si="16"/>
        <v>4.2030303030303005</v>
      </c>
      <c r="L47">
        <f t="shared" si="17"/>
        <v>5.85289465096713</v>
      </c>
      <c r="M47">
        <v>47</v>
      </c>
      <c r="O47">
        <f t="shared" si="18"/>
        <v>4.2030303030303005</v>
      </c>
      <c r="P47">
        <f t="shared" si="19"/>
        <v>7.2065154784180958</v>
      </c>
      <c r="Q47">
        <v>47</v>
      </c>
      <c r="S47">
        <f t="shared" si="20"/>
        <v>8.0404232968856437</v>
      </c>
      <c r="T47">
        <f t="shared" si="21"/>
        <v>7.3401564902668452</v>
      </c>
      <c r="U47">
        <v>47</v>
      </c>
      <c r="W47">
        <f t="shared" si="22"/>
        <v>7.7097816102172043</v>
      </c>
      <c r="X47">
        <f t="shared" si="23"/>
        <v>8.4013142835681229</v>
      </c>
    </row>
    <row r="48" spans="1:24" x14ac:dyDescent="0.3">
      <c r="A48">
        <v>48</v>
      </c>
      <c r="C48">
        <f t="shared" si="12"/>
        <v>6.0217391304348009</v>
      </c>
      <c r="D48">
        <f t="shared" si="13"/>
        <v>7.0543985549072268</v>
      </c>
      <c r="E48">
        <v>48</v>
      </c>
      <c r="G48">
        <f t="shared" si="14"/>
        <v>6.0217391304348009</v>
      </c>
      <c r="H48">
        <f t="shared" si="15"/>
        <v>7.2457237748071073</v>
      </c>
      <c r="I48">
        <v>48</v>
      </c>
      <c r="K48">
        <f t="shared" si="16"/>
        <v>4.2878787878787854</v>
      </c>
      <c r="L48">
        <f t="shared" si="17"/>
        <v>5.8817920775780115</v>
      </c>
      <c r="M48">
        <v>48</v>
      </c>
      <c r="O48">
        <f t="shared" si="18"/>
        <v>4.2878787878787854</v>
      </c>
      <c r="P48">
        <f t="shared" si="19"/>
        <v>7.2355011767718578</v>
      </c>
      <c r="Q48">
        <v>48</v>
      </c>
      <c r="S48">
        <f t="shared" si="20"/>
        <v>8.0990921962789564</v>
      </c>
      <c r="T48">
        <f t="shared" si="21"/>
        <v>7.3970748594630633</v>
      </c>
      <c r="U48">
        <v>48</v>
      </c>
      <c r="W48">
        <f t="shared" si="22"/>
        <v>7.782826235117839</v>
      </c>
      <c r="X48">
        <f t="shared" si="23"/>
        <v>8.4761210182485716</v>
      </c>
    </row>
    <row r="49" spans="1:24" x14ac:dyDescent="0.3">
      <c r="A49">
        <v>49</v>
      </c>
      <c r="C49">
        <f t="shared" si="12"/>
        <v>6.1434782608695837</v>
      </c>
      <c r="D49">
        <f t="shared" si="13"/>
        <v>7.0920093650467724</v>
      </c>
      <c r="E49">
        <v>49</v>
      </c>
      <c r="G49">
        <f t="shared" si="14"/>
        <v>6.1434782608695837</v>
      </c>
      <c r="H49">
        <f t="shared" si="15"/>
        <v>7.2911626657037889</v>
      </c>
      <c r="I49">
        <v>49</v>
      </c>
      <c r="K49">
        <f t="shared" si="16"/>
        <v>4.3727272727272704</v>
      </c>
      <c r="L49">
        <f t="shared" si="17"/>
        <v>5.9106733756200249</v>
      </c>
      <c r="M49">
        <v>49</v>
      </c>
      <c r="O49">
        <f t="shared" si="18"/>
        <v>4.3727272727272704</v>
      </c>
      <c r="P49">
        <f t="shared" si="19"/>
        <v>7.2645030036944878</v>
      </c>
      <c r="Q49">
        <v>49</v>
      </c>
      <c r="S49">
        <f t="shared" si="20"/>
        <v>8.1577610956722673</v>
      </c>
      <c r="T49">
        <f t="shared" si="21"/>
        <v>7.4539338259158638</v>
      </c>
      <c r="U49">
        <v>49</v>
      </c>
      <c r="W49">
        <f t="shared" si="22"/>
        <v>7.8558708600184746</v>
      </c>
      <c r="X49">
        <f t="shared" si="23"/>
        <v>8.5510233514659291</v>
      </c>
    </row>
    <row r="50" spans="1:24" x14ac:dyDescent="0.3">
      <c r="A50">
        <v>50</v>
      </c>
      <c r="C50">
        <f t="shared" si="12"/>
        <v>6.2652173913043665</v>
      </c>
      <c r="D50">
        <f t="shared" si="13"/>
        <v>7.1295510215148612</v>
      </c>
      <c r="E50">
        <v>50</v>
      </c>
      <c r="G50">
        <f t="shared" si="14"/>
        <v>6.2652173913043665</v>
      </c>
      <c r="H50">
        <f t="shared" si="15"/>
        <v>7.3366707102719273</v>
      </c>
      <c r="I50">
        <v>50</v>
      </c>
      <c r="K50">
        <f t="shared" si="16"/>
        <v>4.4575757575757553</v>
      </c>
      <c r="L50">
        <f t="shared" si="17"/>
        <v>5.9395385494003712</v>
      </c>
      <c r="M50">
        <v>50</v>
      </c>
      <c r="O50">
        <f t="shared" si="18"/>
        <v>4.4575757575757553</v>
      </c>
      <c r="P50">
        <f t="shared" si="19"/>
        <v>7.2935209548787849</v>
      </c>
      <c r="Q50">
        <v>50</v>
      </c>
      <c r="S50">
        <f t="shared" si="20"/>
        <v>8.2164299950655781</v>
      </c>
      <c r="T50">
        <f t="shared" si="21"/>
        <v>7.5107338466843423</v>
      </c>
      <c r="U50">
        <v>50</v>
      </c>
      <c r="W50">
        <f t="shared" si="22"/>
        <v>7.9289154849191092</v>
      </c>
      <c r="X50">
        <f t="shared" si="23"/>
        <v>8.6260205189418215</v>
      </c>
    </row>
    <row r="51" spans="1:24" x14ac:dyDescent="0.3">
      <c r="A51">
        <v>51</v>
      </c>
      <c r="C51">
        <f t="shared" si="12"/>
        <v>6.3869565217391502</v>
      </c>
      <c r="D51">
        <f t="shared" si="13"/>
        <v>7.1670312036175989</v>
      </c>
      <c r="E51">
        <v>51</v>
      </c>
      <c r="G51">
        <f t="shared" si="14"/>
        <v>6.3869565217391502</v>
      </c>
      <c r="H51">
        <f t="shared" si="15"/>
        <v>7.3822402292054168</v>
      </c>
      <c r="I51">
        <v>51</v>
      </c>
      <c r="K51">
        <f t="shared" si="16"/>
        <v>4.5424242424242394</v>
      </c>
      <c r="L51">
        <f t="shared" si="17"/>
        <v>5.9683876043764759</v>
      </c>
      <c r="M51">
        <v>51</v>
      </c>
      <c r="O51">
        <f t="shared" si="18"/>
        <v>4.5424242424242394</v>
      </c>
      <c r="P51">
        <f t="shared" si="19"/>
        <v>7.3225550248673219</v>
      </c>
      <c r="Q51">
        <v>51</v>
      </c>
      <c r="S51">
        <f t="shared" si="20"/>
        <v>8.2750988944588908</v>
      </c>
      <c r="T51">
        <f t="shared" si="21"/>
        <v>7.5674753888062352</v>
      </c>
      <c r="U51">
        <v>51</v>
      </c>
      <c r="W51">
        <f t="shared" si="22"/>
        <v>8.0019601098197448</v>
      </c>
      <c r="X51">
        <f t="shared" si="23"/>
        <v>8.7011117261369062</v>
      </c>
    </row>
    <row r="52" spans="1:24" x14ac:dyDescent="0.3">
      <c r="A52">
        <v>52</v>
      </c>
      <c r="C52">
        <f t="shared" si="12"/>
        <v>6.508695652173933</v>
      </c>
      <c r="D52">
        <f t="shared" si="13"/>
        <v>7.2044565888967362</v>
      </c>
      <c r="E52">
        <v>52</v>
      </c>
      <c r="G52">
        <f t="shared" si="14"/>
        <v>6.508695652173933</v>
      </c>
      <c r="H52">
        <f t="shared" si="15"/>
        <v>7.4278645449625067</v>
      </c>
      <c r="I52">
        <v>52</v>
      </c>
      <c r="K52">
        <f t="shared" si="16"/>
        <v>4.6272727272727243</v>
      </c>
      <c r="L52">
        <f t="shared" si="17"/>
        <v>5.9972205471540434</v>
      </c>
      <c r="M52">
        <v>52</v>
      </c>
      <c r="O52">
        <f t="shared" si="18"/>
        <v>4.6272727272727243</v>
      </c>
      <c r="P52">
        <f t="shared" si="19"/>
        <v>7.3516052070543978</v>
      </c>
      <c r="Q52">
        <v>52</v>
      </c>
      <c r="S52">
        <f t="shared" si="20"/>
        <v>8.3337677938522017</v>
      </c>
      <c r="T52">
        <f t="shared" si="21"/>
        <v>7.6241589287801252</v>
      </c>
      <c r="U52">
        <v>52</v>
      </c>
      <c r="W52">
        <f t="shared" si="22"/>
        <v>8.0750047347203804</v>
      </c>
      <c r="X52">
        <f t="shared" si="23"/>
        <v>8.7762961497418992</v>
      </c>
    </row>
    <row r="53" spans="1:24" x14ac:dyDescent="0.3">
      <c r="A53">
        <v>53</v>
      </c>
      <c r="C53">
        <f t="shared" si="12"/>
        <v>6.6304347826087158</v>
      </c>
      <c r="D53">
        <f t="shared" si="13"/>
        <v>7.241832994201709</v>
      </c>
      <c r="E53">
        <v>53</v>
      </c>
      <c r="G53">
        <f t="shared" si="14"/>
        <v>6.6304347826087158</v>
      </c>
      <c r="H53">
        <f t="shared" si="15"/>
        <v>7.4735378406937629</v>
      </c>
      <c r="I53">
        <v>53</v>
      </c>
      <c r="K53">
        <f t="shared" si="16"/>
        <v>4.7121212121212093</v>
      </c>
      <c r="L53">
        <f t="shared" si="17"/>
        <v>6.0260373854846963</v>
      </c>
      <c r="M53">
        <v>53</v>
      </c>
      <c r="O53">
        <f t="shared" si="18"/>
        <v>4.7121212121212093</v>
      </c>
      <c r="P53">
        <f t="shared" si="19"/>
        <v>7.3806714936883884</v>
      </c>
      <c r="Q53">
        <v>53</v>
      </c>
      <c r="S53">
        <f t="shared" si="20"/>
        <v>8.3924366932455143</v>
      </c>
      <c r="T53">
        <f t="shared" si="21"/>
        <v>7.6807849520474125</v>
      </c>
      <c r="U53">
        <v>53</v>
      </c>
      <c r="W53">
        <f t="shared" si="22"/>
        <v>8.148049359621016</v>
      </c>
      <c r="X53">
        <f t="shared" si="23"/>
        <v>8.8515729391915663</v>
      </c>
    </row>
    <row r="54" spans="1:24" x14ac:dyDescent="0.3">
      <c r="A54">
        <v>54</v>
      </c>
      <c r="C54">
        <f t="shared" si="12"/>
        <v>6.7521739130434986</v>
      </c>
      <c r="D54">
        <f t="shared" si="13"/>
        <v>7.2791654972991093</v>
      </c>
      <c r="E54">
        <v>54</v>
      </c>
      <c r="G54">
        <f t="shared" si="14"/>
        <v>6.7521739130434986</v>
      </c>
      <c r="H54">
        <f t="shared" si="15"/>
        <v>7.5192550386325898</v>
      </c>
      <c r="I54">
        <v>54</v>
      </c>
      <c r="K54">
        <f t="shared" si="16"/>
        <v>4.7969696969696942</v>
      </c>
      <c r="L54">
        <f t="shared" si="17"/>
        <v>6.0548381282632162</v>
      </c>
      <c r="M54">
        <v>54</v>
      </c>
      <c r="O54">
        <f t="shared" si="18"/>
        <v>4.7969696969696942</v>
      </c>
      <c r="P54">
        <f t="shared" si="19"/>
        <v>7.4097538758745118</v>
      </c>
      <c r="Q54">
        <v>54</v>
      </c>
      <c r="S54">
        <f t="shared" si="20"/>
        <v>8.4511055926388252</v>
      </c>
      <c r="T54">
        <f t="shared" si="21"/>
        <v>7.7373539524751163</v>
      </c>
      <c r="U54">
        <v>54</v>
      </c>
      <c r="W54">
        <f t="shared" si="22"/>
        <v>8.2210939845216515</v>
      </c>
      <c r="X54">
        <f t="shared" si="23"/>
        <v>8.9269412181958554</v>
      </c>
    </row>
    <row r="55" spans="1:24" x14ac:dyDescent="0.3">
      <c r="A55">
        <v>55</v>
      </c>
      <c r="C55">
        <f t="shared" si="12"/>
        <v>6.8739130434782822</v>
      </c>
      <c r="D55">
        <f t="shared" si="13"/>
        <v>7.3164585411021728</v>
      </c>
      <c r="E55">
        <v>55</v>
      </c>
      <c r="G55">
        <f t="shared" si="14"/>
        <v>6.8739130434782822</v>
      </c>
      <c r="H55">
        <f t="shared" si="15"/>
        <v>7.5650116958657554</v>
      </c>
      <c r="I55">
        <v>55</v>
      </c>
      <c r="K55">
        <f t="shared" si="16"/>
        <v>4.8818181818181792</v>
      </c>
      <c r="L55">
        <f t="shared" si="17"/>
        <v>6.0836227855243799</v>
      </c>
      <c r="M55">
        <v>55</v>
      </c>
      <c r="O55">
        <f t="shared" si="18"/>
        <v>4.8818181818181792</v>
      </c>
      <c r="P55">
        <f t="shared" si="19"/>
        <v>7.4388523435779916</v>
      </c>
      <c r="Q55">
        <v>55</v>
      </c>
      <c r="S55">
        <f t="shared" si="20"/>
        <v>8.5097744920321361</v>
      </c>
      <c r="T55">
        <f t="shared" si="21"/>
        <v>7.7938664318406321</v>
      </c>
      <c r="U55">
        <v>55</v>
      </c>
      <c r="W55">
        <f t="shared" si="22"/>
        <v>8.2941386094222871</v>
      </c>
      <c r="X55">
        <f t="shared" si="23"/>
        <v>9.0024000862824796</v>
      </c>
    </row>
    <row r="56" spans="1:24" x14ac:dyDescent="0.3">
      <c r="A56">
        <v>56</v>
      </c>
      <c r="C56">
        <f t="shared" si="12"/>
        <v>6.995652173913065</v>
      </c>
      <c r="D56">
        <f t="shared" si="13"/>
        <v>7.3537160226806622</v>
      </c>
      <c r="E56">
        <v>56</v>
      </c>
      <c r="G56">
        <f t="shared" si="14"/>
        <v>6.995652173913065</v>
      </c>
      <c r="H56">
        <f t="shared" si="15"/>
        <v>7.6108039153234932</v>
      </c>
      <c r="I56">
        <v>56</v>
      </c>
      <c r="K56">
        <f t="shared" si="16"/>
        <v>4.9666666666666641</v>
      </c>
      <c r="L56">
        <f t="shared" si="17"/>
        <v>6.1123913684393907</v>
      </c>
      <c r="M56">
        <v>56</v>
      </c>
      <c r="O56">
        <f t="shared" si="18"/>
        <v>4.9666666666666641</v>
      </c>
      <c r="P56">
        <f t="shared" si="19"/>
        <v>7.4679668856276242</v>
      </c>
      <c r="Q56">
        <v>56</v>
      </c>
      <c r="S56">
        <f t="shared" si="20"/>
        <v>8.5684433914254488</v>
      </c>
      <c r="T56">
        <f t="shared" si="21"/>
        <v>7.8503228993194067</v>
      </c>
      <c r="U56">
        <v>56</v>
      </c>
      <c r="W56">
        <f t="shared" si="22"/>
        <v>8.3671832343229227</v>
      </c>
      <c r="X56">
        <f t="shared" si="23"/>
        <v>9.0779486203454347</v>
      </c>
    </row>
    <row r="57" spans="1:24" x14ac:dyDescent="0.3">
      <c r="A57">
        <v>57</v>
      </c>
      <c r="C57">
        <f t="shared" si="12"/>
        <v>7.1173913043478478</v>
      </c>
      <c r="D57">
        <f t="shared" si="13"/>
        <v>7.390941369117539</v>
      </c>
      <c r="E57">
        <v>57</v>
      </c>
      <c r="G57">
        <f t="shared" si="14"/>
        <v>7.1173913043478478</v>
      </c>
      <c r="H57">
        <f t="shared" si="15"/>
        <v>7.6566282699228436</v>
      </c>
      <c r="I57">
        <v>57</v>
      </c>
      <c r="K57">
        <f t="shared" si="16"/>
        <v>5.0515151515151482</v>
      </c>
      <c r="L57">
        <f t="shared" si="17"/>
        <v>6.1411438893119144</v>
      </c>
      <c r="M57">
        <v>57</v>
      </c>
      <c r="O57">
        <f t="shared" si="18"/>
        <v>5.0515151515151482</v>
      </c>
      <c r="P57">
        <f t="shared" si="19"/>
        <v>7.497097489719744</v>
      </c>
      <c r="Q57">
        <v>57</v>
      </c>
      <c r="S57">
        <f t="shared" si="20"/>
        <v>8.6271122908187596</v>
      </c>
      <c r="T57">
        <f t="shared" si="21"/>
        <v>7.9067238709765393</v>
      </c>
      <c r="U57">
        <v>57</v>
      </c>
      <c r="W57">
        <f t="shared" si="22"/>
        <v>8.4402278592235565</v>
      </c>
      <c r="X57">
        <f t="shared" si="23"/>
        <v>9.1535858761941142</v>
      </c>
    </row>
    <row r="58" spans="1:24" x14ac:dyDescent="0.3">
      <c r="A58">
        <v>58</v>
      </c>
      <c r="C58">
        <f t="shared" si="12"/>
        <v>7.2391304347826306</v>
      </c>
      <c r="D58">
        <f t="shared" si="13"/>
        <v>7.4281376020990582</v>
      </c>
      <c r="E58">
        <v>58</v>
      </c>
      <c r="G58">
        <f t="shared" si="14"/>
        <v>7.2391304347826306</v>
      </c>
      <c r="H58">
        <f t="shared" si="15"/>
        <v>7.7024817379775516</v>
      </c>
      <c r="I58">
        <v>58</v>
      </c>
      <c r="K58">
        <f t="shared" si="16"/>
        <v>5.1363636363636331</v>
      </c>
      <c r="L58">
        <f t="shared" si="17"/>
        <v>6.1698803615737221</v>
      </c>
      <c r="M58">
        <v>58</v>
      </c>
      <c r="O58">
        <f t="shared" si="18"/>
        <v>5.1363636363636331</v>
      </c>
      <c r="P58">
        <f t="shared" si="19"/>
        <v>7.5262441424225797</v>
      </c>
      <c r="Q58">
        <v>58</v>
      </c>
      <c r="S58">
        <f t="shared" si="20"/>
        <v>8.6857811902120723</v>
      </c>
      <c r="T58">
        <f t="shared" si="21"/>
        <v>7.9630698692632436</v>
      </c>
      <c r="U58">
        <v>58</v>
      </c>
      <c r="W58">
        <f t="shared" si="22"/>
        <v>8.513272484124192</v>
      </c>
      <c r="X58">
        <f t="shared" si="23"/>
        <v>9.2293108900979881</v>
      </c>
    </row>
    <row r="59" spans="1:24" x14ac:dyDescent="0.3">
      <c r="A59">
        <v>59</v>
      </c>
      <c r="C59">
        <f t="shared" si="12"/>
        <v>7.3608695652174143</v>
      </c>
      <c r="D59">
        <f t="shared" si="13"/>
        <v>7.4653073929114857</v>
      </c>
      <c r="E59">
        <v>59</v>
      </c>
      <c r="G59">
        <f t="shared" si="14"/>
        <v>7.3608695652174143</v>
      </c>
      <c r="H59">
        <f t="shared" si="15"/>
        <v>7.7483616482013513</v>
      </c>
      <c r="I59">
        <v>59</v>
      </c>
      <c r="K59">
        <f t="shared" si="16"/>
        <v>5.2212121212121181</v>
      </c>
      <c r="L59">
        <f t="shared" si="17"/>
        <v>6.1986007997799355</v>
      </c>
      <c r="M59">
        <v>59</v>
      </c>
      <c r="O59">
        <f t="shared" si="18"/>
        <v>5.2212121212121181</v>
      </c>
      <c r="P59">
        <f t="shared" si="19"/>
        <v>7.5554068291810097</v>
      </c>
      <c r="Q59">
        <v>59</v>
      </c>
      <c r="S59">
        <f t="shared" si="20"/>
        <v>8.7444500896053832</v>
      </c>
      <c r="T59">
        <f t="shared" si="21"/>
        <v>8.0193614225189958</v>
      </c>
      <c r="U59">
        <v>59</v>
      </c>
      <c r="W59">
        <f t="shared" si="22"/>
        <v>8.5863171090248276</v>
      </c>
      <c r="X59">
        <f t="shared" si="23"/>
        <v>9.3051226803219027</v>
      </c>
    </row>
    <row r="60" spans="1:24" x14ac:dyDescent="0.3">
      <c r="A60">
        <v>60</v>
      </c>
      <c r="C60">
        <f t="shared" si="12"/>
        <v>7.4826086956521971</v>
      </c>
      <c r="D60">
        <f t="shared" si="13"/>
        <v>7.5024531093001672</v>
      </c>
      <c r="E60">
        <v>60</v>
      </c>
      <c r="G60">
        <f t="shared" si="14"/>
        <v>7.4826086956521971</v>
      </c>
      <c r="H60">
        <f t="shared" si="15"/>
        <v>7.7942656328488971</v>
      </c>
      <c r="I60">
        <v>60</v>
      </c>
      <c r="K60">
        <f t="shared" si="16"/>
        <v>5.306060606060603</v>
      </c>
      <c r="L60">
        <f t="shared" si="17"/>
        <v>6.2273052196038927</v>
      </c>
      <c r="M60">
        <v>60</v>
      </c>
      <c r="O60">
        <f t="shared" si="18"/>
        <v>5.306060606060603</v>
      </c>
      <c r="P60">
        <f t="shared" si="19"/>
        <v>7.5845855343216959</v>
      </c>
      <c r="Q60">
        <v>60</v>
      </c>
      <c r="S60">
        <f t="shared" si="20"/>
        <v>8.803118988998694</v>
      </c>
      <c r="T60">
        <f t="shared" si="21"/>
        <v>8.0755990644802562</v>
      </c>
      <c r="U60">
        <v>60</v>
      </c>
      <c r="W60">
        <f t="shared" si="22"/>
        <v>8.6593617339254614</v>
      </c>
      <c r="X60">
        <f t="shared" si="23"/>
        <v>9.3810202486475038</v>
      </c>
    </row>
    <row r="61" spans="1:24" x14ac:dyDescent="0.3">
      <c r="A61">
        <v>61</v>
      </c>
      <c r="C61">
        <f t="shared" si="12"/>
        <v>7.6043478260869799</v>
      </c>
      <c r="D61">
        <f t="shared" si="13"/>
        <v>7.5395768554412754</v>
      </c>
      <c r="E61">
        <v>61</v>
      </c>
      <c r="G61">
        <f t="shared" si="14"/>
        <v>7.6043478260869799</v>
      </c>
      <c r="H61">
        <f t="shared" si="15"/>
        <v>7.840191587744016</v>
      </c>
      <c r="I61">
        <v>61</v>
      </c>
      <c r="K61">
        <f t="shared" si="16"/>
        <v>5.390909090909088</v>
      </c>
      <c r="L61">
        <f t="shared" si="17"/>
        <v>6.2559936378316259</v>
      </c>
      <c r="M61">
        <v>61</v>
      </c>
      <c r="O61">
        <f t="shared" si="18"/>
        <v>5.390909090909088</v>
      </c>
      <c r="P61">
        <f t="shared" si="19"/>
        <v>7.6137802410586062</v>
      </c>
      <c r="Q61">
        <v>61</v>
      </c>
      <c r="S61">
        <f t="shared" si="20"/>
        <v>8.8617878883920067</v>
      </c>
      <c r="T61">
        <f t="shared" si="21"/>
        <v>8.1317833337964913</v>
      </c>
      <c r="U61">
        <v>61</v>
      </c>
      <c r="W61">
        <f t="shared" si="22"/>
        <v>8.7324063588260969</v>
      </c>
      <c r="X61">
        <f t="shared" si="23"/>
        <v>9.4570025818764432</v>
      </c>
    </row>
    <row r="62" spans="1:24" x14ac:dyDescent="0.3">
      <c r="A62">
        <v>62</v>
      </c>
      <c r="C62">
        <f t="shared" si="12"/>
        <v>7.7260869565217627</v>
      </c>
      <c r="D62">
        <f t="shared" si="13"/>
        <v>7.576680506090768</v>
      </c>
      <c r="E62">
        <v>62</v>
      </c>
      <c r="G62">
        <f t="shared" si="14"/>
        <v>7.7260869565217627</v>
      </c>
      <c r="H62">
        <f t="shared" si="15"/>
        <v>7.8861376381307524</v>
      </c>
      <c r="I62">
        <v>62</v>
      </c>
      <c r="K62">
        <f t="shared" si="16"/>
        <v>5.4757575757575729</v>
      </c>
      <c r="L62">
        <f t="shared" si="17"/>
        <v>6.2846660723559644</v>
      </c>
      <c r="M62">
        <v>62</v>
      </c>
      <c r="O62">
        <f t="shared" si="18"/>
        <v>5.4757575757575729</v>
      </c>
      <c r="P62">
        <f t="shared" si="19"/>
        <v>7.6429909314989111</v>
      </c>
      <c r="Q62">
        <v>62</v>
      </c>
      <c r="S62">
        <f t="shared" si="20"/>
        <v>8.9204567877853176</v>
      </c>
      <c r="T62">
        <f t="shared" si="21"/>
        <v>8.1879147735542155</v>
      </c>
      <c r="U62">
        <v>62</v>
      </c>
      <c r="W62">
        <f t="shared" si="22"/>
        <v>8.8054509837267325</v>
      </c>
      <c r="X62">
        <f t="shared" si="23"/>
        <v>9.5330686533113287</v>
      </c>
    </row>
    <row r="63" spans="1:24" x14ac:dyDescent="0.3">
      <c r="A63">
        <v>63</v>
      </c>
      <c r="C63">
        <f t="shared" si="12"/>
        <v>7.8478260869565464</v>
      </c>
      <c r="D63">
        <f t="shared" si="13"/>
        <v>7.6137657358116195</v>
      </c>
      <c r="E63">
        <v>63</v>
      </c>
      <c r="G63">
        <f t="shared" si="14"/>
        <v>7.8478260869565464</v>
      </c>
      <c r="H63">
        <f t="shared" si="15"/>
        <v>7.9321021094461299</v>
      </c>
      <c r="I63">
        <v>63</v>
      </c>
      <c r="K63">
        <f t="shared" si="16"/>
        <v>5.560606060606057</v>
      </c>
      <c r="L63">
        <f t="shared" si="17"/>
        <v>6.3133225421702566</v>
      </c>
      <c r="M63">
        <v>63</v>
      </c>
      <c r="O63">
        <f t="shared" si="18"/>
        <v>5.560606060606057</v>
      </c>
      <c r="P63">
        <f t="shared" si="19"/>
        <v>7.6722175866492623</v>
      </c>
      <c r="Q63">
        <v>63</v>
      </c>
      <c r="S63">
        <f t="shared" si="20"/>
        <v>8.9791256871786302</v>
      </c>
      <c r="T63">
        <f t="shared" si="21"/>
        <v>8.2439939308097383</v>
      </c>
      <c r="U63">
        <v>63</v>
      </c>
      <c r="W63">
        <f t="shared" si="22"/>
        <v>8.8784956086273681</v>
      </c>
      <c r="X63">
        <f t="shared" si="23"/>
        <v>9.6092174242107689</v>
      </c>
    </row>
    <row r="64" spans="1:24" x14ac:dyDescent="0.3">
      <c r="A64">
        <v>64</v>
      </c>
      <c r="C64">
        <f t="shared" si="12"/>
        <v>7.9695652173913292</v>
      </c>
      <c r="D64">
        <f t="shared" si="13"/>
        <v>7.6508340440390974</v>
      </c>
      <c r="E64">
        <v>64</v>
      </c>
      <c r="G64">
        <f t="shared" si="14"/>
        <v>7.9695652173913292</v>
      </c>
      <c r="H64">
        <f t="shared" si="15"/>
        <v>7.9780835022548793</v>
      </c>
      <c r="I64">
        <v>64</v>
      </c>
      <c r="K64">
        <f t="shared" si="16"/>
        <v>5.645454545454542</v>
      </c>
      <c r="L64">
        <f t="shared" si="17"/>
        <v>6.3419630673617311</v>
      </c>
      <c r="M64">
        <v>64</v>
      </c>
      <c r="O64">
        <f t="shared" si="18"/>
        <v>5.645454545454542</v>
      </c>
      <c r="P64">
        <f t="shared" si="19"/>
        <v>7.7014601864224295</v>
      </c>
      <c r="Q64">
        <v>64</v>
      </c>
      <c r="S64">
        <f t="shared" si="20"/>
        <v>9.0377945865719411</v>
      </c>
      <c r="T64">
        <f t="shared" si="21"/>
        <v>8.3000213561312144</v>
      </c>
      <c r="U64">
        <v>64</v>
      </c>
      <c r="W64">
        <f t="shared" si="22"/>
        <v>8.9515402335280037</v>
      </c>
      <c r="X64">
        <f t="shared" si="23"/>
        <v>9.6854478452150428</v>
      </c>
    </row>
    <row r="65" spans="1:24" x14ac:dyDescent="0.3">
      <c r="A65">
        <v>65</v>
      </c>
      <c r="C65">
        <f t="shared" ref="C65:C70" si="24">0.3+(A65-1)*0.121739130434783</f>
        <v>8.091304347826112</v>
      </c>
      <c r="D65">
        <f t="shared" ref="D65:D70" si="25">5.09606409458618+0.341096986398791*C65-0.674525407824153*(0.00666666666666667+(C65-4.01333333333333)^2/299.973333333333)^0.5</f>
        <v>7.6878867766232348</v>
      </c>
      <c r="E65">
        <v>65</v>
      </c>
      <c r="G65">
        <f t="shared" ref="G65:G70" si="26">0.3+(E65-1)*0.121739130434783</f>
        <v>8.091304347826112</v>
      </c>
      <c r="H65">
        <f t="shared" ref="H65:H70" si="27">5.09606409458618+0.341096986398791*G65+0.674525407824153*(0.00666666666666667+(G65-4.01333333333333)^2/299.973333333333)^0.5</f>
        <v>8.0240804707069699</v>
      </c>
      <c r="I65">
        <v>65</v>
      </c>
      <c r="K65">
        <f t="shared" ref="K65:K100" si="28">0.3+(I65-1)*0.0848484848484848</f>
        <v>5.7303030303030269</v>
      </c>
      <c r="L65">
        <f t="shared" ref="L65:L96" si="29">5.09606409458618+0.341096986398791*K65-0.674525407824153*(1.00666666666667+(K65-4.01333333333333)^2/299.973333333333)^0.5</f>
        <v>6.3705876691044931</v>
      </c>
      <c r="M65">
        <v>65</v>
      </c>
      <c r="O65">
        <f t="shared" ref="O65:O100" si="30">0.3+(M65-1)*0.0848484848484848</f>
        <v>5.7303030303030269</v>
      </c>
      <c r="P65">
        <f t="shared" ref="P65:P96" si="31">5.09606409458618+0.341096986398791*O65+0.674525407824153*(1.00666666666667+(O65-4.01333333333333)^2/299.973333333333)^0.5</f>
        <v>7.7307187096443108</v>
      </c>
      <c r="Q65">
        <v>65</v>
      </c>
      <c r="S65">
        <f t="shared" ref="S65:S70" si="32">5.34165392479331+(Q65-1)*0.0586688993933116</f>
        <v>9.096463485965252</v>
      </c>
      <c r="T65">
        <f t="shared" ref="T65:T70" si="33">0+1*S65-0.674525407824153*(1.00666666666667+(S65-6.465)^2/34.9010436483243)^0.5</f>
        <v>8.355997603150545</v>
      </c>
      <c r="U65">
        <v>65</v>
      </c>
      <c r="W65">
        <f t="shared" ref="W65:W70" si="34">4.34972886478798+(U65-1)*0.0730446249006353</f>
        <v>9.0245848584286392</v>
      </c>
      <c r="X65">
        <f t="shared" ref="X65:X70" si="35">0+1*W65+0.674525407824153*(1.00666666666667+(W65-6.465)^2/34.9010436483243)^0.5</f>
        <v>9.761758857739343</v>
      </c>
    </row>
    <row r="66" spans="1:24" x14ac:dyDescent="0.3">
      <c r="A66">
        <v>66</v>
      </c>
      <c r="C66">
        <f t="shared" si="24"/>
        <v>8.2130434782608948</v>
      </c>
      <c r="D66">
        <f t="shared" si="25"/>
        <v>7.7249251443855442</v>
      </c>
      <c r="E66">
        <v>66</v>
      </c>
      <c r="G66">
        <f t="shared" si="26"/>
        <v>8.2130434782608948</v>
      </c>
      <c r="H66">
        <f t="shared" si="27"/>
        <v>8.0700918039808869</v>
      </c>
      <c r="I66">
        <v>66</v>
      </c>
      <c r="K66">
        <f t="shared" si="28"/>
        <v>5.8151515151515119</v>
      </c>
      <c r="L66">
        <f t="shared" si="29"/>
        <v>6.3991963696521577</v>
      </c>
      <c r="M66">
        <v>66</v>
      </c>
      <c r="O66">
        <f t="shared" si="30"/>
        <v>5.8151515151515119</v>
      </c>
      <c r="P66">
        <f t="shared" si="31"/>
        <v>7.7599931340612898</v>
      </c>
      <c r="Q66">
        <v>66</v>
      </c>
      <c r="S66">
        <f t="shared" si="32"/>
        <v>9.1551323853585647</v>
      </c>
      <c r="T66">
        <f t="shared" si="33"/>
        <v>8.4119232281256444</v>
      </c>
      <c r="U66">
        <v>66</v>
      </c>
      <c r="W66">
        <f t="shared" si="34"/>
        <v>9.0976294833292748</v>
      </c>
      <c r="X66">
        <f t="shared" si="35"/>
        <v>9.8381493953317758</v>
      </c>
    </row>
    <row r="67" spans="1:24" x14ac:dyDescent="0.3">
      <c r="A67">
        <v>67</v>
      </c>
      <c r="C67">
        <f t="shared" si="24"/>
        <v>8.3347826086956793</v>
      </c>
      <c r="D67">
        <f t="shared" si="25"/>
        <v>7.7619502391410906</v>
      </c>
      <c r="E67">
        <v>67</v>
      </c>
      <c r="G67">
        <f t="shared" si="26"/>
        <v>8.3347826086956793</v>
      </c>
      <c r="H67">
        <f t="shared" si="27"/>
        <v>8.1161164102615686</v>
      </c>
      <c r="I67">
        <v>67</v>
      </c>
      <c r="K67">
        <f t="shared" si="28"/>
        <v>5.8999999999999968</v>
      </c>
      <c r="L67">
        <f t="shared" si="29"/>
        <v>6.4277891923301373</v>
      </c>
      <c r="M67">
        <v>67</v>
      </c>
      <c r="O67">
        <f t="shared" si="30"/>
        <v>5.8999999999999968</v>
      </c>
      <c r="P67">
        <f t="shared" si="31"/>
        <v>7.7892834363479553</v>
      </c>
      <c r="Q67">
        <v>67</v>
      </c>
      <c r="S67">
        <f t="shared" si="32"/>
        <v>9.2138012847518755</v>
      </c>
      <c r="T67">
        <f t="shared" si="33"/>
        <v>8.4677987895135196</v>
      </c>
      <c r="U67">
        <v>67</v>
      </c>
      <c r="W67">
        <f t="shared" si="34"/>
        <v>9.1706741082299104</v>
      </c>
      <c r="X67">
        <f t="shared" si="35"/>
        <v>9.9146183849936591</v>
      </c>
    </row>
    <row r="68" spans="1:24" x14ac:dyDescent="0.3">
      <c r="A68">
        <v>68</v>
      </c>
      <c r="C68">
        <f t="shared" si="24"/>
        <v>8.4565217391304621</v>
      </c>
      <c r="D68">
        <f t="shared" si="25"/>
        <v>7.7989630475649099</v>
      </c>
      <c r="E68">
        <v>68</v>
      </c>
      <c r="G68">
        <f t="shared" si="26"/>
        <v>8.4565217391304621</v>
      </c>
      <c r="H68">
        <f t="shared" si="27"/>
        <v>8.1621533028739783</v>
      </c>
      <c r="I68">
        <v>68</v>
      </c>
      <c r="K68">
        <f t="shared" si="28"/>
        <v>5.9848484848484809</v>
      </c>
      <c r="L68">
        <f t="shared" si="29"/>
        <v>6.4563661615275798</v>
      </c>
      <c r="M68">
        <v>68</v>
      </c>
      <c r="O68">
        <f t="shared" si="30"/>
        <v>5.9848484848484809</v>
      </c>
      <c r="P68">
        <f t="shared" si="31"/>
        <v>7.8185895921151545</v>
      </c>
      <c r="Q68">
        <v>68</v>
      </c>
      <c r="S68">
        <f t="shared" si="32"/>
        <v>9.2724701841451882</v>
      </c>
      <c r="T68">
        <f t="shared" si="33"/>
        <v>8.5236248475545651</v>
      </c>
      <c r="U68">
        <v>68</v>
      </c>
      <c r="W68">
        <f t="shared" si="34"/>
        <v>9.2437187331305459</v>
      </c>
      <c r="X68">
        <f t="shared" si="35"/>
        <v>9.9911647484599282</v>
      </c>
    </row>
    <row r="69" spans="1:24" x14ac:dyDescent="0.3">
      <c r="A69">
        <v>69</v>
      </c>
      <c r="C69">
        <f t="shared" si="24"/>
        <v>8.5782608695652449</v>
      </c>
      <c r="D69">
        <f t="shared" si="25"/>
        <v>7.8359644632214929</v>
      </c>
      <c r="E69">
        <v>69</v>
      </c>
      <c r="G69">
        <f t="shared" si="26"/>
        <v>8.5782608695652449</v>
      </c>
      <c r="H69">
        <f t="shared" si="27"/>
        <v>8.2082015882536226</v>
      </c>
      <c r="I69">
        <v>69</v>
      </c>
      <c r="K69">
        <f t="shared" si="28"/>
        <v>6.0696969696969658</v>
      </c>
      <c r="L69">
        <f t="shared" si="29"/>
        <v>6.4849273026889733</v>
      </c>
      <c r="M69">
        <v>69</v>
      </c>
      <c r="O69">
        <f t="shared" si="30"/>
        <v>6.0696969696969658</v>
      </c>
      <c r="P69">
        <f t="shared" si="31"/>
        <v>7.8479115759184044</v>
      </c>
      <c r="Q69">
        <v>69</v>
      </c>
      <c r="S69">
        <f t="shared" si="32"/>
        <v>9.3311390835384991</v>
      </c>
      <c r="T69">
        <f t="shared" si="33"/>
        <v>8.5794019638684134</v>
      </c>
      <c r="U69">
        <v>69</v>
      </c>
      <c r="W69">
        <f t="shared" si="34"/>
        <v>9.3167633580311815</v>
      </c>
      <c r="X69">
        <f t="shared" si="35"/>
        <v>10.067787403437784</v>
      </c>
    </row>
    <row r="70" spans="1:24" x14ac:dyDescent="0.3">
      <c r="A70">
        <v>70</v>
      </c>
      <c r="C70">
        <f t="shared" si="24"/>
        <v>8.7000000000000277</v>
      </c>
      <c r="D70">
        <f t="shared" si="25"/>
        <v>7.8729552970256087</v>
      </c>
      <c r="E70">
        <v>70</v>
      </c>
      <c r="G70">
        <f t="shared" si="26"/>
        <v>8.7000000000000277</v>
      </c>
      <c r="H70">
        <f t="shared" si="27"/>
        <v>8.2542604554857313</v>
      </c>
      <c r="I70">
        <v>70</v>
      </c>
      <c r="K70">
        <f t="shared" si="28"/>
        <v>6.1545454545454508</v>
      </c>
      <c r="L70">
        <f t="shared" si="29"/>
        <v>6.5134726423054081</v>
      </c>
      <c r="M70">
        <v>70</v>
      </c>
      <c r="O70">
        <f t="shared" si="30"/>
        <v>6.1545454545454508</v>
      </c>
      <c r="P70">
        <f t="shared" si="31"/>
        <v>7.877249361266613</v>
      </c>
      <c r="Q70">
        <v>70</v>
      </c>
      <c r="S70">
        <f t="shared" si="32"/>
        <v>9.38980798293181</v>
      </c>
      <c r="T70">
        <f t="shared" si="33"/>
        <v>8.6351307010616623</v>
      </c>
      <c r="U70">
        <v>70</v>
      </c>
      <c r="W70">
        <f t="shared" si="34"/>
        <v>9.3898079829318171</v>
      </c>
      <c r="X70">
        <f t="shared" si="35"/>
        <v>10.144485264801965</v>
      </c>
    </row>
    <row r="71" spans="1:24" x14ac:dyDescent="0.3">
      <c r="I71">
        <v>71</v>
      </c>
      <c r="K71">
        <f t="shared" si="28"/>
        <v>6.2393939393939357</v>
      </c>
      <c r="L71">
        <f t="shared" si="29"/>
        <v>6.5420022079055231</v>
      </c>
      <c r="M71">
        <v>71</v>
      </c>
      <c r="O71">
        <f t="shared" si="30"/>
        <v>6.2393939393939357</v>
      </c>
      <c r="P71">
        <f t="shared" si="31"/>
        <v>7.9066029206311415</v>
      </c>
    </row>
    <row r="72" spans="1:24" x14ac:dyDescent="0.3">
      <c r="I72">
        <v>72</v>
      </c>
      <c r="K72">
        <f t="shared" si="28"/>
        <v>6.3242424242424207</v>
      </c>
      <c r="L72">
        <f t="shared" si="29"/>
        <v>6.5705160280461277</v>
      </c>
      <c r="M72">
        <v>72</v>
      </c>
      <c r="O72">
        <f t="shared" si="30"/>
        <v>6.3242424242424207</v>
      </c>
      <c r="P72">
        <f t="shared" si="31"/>
        <v>7.9359722254551803</v>
      </c>
    </row>
    <row r="73" spans="1:24" x14ac:dyDescent="0.3">
      <c r="I73">
        <v>73</v>
      </c>
      <c r="K73">
        <f t="shared" si="28"/>
        <v>6.4090909090909056</v>
      </c>
      <c r="L73">
        <f t="shared" si="29"/>
        <v>6.5990141323025142</v>
      </c>
      <c r="M73">
        <v>73</v>
      </c>
      <c r="O73">
        <f t="shared" si="30"/>
        <v>6.4090909090909056</v>
      </c>
      <c r="P73">
        <f t="shared" si="31"/>
        <v>7.9653572461634372</v>
      </c>
    </row>
    <row r="74" spans="1:24" x14ac:dyDescent="0.3">
      <c r="I74">
        <v>74</v>
      </c>
      <c r="K74">
        <f t="shared" si="28"/>
        <v>6.4939393939393897</v>
      </c>
      <c r="L74">
        <f t="shared" si="29"/>
        <v>6.6274965512584672</v>
      </c>
      <c r="M74">
        <v>74</v>
      </c>
      <c r="O74">
        <f t="shared" si="30"/>
        <v>6.4939393939393897</v>
      </c>
      <c r="P74">
        <f t="shared" si="31"/>
        <v>7.9947579521721259</v>
      </c>
    </row>
    <row r="75" spans="1:24" x14ac:dyDescent="0.3">
      <c r="I75">
        <v>75</v>
      </c>
      <c r="K75">
        <f t="shared" si="28"/>
        <v>6.5787878787878746</v>
      </c>
      <c r="L75">
        <f t="shared" si="29"/>
        <v>6.6559633164959759</v>
      </c>
      <c r="M75">
        <v>75</v>
      </c>
      <c r="O75">
        <f t="shared" si="30"/>
        <v>6.5787878787878746</v>
      </c>
      <c r="P75">
        <f t="shared" si="31"/>
        <v>8.0241743118992606</v>
      </c>
    </row>
    <row r="76" spans="1:24" x14ac:dyDescent="0.3">
      <c r="I76">
        <v>76</v>
      </c>
      <c r="K76">
        <f t="shared" si="28"/>
        <v>6.6636363636363596</v>
      </c>
      <c r="L76">
        <f t="shared" si="29"/>
        <v>6.684414460584656</v>
      </c>
      <c r="M76">
        <v>76</v>
      </c>
      <c r="O76">
        <f t="shared" si="30"/>
        <v>6.6636363636363596</v>
      </c>
      <c r="P76">
        <f t="shared" si="31"/>
        <v>8.053606292775223</v>
      </c>
    </row>
    <row r="77" spans="1:24" x14ac:dyDescent="0.3">
      <c r="I77">
        <v>77</v>
      </c>
      <c r="K77">
        <f t="shared" si="28"/>
        <v>6.7484848484848445</v>
      </c>
      <c r="L77">
        <f t="shared" si="29"/>
        <v>6.7128500170708971</v>
      </c>
      <c r="M77">
        <v>77</v>
      </c>
      <c r="O77">
        <f t="shared" si="30"/>
        <v>6.7484848484848445</v>
      </c>
      <c r="P77">
        <f t="shared" si="31"/>
        <v>8.0830538612536262</v>
      </c>
    </row>
    <row r="78" spans="1:24" x14ac:dyDescent="0.3">
      <c r="I78">
        <v>78</v>
      </c>
      <c r="K78">
        <f t="shared" si="28"/>
        <v>6.8333333333333295</v>
      </c>
      <c r="L78">
        <f t="shared" si="29"/>
        <v>6.7412700204667324</v>
      </c>
      <c r="M78">
        <v>78</v>
      </c>
      <c r="O78">
        <f t="shared" si="30"/>
        <v>6.8333333333333295</v>
      </c>
      <c r="P78">
        <f t="shared" si="31"/>
        <v>8.1125169828224344</v>
      </c>
    </row>
    <row r="79" spans="1:24" x14ac:dyDescent="0.3">
      <c r="I79">
        <v>79</v>
      </c>
      <c r="K79">
        <f t="shared" si="28"/>
        <v>6.9181818181818144</v>
      </c>
      <c r="L79">
        <f t="shared" si="29"/>
        <v>6.7696745062384478</v>
      </c>
      <c r="M79">
        <v>79</v>
      </c>
      <c r="O79">
        <f t="shared" si="30"/>
        <v>6.9181818181818144</v>
      </c>
      <c r="P79">
        <f t="shared" si="31"/>
        <v>8.1419956220153615</v>
      </c>
    </row>
    <row r="80" spans="1:24" x14ac:dyDescent="0.3">
      <c r="I80">
        <v>80</v>
      </c>
      <c r="K80">
        <f t="shared" si="28"/>
        <v>7.0030303030302985</v>
      </c>
      <c r="L80">
        <f t="shared" si="29"/>
        <v>6.7980635107949334</v>
      </c>
      <c r="M80">
        <v>80</v>
      </c>
      <c r="O80">
        <f t="shared" si="30"/>
        <v>7.0030303030302985</v>
      </c>
      <c r="P80">
        <f t="shared" si="31"/>
        <v>8.1714897424235211</v>
      </c>
    </row>
    <row r="81" spans="9:16" x14ac:dyDescent="0.3">
      <c r="I81">
        <v>81</v>
      </c>
      <c r="K81">
        <f t="shared" si="28"/>
        <v>7.0878787878787834</v>
      </c>
      <c r="L81">
        <f t="shared" si="29"/>
        <v>6.8264370714757918</v>
      </c>
      <c r="M81">
        <v>81</v>
      </c>
      <c r="O81">
        <f t="shared" si="30"/>
        <v>7.0878787878787834</v>
      </c>
      <c r="P81">
        <f t="shared" si="31"/>
        <v>8.2009993067073061</v>
      </c>
    </row>
    <row r="82" spans="9:16" x14ac:dyDescent="0.3">
      <c r="I82">
        <v>82</v>
      </c>
      <c r="K82">
        <f t="shared" si="28"/>
        <v>7.1727272727272684</v>
      </c>
      <c r="L82">
        <f t="shared" si="29"/>
        <v>6.8547952265392063</v>
      </c>
      <c r="M82">
        <v>82</v>
      </c>
      <c r="O82">
        <f t="shared" si="30"/>
        <v>7.1727272727272684</v>
      </c>
      <c r="P82">
        <f t="shared" si="31"/>
        <v>8.2305242766085343</v>
      </c>
    </row>
    <row r="83" spans="9:16" x14ac:dyDescent="0.3">
      <c r="I83">
        <v>83</v>
      </c>
      <c r="K83">
        <f t="shared" si="28"/>
        <v>7.2575757575757534</v>
      </c>
      <c r="L83">
        <f t="shared" si="29"/>
        <v>6.8831380151495782</v>
      </c>
      <c r="M83">
        <v>83</v>
      </c>
      <c r="O83">
        <f t="shared" si="30"/>
        <v>7.2575757575757534</v>
      </c>
      <c r="P83">
        <f t="shared" si="31"/>
        <v>8.2600646129628057</v>
      </c>
    </row>
    <row r="84" spans="9:16" x14ac:dyDescent="0.3">
      <c r="I84">
        <v>84</v>
      </c>
      <c r="K84">
        <f t="shared" si="28"/>
        <v>7.3424242424242383</v>
      </c>
      <c r="L84">
        <f t="shared" si="29"/>
        <v>6.9114654773649509</v>
      </c>
      <c r="M84">
        <v>84</v>
      </c>
      <c r="O84">
        <f t="shared" si="30"/>
        <v>7.3424242424242383</v>
      </c>
      <c r="P84">
        <f t="shared" si="31"/>
        <v>8.2896202757120765</v>
      </c>
    </row>
    <row r="85" spans="9:16" x14ac:dyDescent="0.3">
      <c r="I85">
        <v>85</v>
      </c>
      <c r="K85">
        <f t="shared" si="28"/>
        <v>7.4272727272727233</v>
      </c>
      <c r="L85">
        <f t="shared" si="29"/>
        <v>6.939777654124212</v>
      </c>
      <c r="M85">
        <v>85</v>
      </c>
      <c r="O85">
        <f t="shared" si="30"/>
        <v>7.4272727272727233</v>
      </c>
      <c r="P85">
        <f t="shared" si="31"/>
        <v>8.3191912239174588</v>
      </c>
    </row>
    <row r="86" spans="9:16" x14ac:dyDescent="0.3">
      <c r="I86">
        <v>86</v>
      </c>
      <c r="K86">
        <f t="shared" si="28"/>
        <v>7.5121212121212073</v>
      </c>
      <c r="L86">
        <f t="shared" si="29"/>
        <v>6.968074587234101</v>
      </c>
      <c r="M86">
        <v>86</v>
      </c>
      <c r="O86">
        <f t="shared" si="30"/>
        <v>7.5121212121212073</v>
      </c>
      <c r="P86">
        <f t="shared" si="31"/>
        <v>8.3487774157722132</v>
      </c>
    </row>
    <row r="87" spans="9:16" x14ac:dyDescent="0.3">
      <c r="I87">
        <v>87</v>
      </c>
      <c r="K87">
        <f t="shared" si="28"/>
        <v>7.5969696969696923</v>
      </c>
      <c r="L87">
        <f t="shared" si="29"/>
        <v>6.9963563193560256</v>
      </c>
      <c r="M87">
        <v>87</v>
      </c>
      <c r="O87">
        <f t="shared" si="30"/>
        <v>7.5969696969696923</v>
      </c>
      <c r="P87">
        <f t="shared" si="31"/>
        <v>8.3783788086149329</v>
      </c>
    </row>
    <row r="88" spans="9:16" x14ac:dyDescent="0.3">
      <c r="I88">
        <v>88</v>
      </c>
      <c r="K88">
        <f t="shared" si="28"/>
        <v>7.6818181818181772</v>
      </c>
      <c r="L88">
        <f t="shared" si="29"/>
        <v>7.024622893992686</v>
      </c>
      <c r="M88">
        <v>88</v>
      </c>
      <c r="O88">
        <f t="shared" si="30"/>
        <v>7.6818181818181772</v>
      </c>
      <c r="P88">
        <f t="shared" si="31"/>
        <v>8.4079953589429142</v>
      </c>
    </row>
    <row r="89" spans="9:16" x14ac:dyDescent="0.3">
      <c r="I89">
        <v>89</v>
      </c>
      <c r="K89">
        <f t="shared" si="28"/>
        <v>7.7666666666666622</v>
      </c>
      <c r="L89">
        <f t="shared" si="29"/>
        <v>7.0528743554745317</v>
      </c>
      <c r="M89">
        <v>89</v>
      </c>
      <c r="O89">
        <f t="shared" si="30"/>
        <v>7.7666666666666622</v>
      </c>
      <c r="P89">
        <f t="shared" si="31"/>
        <v>8.4376270224257119</v>
      </c>
    </row>
    <row r="90" spans="9:16" x14ac:dyDescent="0.3">
      <c r="I90">
        <v>90</v>
      </c>
      <c r="K90">
        <f t="shared" si="28"/>
        <v>7.8515151515151471</v>
      </c>
      <c r="L90">
        <f t="shared" si="29"/>
        <v>7.081110748946049</v>
      </c>
      <c r="M90">
        <v>90</v>
      </c>
      <c r="O90">
        <f t="shared" si="30"/>
        <v>7.8515151515151471</v>
      </c>
      <c r="P90">
        <f t="shared" si="31"/>
        <v>8.467273753918839</v>
      </c>
    </row>
    <row r="91" spans="9:16" x14ac:dyDescent="0.3">
      <c r="I91">
        <v>91</v>
      </c>
      <c r="K91">
        <f t="shared" si="28"/>
        <v>7.9363636363636321</v>
      </c>
      <c r="L91">
        <f t="shared" si="29"/>
        <v>7.1093321203518958</v>
      </c>
      <c r="M91">
        <v>91</v>
      </c>
      <c r="O91">
        <f t="shared" si="30"/>
        <v>7.9363636363636321</v>
      </c>
      <c r="P91">
        <f t="shared" si="31"/>
        <v>8.4969355074776356</v>
      </c>
    </row>
    <row r="92" spans="9:16" x14ac:dyDescent="0.3">
      <c r="I92">
        <v>92</v>
      </c>
      <c r="K92">
        <f t="shared" si="28"/>
        <v>8.0212121212121161</v>
      </c>
      <c r="L92">
        <f t="shared" si="29"/>
        <v>7.1375385164228833</v>
      </c>
      <c r="M92">
        <v>92</v>
      </c>
      <c r="O92">
        <f t="shared" si="30"/>
        <v>8.0212121212121161</v>
      </c>
      <c r="P92">
        <f t="shared" si="31"/>
        <v>8.5266122363712906</v>
      </c>
    </row>
    <row r="93" spans="9:16" x14ac:dyDescent="0.3">
      <c r="I93">
        <v>93</v>
      </c>
      <c r="K93">
        <f t="shared" si="28"/>
        <v>8.106060606060602</v>
      </c>
      <c r="L93">
        <f t="shared" si="29"/>
        <v>7.1657299846618301</v>
      </c>
      <c r="M93">
        <v>93</v>
      </c>
      <c r="O93">
        <f t="shared" si="30"/>
        <v>8.106060606060602</v>
      </c>
      <c r="P93">
        <f t="shared" si="31"/>
        <v>8.5563038930969881</v>
      </c>
    </row>
    <row r="94" spans="9:16" x14ac:dyDescent="0.3">
      <c r="I94">
        <v>94</v>
      </c>
      <c r="K94">
        <f t="shared" si="28"/>
        <v>8.190909090909086</v>
      </c>
      <c r="L94">
        <f t="shared" si="29"/>
        <v>7.1939065733292722</v>
      </c>
      <c r="M94">
        <v>94</v>
      </c>
      <c r="O94">
        <f t="shared" si="30"/>
        <v>8.190909090909086</v>
      </c>
      <c r="P94">
        <f t="shared" si="31"/>
        <v>8.5860104293941877</v>
      </c>
    </row>
    <row r="95" spans="9:16" x14ac:dyDescent="0.3">
      <c r="I95">
        <v>95</v>
      </c>
      <c r="K95">
        <f t="shared" si="28"/>
        <v>8.2757575757575719</v>
      </c>
      <c r="L95">
        <f t="shared" si="29"/>
        <v>7.2220683314290763</v>
      </c>
      <c r="M95">
        <v>95</v>
      </c>
      <c r="O95">
        <f t="shared" si="30"/>
        <v>8.2757575757575719</v>
      </c>
      <c r="P95">
        <f t="shared" si="31"/>
        <v>8.6157317962590287</v>
      </c>
    </row>
    <row r="96" spans="9:16" x14ac:dyDescent="0.3">
      <c r="I96">
        <v>96</v>
      </c>
      <c r="K96">
        <f t="shared" si="28"/>
        <v>8.3606060606060559</v>
      </c>
      <c r="L96">
        <f t="shared" si="29"/>
        <v>7.2502153086939138</v>
      </c>
      <c r="M96">
        <v>96</v>
      </c>
      <c r="O96">
        <f t="shared" si="30"/>
        <v>8.3606060606060559</v>
      </c>
      <c r="P96">
        <f t="shared" si="31"/>
        <v>8.6454679439588329</v>
      </c>
    </row>
    <row r="97" spans="9:16" x14ac:dyDescent="0.3">
      <c r="I97">
        <v>97</v>
      </c>
      <c r="K97">
        <f t="shared" si="28"/>
        <v>8.4454545454545418</v>
      </c>
      <c r="L97">
        <f t="shared" ref="L97:L100" si="36">5.09606409458618+0.341096986398791*K97-0.674525407824153*(1.00666666666667+(K97-4.01333333333333)^2/299.973333333333)^0.5</f>
        <v>7.2783475555706678</v>
      </c>
      <c r="M97">
        <v>97</v>
      </c>
      <c r="O97">
        <f t="shared" si="30"/>
        <v>8.4454545454545418</v>
      </c>
      <c r="P97">
        <f t="shared" ref="P97:P100" si="37">5.09606409458618+0.341096986398791*O97+0.674525407824153*(1.00666666666667+(O97-4.01333333333333)^2/299.973333333333)^0.5</f>
        <v>8.6752188220467232</v>
      </c>
    </row>
    <row r="98" spans="9:16" x14ac:dyDescent="0.3">
      <c r="I98">
        <v>98</v>
      </c>
      <c r="K98">
        <f t="shared" si="28"/>
        <v>8.5303030303030258</v>
      </c>
      <c r="L98">
        <f t="shared" si="36"/>
        <v>7.3064651232057125</v>
      </c>
      <c r="M98">
        <v>98</v>
      </c>
      <c r="O98">
        <f t="shared" si="30"/>
        <v>8.5303030303030258</v>
      </c>
      <c r="P98">
        <f t="shared" si="37"/>
        <v>8.7049843793763202</v>
      </c>
    </row>
    <row r="99" spans="9:16" x14ac:dyDescent="0.3">
      <c r="I99">
        <v>99</v>
      </c>
      <c r="K99">
        <f t="shared" si="28"/>
        <v>8.6151515151515117</v>
      </c>
      <c r="L99">
        <f t="shared" si="36"/>
        <v>7.3345680634301464</v>
      </c>
      <c r="M99">
        <v>99</v>
      </c>
      <c r="O99">
        <f t="shared" si="30"/>
        <v>8.6151515151515117</v>
      </c>
      <c r="P99">
        <f t="shared" si="37"/>
        <v>8.7347645641165332</v>
      </c>
    </row>
    <row r="100" spans="9:16" x14ac:dyDescent="0.3">
      <c r="I100">
        <v>100</v>
      </c>
      <c r="K100">
        <f t="shared" si="28"/>
        <v>8.6999999999999957</v>
      </c>
      <c r="L100">
        <f t="shared" si="36"/>
        <v>7.3626564287449092</v>
      </c>
      <c r="M100">
        <v>100</v>
      </c>
      <c r="O100">
        <f t="shared" si="30"/>
        <v>8.6999999999999957</v>
      </c>
      <c r="P100">
        <f t="shared" si="37"/>
        <v>8.7645593237664094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17922-D146-4226-B103-7B2B115CEAA8}">
  <sheetPr codeName="XLSTAT_20230720_032834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4.61844588932718+(A1-1)*0.0611270528152807</f>
        <v>4.6184458893271803</v>
      </c>
      <c r="D1">
        <f t="shared" ref="D1:D32" si="1">0+1*C1-0.540103796434084*(1.00680272108844+(C1-5.96734693877551)^2/45.1278387826794)^0.5</f>
        <v>4.0657631165037955</v>
      </c>
      <c r="E1">
        <v>1</v>
      </c>
      <c r="G1">
        <f t="shared" ref="G1:G32" si="2">3.77922023624095+(E1-1)*0.0732897434397188</f>
        <v>3.7792202362409499</v>
      </c>
      <c r="H1">
        <f t="shared" ref="H1:H32" si="3">0+1*G1+0.540103796434084*(1.00680272108844+(G1-5.96734693877551)^2/45.1278387826794)^0.5</f>
        <v>4.3489975032164008</v>
      </c>
    </row>
    <row r="2" spans="1:8" x14ac:dyDescent="0.3">
      <c r="A2">
        <v>2</v>
      </c>
      <c r="C2">
        <f t="shared" si="0"/>
        <v>4.6795729421424612</v>
      </c>
      <c r="D2">
        <f t="shared" si="1"/>
        <v>4.1278335019511996</v>
      </c>
      <c r="E2">
        <v>2</v>
      </c>
      <c r="G2">
        <f t="shared" si="2"/>
        <v>3.8525099796806686</v>
      </c>
      <c r="H2">
        <f t="shared" si="3"/>
        <v>4.4204955310868979</v>
      </c>
    </row>
    <row r="3" spans="1:8" x14ac:dyDescent="0.3">
      <c r="A3">
        <v>3</v>
      </c>
      <c r="C3">
        <f t="shared" si="0"/>
        <v>4.7406999949577413</v>
      </c>
      <c r="D3">
        <f t="shared" si="1"/>
        <v>4.1898616529826924</v>
      </c>
      <c r="E3">
        <v>3</v>
      </c>
      <c r="G3">
        <f t="shared" si="2"/>
        <v>3.9257997231203876</v>
      </c>
      <c r="H3">
        <f t="shared" si="3"/>
        <v>4.4920492104547911</v>
      </c>
    </row>
    <row r="4" spans="1:8" x14ac:dyDescent="0.3">
      <c r="A4">
        <v>4</v>
      </c>
      <c r="C4">
        <f t="shared" si="0"/>
        <v>4.8018270477730223</v>
      </c>
      <c r="D4">
        <f t="shared" si="1"/>
        <v>4.2518473620049884</v>
      </c>
      <c r="E4">
        <v>4</v>
      </c>
      <c r="G4">
        <f t="shared" si="2"/>
        <v>3.9990894665601062</v>
      </c>
      <c r="H4">
        <f t="shared" si="3"/>
        <v>4.5636590547090998</v>
      </c>
    </row>
    <row r="5" spans="1:8" x14ac:dyDescent="0.3">
      <c r="A5">
        <v>5</v>
      </c>
      <c r="C5">
        <f t="shared" si="0"/>
        <v>4.8629541005883032</v>
      </c>
      <c r="D5">
        <f t="shared" si="1"/>
        <v>4.3137904299348069</v>
      </c>
      <c r="E5">
        <v>5</v>
      </c>
      <c r="G5">
        <f t="shared" si="2"/>
        <v>4.0723792099998253</v>
      </c>
      <c r="H5">
        <f t="shared" si="3"/>
        <v>4.635325566658242</v>
      </c>
    </row>
    <row r="6" spans="1:8" x14ac:dyDescent="0.3">
      <c r="A6">
        <v>6</v>
      </c>
      <c r="C6">
        <f t="shared" si="0"/>
        <v>4.9240811534035842</v>
      </c>
      <c r="D6">
        <f t="shared" si="1"/>
        <v>4.3756906664199295</v>
      </c>
      <c r="E6">
        <v>6</v>
      </c>
      <c r="G6">
        <f t="shared" si="2"/>
        <v>4.1456689534395439</v>
      </c>
      <c r="H6">
        <f t="shared" si="3"/>
        <v>4.7070492378664728</v>
      </c>
    </row>
    <row r="7" spans="1:8" x14ac:dyDescent="0.3">
      <c r="A7">
        <v>7</v>
      </c>
      <c r="C7">
        <f t="shared" si="0"/>
        <v>4.9852082062188643</v>
      </c>
      <c r="D7">
        <f t="shared" si="1"/>
        <v>4.437547890052767</v>
      </c>
      <c r="E7">
        <v>7</v>
      </c>
      <c r="G7">
        <f t="shared" si="2"/>
        <v>4.2189586968792625</v>
      </c>
      <c r="H7">
        <f t="shared" si="3"/>
        <v>4.7788305479912356</v>
      </c>
    </row>
    <row r="8" spans="1:8" x14ac:dyDescent="0.3">
      <c r="A8">
        <v>8</v>
      </c>
      <c r="C8">
        <f t="shared" si="0"/>
        <v>5.0463352590341453</v>
      </c>
      <c r="D8">
        <f t="shared" si="1"/>
        <v>4.4993619285759223</v>
      </c>
      <c r="E8">
        <v>8</v>
      </c>
      <c r="G8">
        <f t="shared" si="2"/>
        <v>4.2922484403189811</v>
      </c>
      <c r="H8">
        <f t="shared" si="3"/>
        <v>4.8506699641232185</v>
      </c>
    </row>
    <row r="9" spans="1:8" x14ac:dyDescent="0.3">
      <c r="A9">
        <v>9</v>
      </c>
      <c r="C9">
        <f t="shared" si="0"/>
        <v>5.1074623118494262</v>
      </c>
      <c r="D9">
        <f t="shared" si="1"/>
        <v>4.5611326190792054</v>
      </c>
      <c r="E9">
        <v>9</v>
      </c>
      <c r="G9">
        <f t="shared" si="2"/>
        <v>4.3655381837587006</v>
      </c>
      <c r="H9">
        <f t="shared" si="3"/>
        <v>4.9225679401309783</v>
      </c>
    </row>
    <row r="10" spans="1:8" x14ac:dyDescent="0.3">
      <c r="A10">
        <v>10</v>
      </c>
      <c r="C10">
        <f t="shared" si="0"/>
        <v>5.1685893646647063</v>
      </c>
      <c r="D10">
        <f t="shared" si="1"/>
        <v>4.6228598081876191</v>
      </c>
      <c r="E10">
        <v>10</v>
      </c>
      <c r="G10">
        <f t="shared" si="2"/>
        <v>4.4388279271984192</v>
      </c>
      <c r="H10">
        <f t="shared" si="3"/>
        <v>4.9945249160120024</v>
      </c>
    </row>
    <row r="11" spans="1:8" x14ac:dyDescent="0.3">
      <c r="A11">
        <v>11</v>
      </c>
      <c r="C11">
        <f t="shared" si="0"/>
        <v>5.2297164174799873</v>
      </c>
      <c r="D11">
        <f t="shared" si="1"/>
        <v>4.6845433522397979</v>
      </c>
      <c r="E11">
        <v>11</v>
      </c>
      <c r="G11">
        <f t="shared" si="2"/>
        <v>4.5121176706381378</v>
      </c>
      <c r="H11">
        <f t="shared" si="3"/>
        <v>5.0665413172521871</v>
      </c>
    </row>
    <row r="12" spans="1:8" x14ac:dyDescent="0.3">
      <c r="A12">
        <v>12</v>
      </c>
      <c r="C12">
        <f t="shared" si="0"/>
        <v>5.2908434702952682</v>
      </c>
      <c r="D12">
        <f t="shared" si="1"/>
        <v>4.746183117456436</v>
      </c>
      <c r="E12">
        <v>12</v>
      </c>
      <c r="G12">
        <f t="shared" si="2"/>
        <v>4.5854074140778565</v>
      </c>
      <c r="H12">
        <f t="shared" si="3"/>
        <v>5.1386175541956689</v>
      </c>
    </row>
    <row r="13" spans="1:8" x14ac:dyDescent="0.3">
      <c r="A13">
        <v>13</v>
      </c>
      <c r="C13">
        <f t="shared" si="0"/>
        <v>5.3519705231105483</v>
      </c>
      <c r="D13">
        <f t="shared" si="1"/>
        <v>4.8077789800982638</v>
      </c>
      <c r="E13">
        <v>13</v>
      </c>
      <c r="G13">
        <f t="shared" si="2"/>
        <v>4.658697157517576</v>
      </c>
      <c r="H13">
        <f t="shared" si="3"/>
        <v>5.2107540214270216</v>
      </c>
    </row>
    <row r="14" spans="1:8" x14ac:dyDescent="0.3">
      <c r="A14">
        <v>14</v>
      </c>
      <c r="C14">
        <f t="shared" si="0"/>
        <v>5.4130975759258293</v>
      </c>
      <c r="D14">
        <f t="shared" si="1"/>
        <v>4.8693308266131377</v>
      </c>
      <c r="E14">
        <v>14</v>
      </c>
      <c r="G14">
        <f t="shared" si="2"/>
        <v>4.7319869009572946</v>
      </c>
      <c r="H14">
        <f t="shared" si="3"/>
        <v>5.2829510971678175</v>
      </c>
    </row>
    <row r="15" spans="1:8" x14ac:dyDescent="0.3">
      <c r="A15">
        <v>15</v>
      </c>
      <c r="C15">
        <f t="shared" si="0"/>
        <v>5.4742246287411103</v>
      </c>
      <c r="D15">
        <f t="shared" si="1"/>
        <v>4.9308385537718271</v>
      </c>
      <c r="E15">
        <v>15</v>
      </c>
      <c r="G15">
        <f t="shared" si="2"/>
        <v>4.8052766443970132</v>
      </c>
      <c r="H15">
        <f t="shared" si="3"/>
        <v>5.3552091426895716</v>
      </c>
    </row>
    <row r="16" spans="1:8" x14ac:dyDescent="0.3">
      <c r="A16">
        <v>16</v>
      </c>
      <c r="C16">
        <f t="shared" si="0"/>
        <v>5.5353516815563903</v>
      </c>
      <c r="D16">
        <f t="shared" si="1"/>
        <v>4.9923020687921538</v>
      </c>
      <c r="E16">
        <v>16</v>
      </c>
      <c r="G16">
        <f t="shared" si="2"/>
        <v>4.8785663878367318</v>
      </c>
      <c r="H16">
        <f t="shared" si="3"/>
        <v>5.427528501745055</v>
      </c>
    </row>
    <row r="17" spans="1:8" x14ac:dyDescent="0.3">
      <c r="A17">
        <v>17</v>
      </c>
      <c r="C17">
        <f t="shared" si="0"/>
        <v>5.5964787343716713</v>
      </c>
      <c r="D17">
        <f t="shared" si="1"/>
        <v>5.0537212894511221</v>
      </c>
      <c r="E17">
        <v>17</v>
      </c>
      <c r="G17">
        <f t="shared" si="2"/>
        <v>4.9518561312764504</v>
      </c>
      <c r="H17">
        <f t="shared" si="3"/>
        <v>5.4999095000199576</v>
      </c>
    </row>
    <row r="18" spans="1:8" x14ac:dyDescent="0.3">
      <c r="A18">
        <v>18</v>
      </c>
      <c r="C18">
        <f t="shared" si="0"/>
        <v>5.6576057871869523</v>
      </c>
      <c r="D18">
        <f t="shared" si="1"/>
        <v>5.1150961441847196</v>
      </c>
      <c r="E18">
        <v>18</v>
      </c>
      <c r="G18">
        <f t="shared" si="2"/>
        <v>5.0251458747161699</v>
      </c>
      <c r="H18">
        <f t="shared" si="3"/>
        <v>5.5723524446068575</v>
      </c>
    </row>
    <row r="19" spans="1:8" x14ac:dyDescent="0.3">
      <c r="A19">
        <v>19</v>
      </c>
      <c r="C19">
        <f t="shared" si="0"/>
        <v>5.7187328400022324</v>
      </c>
      <c r="D19">
        <f t="shared" si="1"/>
        <v>5.1764265721751226</v>
      </c>
      <c r="E19">
        <v>19</v>
      </c>
      <c r="G19">
        <f t="shared" si="2"/>
        <v>5.0984356181558885</v>
      </c>
      <c r="H19">
        <f t="shared" si="3"/>
        <v>5.6448576235033761</v>
      </c>
    </row>
    <row r="20" spans="1:8" x14ac:dyDescent="0.3">
      <c r="A20">
        <v>20</v>
      </c>
      <c r="C20">
        <f t="shared" si="0"/>
        <v>5.7798598928175133</v>
      </c>
      <c r="D20">
        <f t="shared" si="1"/>
        <v>5.2377125234250581</v>
      </c>
      <c r="E20">
        <v>20</v>
      </c>
      <c r="G20">
        <f t="shared" si="2"/>
        <v>5.1717253615956071</v>
      </c>
      <c r="H20">
        <f t="shared" si="3"/>
        <v>5.7174253051363957</v>
      </c>
    </row>
    <row r="21" spans="1:8" x14ac:dyDescent="0.3">
      <c r="A21">
        <v>21</v>
      </c>
      <c r="C21">
        <f t="shared" si="0"/>
        <v>5.8409869456327943</v>
      </c>
      <c r="D21">
        <f t="shared" si="1"/>
        <v>5.2989539588190944</v>
      </c>
      <c r="E21">
        <v>21</v>
      </c>
      <c r="G21">
        <f t="shared" si="2"/>
        <v>5.2450151050353258</v>
      </c>
      <c r="H21">
        <f t="shared" si="3"/>
        <v>5.7900557379140887</v>
      </c>
    </row>
    <row r="22" spans="1:8" x14ac:dyDescent="0.3">
      <c r="A22">
        <v>22</v>
      </c>
      <c r="C22">
        <f t="shared" si="0"/>
        <v>5.9021139984480744</v>
      </c>
      <c r="D22">
        <f t="shared" si="1"/>
        <v>5.3601508501717046</v>
      </c>
      <c r="E22">
        <v>22</v>
      </c>
      <c r="G22">
        <f t="shared" si="2"/>
        <v>5.3183048484750444</v>
      </c>
      <c r="H22">
        <f t="shared" si="3"/>
        <v>5.862749149807474</v>
      </c>
    </row>
    <row r="23" spans="1:8" x14ac:dyDescent="0.3">
      <c r="A23">
        <v>23</v>
      </c>
      <c r="C23">
        <f t="shared" si="0"/>
        <v>5.9632410512633554</v>
      </c>
      <c r="D23">
        <f t="shared" si="1"/>
        <v>5.4213031802619653</v>
      </c>
      <c r="E23">
        <v>23</v>
      </c>
      <c r="G23">
        <f t="shared" si="2"/>
        <v>5.3915945919147639</v>
      </c>
      <c r="H23">
        <f t="shared" si="3"/>
        <v>5.9355057479631075</v>
      </c>
    </row>
    <row r="24" spans="1:8" x14ac:dyDescent="0.3">
      <c r="A24">
        <v>24</v>
      </c>
      <c r="C24">
        <f t="shared" si="0"/>
        <v>6.0243681040786363</v>
      </c>
      <c r="D24">
        <f t="shared" si="1"/>
        <v>5.4824109428547665</v>
      </c>
      <c r="E24">
        <v>24</v>
      </c>
      <c r="G24">
        <f t="shared" si="2"/>
        <v>5.4648843353544825</v>
      </c>
      <c r="H24">
        <f t="shared" si="3"/>
        <v>6.008325718348404</v>
      </c>
    </row>
    <row r="25" spans="1:8" x14ac:dyDescent="0.3">
      <c r="A25">
        <v>25</v>
      </c>
      <c r="C25">
        <f t="shared" si="0"/>
        <v>6.0854951568939173</v>
      </c>
      <c r="D25">
        <f t="shared" si="1"/>
        <v>5.5434741427085044</v>
      </c>
      <c r="E25">
        <v>25</v>
      </c>
      <c r="G25">
        <f t="shared" si="2"/>
        <v>5.5381740787942011</v>
      </c>
      <c r="H25">
        <f t="shared" si="3"/>
        <v>6.0812092254310084</v>
      </c>
    </row>
    <row r="26" spans="1:8" x14ac:dyDescent="0.3">
      <c r="A26">
        <v>26</v>
      </c>
      <c r="C26">
        <f t="shared" si="0"/>
        <v>6.1466222097091983</v>
      </c>
      <c r="D26">
        <f t="shared" si="1"/>
        <v>5.6044927955692136</v>
      </c>
      <c r="E26">
        <v>26</v>
      </c>
      <c r="G26">
        <f t="shared" si="2"/>
        <v>5.6114638222339197</v>
      </c>
      <c r="H26">
        <f t="shared" si="3"/>
        <v>6.1541564118934655</v>
      </c>
    </row>
    <row r="27" spans="1:8" x14ac:dyDescent="0.3">
      <c r="A27">
        <v>27</v>
      </c>
      <c r="C27">
        <f t="shared" si="0"/>
        <v>6.2077492625244783</v>
      </c>
      <c r="D27">
        <f t="shared" si="1"/>
        <v>5.6654669281511607</v>
      </c>
      <c r="E27">
        <v>27</v>
      </c>
      <c r="G27">
        <f t="shared" si="2"/>
        <v>5.6847535656736383</v>
      </c>
      <c r="H27">
        <f t="shared" si="3"/>
        <v>6.2271673983843492</v>
      </c>
    </row>
    <row r="28" spans="1:8" x14ac:dyDescent="0.3">
      <c r="A28">
        <v>28</v>
      </c>
      <c r="C28">
        <f t="shared" si="0"/>
        <v>6.2688763153397593</v>
      </c>
      <c r="D28">
        <f t="shared" si="1"/>
        <v>5.7263965781039641</v>
      </c>
      <c r="E28">
        <v>28</v>
      </c>
      <c r="G28">
        <f t="shared" si="2"/>
        <v>5.7580433091133578</v>
      </c>
      <c r="H28">
        <f t="shared" si="3"/>
        <v>6.3002422833068481</v>
      </c>
    </row>
    <row r="29" spans="1:8" x14ac:dyDescent="0.3">
      <c r="A29">
        <v>29</v>
      </c>
      <c r="C29">
        <f t="shared" si="0"/>
        <v>6.3300033681550403</v>
      </c>
      <c r="D29">
        <f t="shared" si="1"/>
        <v>5.7872817939663115</v>
      </c>
      <c r="E29">
        <v>29</v>
      </c>
      <c r="G29">
        <f t="shared" si="2"/>
        <v>5.8313330525530755</v>
      </c>
      <c r="H29">
        <f t="shared" si="3"/>
        <v>6.3733811426456768</v>
      </c>
    </row>
    <row r="30" spans="1:8" x14ac:dyDescent="0.3">
      <c r="A30">
        <v>30</v>
      </c>
      <c r="C30">
        <f t="shared" si="0"/>
        <v>6.3911304209703204</v>
      </c>
      <c r="D30">
        <f t="shared" si="1"/>
        <v>5.8481226351064359</v>
      </c>
      <c r="E30">
        <v>30</v>
      </c>
      <c r="G30">
        <f t="shared" si="2"/>
        <v>5.904622795992795</v>
      </c>
      <c r="H30">
        <f t="shared" si="3"/>
        <v>6.4465840298330139</v>
      </c>
    </row>
    <row r="31" spans="1:8" x14ac:dyDescent="0.3">
      <c r="A31">
        <v>31</v>
      </c>
      <c r="C31">
        <f t="shared" si="0"/>
        <v>6.4522574737856013</v>
      </c>
      <c r="D31">
        <f t="shared" si="1"/>
        <v>5.9089191716495053</v>
      </c>
      <c r="E31">
        <v>31</v>
      </c>
      <c r="G31">
        <f t="shared" si="2"/>
        <v>5.9779125394325137</v>
      </c>
      <c r="H31">
        <f t="shared" si="3"/>
        <v>6.5198509756540091</v>
      </c>
    </row>
    <row r="32" spans="1:8" x14ac:dyDescent="0.3">
      <c r="A32">
        <v>32</v>
      </c>
      <c r="C32">
        <f t="shared" si="0"/>
        <v>6.5133845266008823</v>
      </c>
      <c r="D32">
        <f t="shared" si="1"/>
        <v>5.9696714843921228</v>
      </c>
      <c r="E32">
        <v>32</v>
      </c>
      <c r="G32">
        <f t="shared" si="2"/>
        <v>6.0512022828722323</v>
      </c>
      <c r="H32">
        <f t="shared" si="3"/>
        <v>6.593181988192276</v>
      </c>
    </row>
    <row r="33" spans="1:8" x14ac:dyDescent="0.3">
      <c r="A33">
        <v>33</v>
      </c>
      <c r="C33">
        <f t="shared" ref="C33:C64" si="4">4.61844588932718+(A33-1)*0.0611270528152807</f>
        <v>6.5745115794161624</v>
      </c>
      <c r="D33">
        <f t="shared" ref="D33:D64" si="5">0+1*C33-0.540103796434084*(1.00680272108844+(C33-5.96734693877551)^2/45.1278387826794)^0.5</f>
        <v>6.0303796647042009</v>
      </c>
      <c r="E33">
        <v>33</v>
      </c>
      <c r="G33">
        <f t="shared" ref="G33:G64" si="6">3.77922023624095+(E33-1)*0.0732897434397188</f>
        <v>6.1244920263119518</v>
      </c>
      <c r="H33">
        <f t="shared" ref="H33:H64" si="7">0+1*G33+0.540103796434084*(1.00680272108844+(G33-5.96734693877551)^2/45.1278387826794)^0.5</f>
        <v>6.6665770528155575</v>
      </c>
    </row>
    <row r="34" spans="1:8" x14ac:dyDescent="0.3">
      <c r="A34">
        <v>34</v>
      </c>
      <c r="C34">
        <f t="shared" si="4"/>
        <v>6.6356386322314433</v>
      </c>
      <c r="D34">
        <f t="shared" si="5"/>
        <v>6.0910438144184766</v>
      </c>
      <c r="E34">
        <v>34</v>
      </c>
      <c r="G34">
        <f t="shared" si="6"/>
        <v>6.1977817697516695</v>
      </c>
      <c r="H34">
        <f t="shared" si="7"/>
        <v>6.7400361322016558</v>
      </c>
    </row>
    <row r="35" spans="1:8" x14ac:dyDescent="0.3">
      <c r="A35">
        <v>35</v>
      </c>
      <c r="C35">
        <f t="shared" si="4"/>
        <v>6.6967656850467243</v>
      </c>
      <c r="D35">
        <f t="shared" si="5"/>
        <v>6.1516640457079657</v>
      </c>
      <c r="E35">
        <v>35</v>
      </c>
      <c r="G35">
        <f t="shared" si="6"/>
        <v>6.271071513191389</v>
      </c>
      <c r="H35">
        <f t="shared" si="7"/>
        <v>6.8135591664045094</v>
      </c>
    </row>
    <row r="36" spans="1:8" x14ac:dyDescent="0.3">
      <c r="A36">
        <v>36</v>
      </c>
      <c r="C36">
        <f t="shared" si="4"/>
        <v>6.7578927378620044</v>
      </c>
      <c r="D36">
        <f t="shared" si="5"/>
        <v>6.2122404809517109</v>
      </c>
      <c r="E36">
        <v>36</v>
      </c>
      <c r="G36">
        <f t="shared" si="6"/>
        <v>6.3443612566311076</v>
      </c>
      <c r="H36">
        <f t="shared" si="7"/>
        <v>6.8871460729601299</v>
      </c>
    </row>
    <row r="37" spans="1:8" x14ac:dyDescent="0.3">
      <c r="A37">
        <v>37</v>
      </c>
      <c r="C37">
        <f t="shared" si="4"/>
        <v>6.8190197906772854</v>
      </c>
      <c r="D37">
        <f t="shared" si="5"/>
        <v>6.2727732525891939</v>
      </c>
      <c r="E37">
        <v>37</v>
      </c>
      <c r="G37">
        <f t="shared" si="6"/>
        <v>6.4176510000708262</v>
      </c>
      <c r="H37">
        <f t="shared" si="7"/>
        <v>6.960796747031984</v>
      </c>
    </row>
    <row r="38" spans="1:8" x14ac:dyDescent="0.3">
      <c r="A38">
        <v>38</v>
      </c>
      <c r="C38">
        <f t="shared" si="4"/>
        <v>6.8801468434925663</v>
      </c>
      <c r="D38">
        <f t="shared" si="5"/>
        <v>6.3332625029638008</v>
      </c>
      <c r="E38">
        <v>38</v>
      </c>
      <c r="G38">
        <f t="shared" si="6"/>
        <v>6.4909407435105457</v>
      </c>
      <c r="H38">
        <f t="shared" si="7"/>
        <v>7.0345110615952162</v>
      </c>
    </row>
    <row r="39" spans="1:8" x14ac:dyDescent="0.3">
      <c r="A39">
        <v>39</v>
      </c>
      <c r="C39">
        <f t="shared" si="4"/>
        <v>6.9412738963078464</v>
      </c>
      <c r="D39">
        <f t="shared" si="5"/>
        <v>6.3937083841557634</v>
      </c>
      <c r="E39">
        <v>39</v>
      </c>
      <c r="G39">
        <f t="shared" si="6"/>
        <v>6.5642304869502635</v>
      </c>
      <c r="H39">
        <f t="shared" si="7"/>
        <v>7.1082888676589508</v>
      </c>
    </row>
    <row r="40" spans="1:8" x14ac:dyDescent="0.3">
      <c r="A40">
        <v>40</v>
      </c>
      <c r="C40">
        <f t="shared" si="4"/>
        <v>7.0024009491231274</v>
      </c>
      <c r="D40">
        <f t="shared" si="5"/>
        <v>6.4541110578050445</v>
      </c>
      <c r="E40">
        <v>40</v>
      </c>
      <c r="G40">
        <f t="shared" si="6"/>
        <v>6.637520230389983</v>
      </c>
      <c r="H40">
        <f t="shared" si="7"/>
        <v>7.1821299945257904</v>
      </c>
    </row>
    <row r="41" spans="1:8" x14ac:dyDescent="0.3">
      <c r="A41">
        <v>41</v>
      </c>
      <c r="C41">
        <f t="shared" si="4"/>
        <v>7.0635280019384084</v>
      </c>
      <c r="D41">
        <f t="shared" si="5"/>
        <v>6.5144706949246061</v>
      </c>
      <c r="E41">
        <v>41</v>
      </c>
      <c r="G41">
        <f t="shared" si="6"/>
        <v>6.7108099738297016</v>
      </c>
      <c r="H41">
        <f t="shared" si="7"/>
        <v>7.2560342500874393</v>
      </c>
    </row>
    <row r="42" spans="1:8" x14ac:dyDescent="0.3">
      <c r="A42">
        <v>42</v>
      </c>
      <c r="C42">
        <f t="shared" si="4"/>
        <v>7.1246550547536884</v>
      </c>
      <c r="D42">
        <f t="shared" si="5"/>
        <v>6.574787475704575</v>
      </c>
      <c r="E42">
        <v>42</v>
      </c>
      <c r="G42">
        <f t="shared" si="6"/>
        <v>6.7840997172694202</v>
      </c>
      <c r="H42">
        <f t="shared" si="7"/>
        <v>7.330001421155294</v>
      </c>
    </row>
    <row r="43" spans="1:8" x14ac:dyDescent="0.3">
      <c r="A43">
        <v>43</v>
      </c>
      <c r="C43">
        <f t="shared" si="4"/>
        <v>7.1857821075689694</v>
      </c>
      <c r="D43">
        <f t="shared" si="5"/>
        <v>6.6350615893078011</v>
      </c>
      <c r="E43">
        <v>43</v>
      </c>
      <c r="G43">
        <f t="shared" si="6"/>
        <v>6.8573894607091397</v>
      </c>
      <c r="H43">
        <f t="shared" si="7"/>
        <v>7.4040312738246739</v>
      </c>
    </row>
    <row r="44" spans="1:8" x14ac:dyDescent="0.3">
      <c r="A44">
        <v>44</v>
      </c>
      <c r="C44">
        <f t="shared" si="4"/>
        <v>7.2469091603842504</v>
      </c>
      <c r="D44">
        <f t="shared" si="5"/>
        <v>6.6952932336573312</v>
      </c>
      <c r="E44">
        <v>44</v>
      </c>
      <c r="G44">
        <f t="shared" si="6"/>
        <v>6.9306792041488574</v>
      </c>
      <c r="H44">
        <f t="shared" si="7"/>
        <v>7.4781235538712654</v>
      </c>
    </row>
    <row r="45" spans="1:8" x14ac:dyDescent="0.3">
      <c r="A45">
        <v>45</v>
      </c>
      <c r="C45">
        <f t="shared" si="4"/>
        <v>7.3080362131995305</v>
      </c>
      <c r="D45">
        <f t="shared" si="5"/>
        <v>6.7554826152163319</v>
      </c>
      <c r="E45">
        <v>45</v>
      </c>
      <c r="G45">
        <f t="shared" si="6"/>
        <v>7.0039689475885769</v>
      </c>
      <c r="H45">
        <f t="shared" si="7"/>
        <v>7.5522779871782539</v>
      </c>
    </row>
    <row r="46" spans="1:8" x14ac:dyDescent="0.3">
      <c r="A46">
        <v>46</v>
      </c>
      <c r="C46">
        <f t="shared" si="4"/>
        <v>7.3691632660148123</v>
      </c>
      <c r="D46">
        <f t="shared" si="5"/>
        <v>6.8156299487610186</v>
      </c>
      <c r="E46">
        <v>46</v>
      </c>
      <c r="G46">
        <f t="shared" si="6"/>
        <v>7.0772586910282955</v>
      </c>
      <c r="H46">
        <f t="shared" si="7"/>
        <v>7.6264942801924818</v>
      </c>
    </row>
    <row r="47" spans="1:8" x14ac:dyDescent="0.3">
      <c r="A47">
        <v>47</v>
      </c>
      <c r="C47">
        <f t="shared" si="4"/>
        <v>7.4302903188300924</v>
      </c>
      <c r="D47">
        <f t="shared" si="5"/>
        <v>6.8757354571471092</v>
      </c>
      <c r="E47">
        <v>47</v>
      </c>
      <c r="G47">
        <f t="shared" si="6"/>
        <v>7.1505484344680141</v>
      </c>
      <c r="H47">
        <f t="shared" si="7"/>
        <v>7.700772120407942</v>
      </c>
    </row>
    <row r="48" spans="1:8" x14ac:dyDescent="0.3">
      <c r="A48">
        <v>48</v>
      </c>
      <c r="C48">
        <f t="shared" si="4"/>
        <v>7.4914173716453725</v>
      </c>
      <c r="D48">
        <f t="shared" si="5"/>
        <v>6.9357993710704209</v>
      </c>
      <c r="E48">
        <v>48</v>
      </c>
      <c r="G48">
        <f t="shared" si="6"/>
        <v>7.2238381779077336</v>
      </c>
      <c r="H48">
        <f t="shared" si="7"/>
        <v>7.7751111768747805</v>
      </c>
    </row>
    <row r="49" spans="1:8" x14ac:dyDescent="0.3">
      <c r="A49">
        <v>49</v>
      </c>
      <c r="C49">
        <f t="shared" si="4"/>
        <v>7.5525444244606543</v>
      </c>
      <c r="D49">
        <f t="shared" si="5"/>
        <v>6.9958219288221066</v>
      </c>
      <c r="E49">
        <v>49</v>
      </c>
      <c r="G49">
        <f t="shared" si="6"/>
        <v>7.2971279213474523</v>
      </c>
      <c r="H49">
        <f t="shared" si="7"/>
        <v>7.8495111007319593</v>
      </c>
    </row>
    <row r="50" spans="1:8" x14ac:dyDescent="0.3">
      <c r="A50">
        <v>50</v>
      </c>
      <c r="C50">
        <f t="shared" si="4"/>
        <v>7.6136714772759344</v>
      </c>
      <c r="D50">
        <f t="shared" si="5"/>
        <v>7.0558033760391359</v>
      </c>
      <c r="E50">
        <v>50</v>
      </c>
      <c r="G50">
        <f t="shared" si="6"/>
        <v>7.3704176647871709</v>
      </c>
      <c r="H50">
        <f t="shared" si="7"/>
        <v>7.923971525761659</v>
      </c>
    </row>
    <row r="51" spans="1:8" x14ac:dyDescent="0.3">
      <c r="A51">
        <v>51</v>
      </c>
      <c r="C51">
        <f t="shared" si="4"/>
        <v>7.6747985300912154</v>
      </c>
      <c r="D51">
        <f t="shared" si="5"/>
        <v>7.1157439654505898</v>
      </c>
      <c r="E51">
        <v>51</v>
      </c>
      <c r="G51">
        <f t="shared" si="6"/>
        <v>7.4437074082268895</v>
      </c>
      <c r="H51">
        <f t="shared" si="7"/>
        <v>7.9984920689634693</v>
      </c>
    </row>
    <row r="52" spans="1:8" x14ac:dyDescent="0.3">
      <c r="A52">
        <v>52</v>
      </c>
      <c r="C52">
        <f t="shared" si="4"/>
        <v>7.7359255829064963</v>
      </c>
      <c r="D52">
        <f t="shared" si="5"/>
        <v>7.1756439566202861</v>
      </c>
      <c r="E52">
        <v>52</v>
      </c>
      <c r="G52">
        <f t="shared" si="6"/>
        <v>7.5169971516666081</v>
      </c>
      <c r="H52">
        <f t="shared" si="7"/>
        <v>8.0730723311463741</v>
      </c>
    </row>
    <row r="53" spans="1:8" x14ac:dyDescent="0.3">
      <c r="A53">
        <v>53</v>
      </c>
      <c r="C53">
        <f t="shared" si="4"/>
        <v>7.7970526357217764</v>
      </c>
      <c r="D53">
        <f t="shared" si="5"/>
        <v>7.235503615686345</v>
      </c>
      <c r="E53">
        <v>53</v>
      </c>
      <c r="G53">
        <f t="shared" si="6"/>
        <v>7.5902868951063276</v>
      </c>
      <c r="H53">
        <f t="shared" si="7"/>
        <v>8.1477118975365368</v>
      </c>
    </row>
    <row r="54" spans="1:8" x14ac:dyDescent="0.3">
      <c r="A54">
        <v>54</v>
      </c>
      <c r="C54">
        <f t="shared" si="4"/>
        <v>7.8581796885370574</v>
      </c>
      <c r="D54">
        <f t="shared" si="5"/>
        <v>7.2953232150982092</v>
      </c>
      <c r="E54">
        <v>54</v>
      </c>
      <c r="G54">
        <f t="shared" si="6"/>
        <v>7.6635766385460462</v>
      </c>
      <c r="H54">
        <f t="shared" si="7"/>
        <v>8.2224103383988698</v>
      </c>
    </row>
    <row r="55" spans="1:8" x14ac:dyDescent="0.3">
      <c r="A55">
        <v>55</v>
      </c>
      <c r="C55">
        <f t="shared" si="4"/>
        <v>7.9193067413523384</v>
      </c>
      <c r="D55">
        <f t="shared" si="5"/>
        <v>7.3551030333516616</v>
      </c>
      <c r="E55">
        <v>55</v>
      </c>
      <c r="G55">
        <f t="shared" si="6"/>
        <v>7.7368663819857648</v>
      </c>
      <c r="H55">
        <f t="shared" si="7"/>
        <v>8.2971672096703983</v>
      </c>
    </row>
    <row r="56" spans="1:8" x14ac:dyDescent="0.3">
      <c r="A56">
        <v>56</v>
      </c>
      <c r="C56">
        <f t="shared" si="4"/>
        <v>7.9804337941676184</v>
      </c>
      <c r="D56">
        <f t="shared" si="5"/>
        <v>7.4148433547223958</v>
      </c>
      <c r="E56">
        <v>56</v>
      </c>
      <c r="G56">
        <f t="shared" si="6"/>
        <v>7.8101561254254834</v>
      </c>
      <c r="H56">
        <f t="shared" si="7"/>
        <v>8.3719820536034089</v>
      </c>
    </row>
    <row r="57" spans="1:8" x14ac:dyDescent="0.3">
      <c r="A57">
        <v>57</v>
      </c>
      <c r="C57">
        <f t="shared" si="4"/>
        <v>8.0415608469829003</v>
      </c>
      <c r="D57">
        <f t="shared" si="5"/>
        <v>7.4745444689986318</v>
      </c>
      <c r="E57">
        <v>57</v>
      </c>
      <c r="G57">
        <f t="shared" si="6"/>
        <v>7.883445868865202</v>
      </c>
      <c r="H57">
        <f t="shared" si="7"/>
        <v>8.4468543994164378</v>
      </c>
    </row>
    <row r="58" spans="1:8" x14ac:dyDescent="0.3">
      <c r="A58">
        <v>58</v>
      </c>
      <c r="C58">
        <f t="shared" si="4"/>
        <v>8.1026878997981804</v>
      </c>
      <c r="D58">
        <f t="shared" si="5"/>
        <v>7.5342066712132878</v>
      </c>
      <c r="E58">
        <v>58</v>
      </c>
      <c r="G58">
        <f t="shared" si="6"/>
        <v>7.9567356123049215</v>
      </c>
      <c r="H58">
        <f t="shared" si="7"/>
        <v>8.5217837639511593</v>
      </c>
    </row>
    <row r="59" spans="1:8" x14ac:dyDescent="0.3">
      <c r="A59">
        <v>59</v>
      </c>
      <c r="C59">
        <f t="shared" si="4"/>
        <v>8.1638149526134605</v>
      </c>
      <c r="D59">
        <f t="shared" si="5"/>
        <v>7.5938302613762216</v>
      </c>
      <c r="E59">
        <v>59</v>
      </c>
      <c r="G59">
        <f t="shared" si="6"/>
        <v>8.030025355744641</v>
      </c>
      <c r="H59">
        <f t="shared" si="7"/>
        <v>8.5967696523332968</v>
      </c>
    </row>
    <row r="60" spans="1:8" x14ac:dyDescent="0.3">
      <c r="A60">
        <v>60</v>
      </c>
      <c r="C60">
        <f t="shared" si="4"/>
        <v>8.2249420054287405</v>
      </c>
      <c r="D60">
        <f t="shared" si="5"/>
        <v>7.6534155442069842</v>
      </c>
      <c r="E60">
        <v>60</v>
      </c>
      <c r="G60">
        <f t="shared" si="6"/>
        <v>8.1033150991843588</v>
      </c>
      <c r="H60">
        <f t="shared" si="7"/>
        <v>8.6718115586357101</v>
      </c>
    </row>
    <row r="61" spans="1:8" x14ac:dyDescent="0.3">
      <c r="A61">
        <v>61</v>
      </c>
      <c r="C61">
        <f t="shared" si="4"/>
        <v>8.2860690582440224</v>
      </c>
      <c r="D61">
        <f t="shared" si="5"/>
        <v>7.7129628288685694</v>
      </c>
      <c r="E61">
        <v>61</v>
      </c>
      <c r="G61">
        <f t="shared" si="6"/>
        <v>8.1766048426240765</v>
      </c>
      <c r="H61">
        <f t="shared" si="7"/>
        <v>8.7469089665419091</v>
      </c>
    </row>
    <row r="62" spans="1:8" x14ac:dyDescent="0.3">
      <c r="A62">
        <v>62</v>
      </c>
      <c r="C62">
        <f t="shared" si="4"/>
        <v>8.3471961110593025</v>
      </c>
      <c r="D62">
        <f t="shared" si="5"/>
        <v>7.7724724287025841</v>
      </c>
      <c r="E62">
        <v>62</v>
      </c>
      <c r="G62">
        <f t="shared" si="6"/>
        <v>8.249894586063796</v>
      </c>
      <c r="H62">
        <f t="shared" si="7"/>
        <v>8.8220613500082461</v>
      </c>
    </row>
    <row r="63" spans="1:8" x14ac:dyDescent="0.3">
      <c r="A63">
        <v>63</v>
      </c>
      <c r="C63">
        <f t="shared" si="4"/>
        <v>8.4083231638745843</v>
      </c>
      <c r="D63">
        <f t="shared" si="5"/>
        <v>7.8319446609662835</v>
      </c>
      <c r="E63">
        <v>63</v>
      </c>
      <c r="G63">
        <f t="shared" si="6"/>
        <v>8.3231843295035155</v>
      </c>
      <c r="H63">
        <f t="shared" si="7"/>
        <v>8.8972681739231732</v>
      </c>
    </row>
    <row r="64" spans="1:8" x14ac:dyDescent="0.3">
      <c r="A64">
        <v>64</v>
      </c>
      <c r="C64">
        <f t="shared" si="4"/>
        <v>8.4694502166898644</v>
      </c>
      <c r="D64">
        <f t="shared" si="5"/>
        <v>7.8913798465718363</v>
      </c>
      <c r="E64">
        <v>64</v>
      </c>
      <c r="G64">
        <f t="shared" si="6"/>
        <v>8.396474072943235</v>
      </c>
      <c r="H64">
        <f t="shared" si="7"/>
        <v>8.9725288947620072</v>
      </c>
    </row>
    <row r="65" spans="1:8" x14ac:dyDescent="0.3">
      <c r="A65">
        <v>65</v>
      </c>
      <c r="C65">
        <f t="shared" ref="C65:C70" si="8">4.61844588932718+(A65-1)*0.0611270528152807</f>
        <v>8.5305772695051445</v>
      </c>
      <c r="D65">
        <f t="shared" ref="D65:D70" si="9">0+1*C65-0.540103796434084*(1.00680272108844+(C65-5.96734693877551)^2/45.1278387826794)^0.5</f>
        <v>7.9507783098282534</v>
      </c>
      <c r="E65">
        <v>65</v>
      </c>
      <c r="G65">
        <f t="shared" ref="G65:G70" si="10">3.77922023624095+(E65-1)*0.0732897434397188</f>
        <v>8.4697638163829527</v>
      </c>
      <c r="H65">
        <f t="shared" ref="H65:H70" si="11">0+1*G65+0.540103796434084*(1.00680272108844+(G65-5.96734693877551)^2/45.1278387826794)^0.5</f>
        <v>9.0478429612356894</v>
      </c>
    </row>
    <row r="66" spans="1:8" x14ac:dyDescent="0.3">
      <c r="A66">
        <v>66</v>
      </c>
      <c r="C66">
        <f t="shared" si="8"/>
        <v>8.5917043223204246</v>
      </c>
      <c r="D66">
        <f t="shared" si="9"/>
        <v>8.0101403781862928</v>
      </c>
      <c r="E66">
        <v>66</v>
      </c>
      <c r="G66">
        <f t="shared" si="10"/>
        <v>8.5430535598226705</v>
      </c>
      <c r="H66">
        <f t="shared" si="11"/>
        <v>9.1232098149321885</v>
      </c>
    </row>
    <row r="67" spans="1:8" x14ac:dyDescent="0.3">
      <c r="A67">
        <v>67</v>
      </c>
      <c r="C67">
        <f t="shared" si="8"/>
        <v>8.6528313751357064</v>
      </c>
      <c r="D67">
        <f t="shared" si="9"/>
        <v>8.0694663819867145</v>
      </c>
      <c r="E67">
        <v>67</v>
      </c>
      <c r="G67">
        <f t="shared" si="10"/>
        <v>8.61634330326239</v>
      </c>
      <c r="H67">
        <f t="shared" si="11"/>
        <v>9.1986288909491716</v>
      </c>
    </row>
    <row r="68" spans="1:8" x14ac:dyDescent="0.3">
      <c r="A68">
        <v>68</v>
      </c>
      <c r="C68">
        <f t="shared" si="8"/>
        <v>8.7139584279509883</v>
      </c>
      <c r="D68">
        <f t="shared" si="9"/>
        <v>8.1287566542121965</v>
      </c>
      <c r="E68">
        <v>68</v>
      </c>
      <c r="G68">
        <f t="shared" si="10"/>
        <v>8.6896330467021095</v>
      </c>
      <c r="H68">
        <f t="shared" si="11"/>
        <v>9.2740996185167788</v>
      </c>
    </row>
    <row r="69" spans="1:8" x14ac:dyDescent="0.3">
      <c r="A69">
        <v>69</v>
      </c>
      <c r="C69">
        <f t="shared" si="8"/>
        <v>8.7750854807662684</v>
      </c>
      <c r="D69">
        <f t="shared" si="9"/>
        <v>8.1880115302431964</v>
      </c>
      <c r="E69">
        <v>69</v>
      </c>
      <c r="G69">
        <f t="shared" si="10"/>
        <v>8.762922790141829</v>
      </c>
      <c r="H69">
        <f t="shared" si="11"/>
        <v>9.3496214216093456</v>
      </c>
    </row>
    <row r="70" spans="1:8" x14ac:dyDescent="0.3">
      <c r="A70">
        <v>70</v>
      </c>
      <c r="C70">
        <f t="shared" si="8"/>
        <v>8.8362125335815485</v>
      </c>
      <c r="D70">
        <f t="shared" si="9"/>
        <v>8.2472313476180776</v>
      </c>
      <c r="E70">
        <v>70</v>
      </c>
      <c r="G70">
        <f t="shared" si="10"/>
        <v>8.8362125335815467</v>
      </c>
      <c r="H70">
        <f t="shared" si="11"/>
        <v>9.4251937195450175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B22FF-2D95-4763-9779-44FA50523A6B}">
  <sheetPr codeName="XLSTAT_20230720_032606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-67.1244065907012+(A1-1)*1.1013482059175</f>
        <v>-67.124406590701199</v>
      </c>
      <c r="D1">
        <f t="shared" ref="D1:D32" si="1">0+1*C1-0.445877222375432*(1.00680272108844+(C1-5.97585034013605)^2/41.5084342260756)^0.5</f>
        <v>-72.203166016926659</v>
      </c>
      <c r="E1">
        <v>1</v>
      </c>
      <c r="G1">
        <f t="shared" ref="G1:G32" si="2">-77.1101376193627+(E1-1)*1.24606894546332</f>
        <v>-77.110137619362703</v>
      </c>
      <c r="H1">
        <f t="shared" ref="H1:H32" si="3">0+1*G1+0.445877222375432*(1.00680272108844+(G1-5.97585034013605)^2/41.5084342260756)^0.5</f>
        <v>-71.342665632174516</v>
      </c>
    </row>
    <row r="2" spans="1:8" x14ac:dyDescent="0.3">
      <c r="A2">
        <v>2</v>
      </c>
      <c r="C2">
        <f t="shared" si="0"/>
        <v>-66.023058384783695</v>
      </c>
      <c r="D2">
        <f t="shared" si="1"/>
        <v>-71.025898132588324</v>
      </c>
      <c r="E2">
        <v>2</v>
      </c>
      <c r="G2">
        <f t="shared" si="2"/>
        <v>-75.864068673899382</v>
      </c>
      <c r="H2">
        <f t="shared" si="3"/>
        <v>-70.182569016636094</v>
      </c>
    </row>
    <row r="3" spans="1:8" x14ac:dyDescent="0.3">
      <c r="A3">
        <v>3</v>
      </c>
      <c r="C3">
        <f t="shared" si="0"/>
        <v>-64.921710178866192</v>
      </c>
      <c r="D3">
        <f t="shared" si="1"/>
        <v>-69.848639537240331</v>
      </c>
      <c r="E3">
        <v>3</v>
      </c>
      <c r="G3">
        <f t="shared" si="2"/>
        <v>-74.617999728436061</v>
      </c>
      <c r="H3">
        <f t="shared" si="3"/>
        <v>-69.022464282824544</v>
      </c>
    </row>
    <row r="4" spans="1:8" x14ac:dyDescent="0.3">
      <c r="A4">
        <v>4</v>
      </c>
      <c r="C4">
        <f t="shared" si="0"/>
        <v>-63.820361972948696</v>
      </c>
      <c r="D4">
        <f t="shared" si="1"/>
        <v>-68.671390666953627</v>
      </c>
      <c r="E4">
        <v>4</v>
      </c>
      <c r="G4">
        <f t="shared" si="2"/>
        <v>-73.37193078297274</v>
      </c>
      <c r="H4">
        <f t="shared" si="3"/>
        <v>-67.862351050739406</v>
      </c>
    </row>
    <row r="5" spans="1:8" x14ac:dyDescent="0.3">
      <c r="A5">
        <v>5</v>
      </c>
      <c r="C5">
        <f t="shared" si="0"/>
        <v>-62.7190137670312</v>
      </c>
      <c r="D5">
        <f t="shared" si="1"/>
        <v>-67.494151985466829</v>
      </c>
      <c r="E5">
        <v>5</v>
      </c>
      <c r="G5">
        <f t="shared" si="2"/>
        <v>-72.125861837509419</v>
      </c>
      <c r="H5">
        <f t="shared" si="3"/>
        <v>-66.702228916329418</v>
      </c>
    </row>
    <row r="6" spans="1:8" x14ac:dyDescent="0.3">
      <c r="A6">
        <v>6</v>
      </c>
      <c r="C6">
        <f t="shared" si="0"/>
        <v>-61.617665561113697</v>
      </c>
      <c r="D6">
        <f t="shared" si="1"/>
        <v>-66.316923986410728</v>
      </c>
      <c r="E6">
        <v>6</v>
      </c>
      <c r="G6">
        <f t="shared" si="2"/>
        <v>-70.879792892046098</v>
      </c>
      <c r="H6">
        <f t="shared" si="3"/>
        <v>-65.542097449562675</v>
      </c>
    </row>
    <row r="7" spans="1:8" x14ac:dyDescent="0.3">
      <c r="A7">
        <v>7</v>
      </c>
      <c r="C7">
        <f t="shared" si="0"/>
        <v>-60.5163173551962</v>
      </c>
      <c r="D7">
        <f t="shared" si="1"/>
        <v>-65.139707195750532</v>
      </c>
      <c r="E7">
        <v>7</v>
      </c>
      <c r="G7">
        <f t="shared" si="2"/>
        <v>-69.633723946582791</v>
      </c>
      <c r="H7">
        <f t="shared" si="3"/>
        <v>-64.381956192308166</v>
      </c>
    </row>
    <row r="8" spans="1:8" x14ac:dyDescent="0.3">
      <c r="A8">
        <v>8</v>
      </c>
      <c r="C8">
        <f t="shared" si="0"/>
        <v>-59.414969149278697</v>
      </c>
      <c r="D8">
        <f t="shared" si="1"/>
        <v>-63.962502174470686</v>
      </c>
      <c r="E8">
        <v>8</v>
      </c>
      <c r="G8">
        <f t="shared" si="2"/>
        <v>-68.387655001119469</v>
      </c>
      <c r="H8">
        <f t="shared" si="3"/>
        <v>-63.221804656006995</v>
      </c>
    </row>
    <row r="9" spans="1:8" x14ac:dyDescent="0.3">
      <c r="A9">
        <v>9</v>
      </c>
      <c r="C9">
        <f t="shared" si="0"/>
        <v>-58.313620943361201</v>
      </c>
      <c r="D9">
        <f t="shared" si="1"/>
        <v>-62.78530952153141</v>
      </c>
      <c r="E9">
        <v>9</v>
      </c>
      <c r="G9">
        <f t="shared" si="2"/>
        <v>-67.141586055656148</v>
      </c>
      <c r="H9">
        <f t="shared" si="3"/>
        <v>-62.061642319108643</v>
      </c>
    </row>
    <row r="10" spans="1:8" x14ac:dyDescent="0.3">
      <c r="A10">
        <v>10</v>
      </c>
      <c r="C10">
        <f t="shared" si="0"/>
        <v>-57.212272737443698</v>
      </c>
      <c r="D10">
        <f t="shared" si="1"/>
        <v>-61.60812987712864</v>
      </c>
      <c r="E10">
        <v>10</v>
      </c>
      <c r="G10">
        <f t="shared" si="2"/>
        <v>-65.895517110192827</v>
      </c>
      <c r="H10">
        <f t="shared" si="3"/>
        <v>-60.901468624244039</v>
      </c>
    </row>
    <row r="11" spans="1:8" x14ac:dyDescent="0.3">
      <c r="A11">
        <v>11</v>
      </c>
      <c r="C11">
        <f t="shared" si="0"/>
        <v>-56.110924531526202</v>
      </c>
      <c r="D11">
        <f t="shared" si="1"/>
        <v>-60.430963926295128</v>
      </c>
      <c r="E11">
        <v>11</v>
      </c>
      <c r="G11">
        <f t="shared" si="2"/>
        <v>-64.649448164729506</v>
      </c>
      <c r="H11">
        <f t="shared" si="3"/>
        <v>-59.74128297510353</v>
      </c>
    </row>
    <row r="12" spans="1:8" x14ac:dyDescent="0.3">
      <c r="A12">
        <v>12</v>
      </c>
      <c r="C12">
        <f t="shared" si="0"/>
        <v>-55.009576325608698</v>
      </c>
      <c r="D12">
        <f t="shared" si="1"/>
        <v>-59.253812402884208</v>
      </c>
      <c r="E12">
        <v>12</v>
      </c>
      <c r="G12">
        <f t="shared" si="2"/>
        <v>-63.403379219266185</v>
      </c>
      <c r="H12">
        <f t="shared" si="3"/>
        <v>-58.581084732983271</v>
      </c>
    </row>
    <row r="13" spans="1:8" x14ac:dyDescent="0.3">
      <c r="A13">
        <v>13</v>
      </c>
      <c r="C13">
        <f t="shared" si="0"/>
        <v>-53.908228119691202</v>
      </c>
      <c r="D13">
        <f t="shared" si="1"/>
        <v>-58.076676093984958</v>
      </c>
      <c r="E13">
        <v>13</v>
      </c>
      <c r="G13">
        <f t="shared" si="2"/>
        <v>-62.157310273802864</v>
      </c>
      <c r="H13">
        <f t="shared" si="3"/>
        <v>-57.420873212958227</v>
      </c>
    </row>
    <row r="14" spans="1:8" x14ac:dyDescent="0.3">
      <c r="A14">
        <v>14</v>
      </c>
      <c r="C14">
        <f t="shared" si="0"/>
        <v>-52.806879913773699</v>
      </c>
      <c r="D14">
        <f t="shared" si="1"/>
        <v>-56.899555844823652</v>
      </c>
      <c r="E14">
        <v>14</v>
      </c>
      <c r="G14">
        <f t="shared" si="2"/>
        <v>-60.911241328339543</v>
      </c>
      <c r="H14">
        <f t="shared" si="3"/>
        <v>-56.260647679634012</v>
      </c>
    </row>
    <row r="15" spans="1:8" x14ac:dyDescent="0.3">
      <c r="A15">
        <v>15</v>
      </c>
      <c r="C15">
        <f t="shared" si="0"/>
        <v>-51.705531707856196</v>
      </c>
      <c r="D15">
        <f t="shared" si="1"/>
        <v>-55.722452564215281</v>
      </c>
      <c r="E15">
        <v>15</v>
      </c>
      <c r="G15">
        <f t="shared" si="2"/>
        <v>-59.665172382876221</v>
      </c>
      <c r="H15">
        <f t="shared" si="3"/>
        <v>-55.100407342422614</v>
      </c>
    </row>
    <row r="16" spans="1:8" x14ac:dyDescent="0.3">
      <c r="A16">
        <v>16</v>
      </c>
      <c r="C16">
        <f t="shared" si="0"/>
        <v>-50.604183501938699</v>
      </c>
      <c r="D16">
        <f t="shared" si="1"/>
        <v>-54.545367230638085</v>
      </c>
      <c r="E16">
        <v>16</v>
      </c>
      <c r="G16">
        <f t="shared" si="2"/>
        <v>-58.4191034374129</v>
      </c>
      <c r="H16">
        <f t="shared" si="3"/>
        <v>-53.940151350278654</v>
      </c>
    </row>
    <row r="17" spans="1:8" x14ac:dyDescent="0.3">
      <c r="A17">
        <v>17</v>
      </c>
      <c r="C17">
        <f t="shared" si="0"/>
        <v>-49.502835296021203</v>
      </c>
      <c r="D17">
        <f t="shared" si="1"/>
        <v>-53.368300899015516</v>
      </c>
      <c r="E17">
        <v>17</v>
      </c>
      <c r="G17">
        <f t="shared" si="2"/>
        <v>-57.173034491949579</v>
      </c>
      <c r="H17">
        <f t="shared" si="3"/>
        <v>-52.779878785823207</v>
      </c>
    </row>
    <row r="18" spans="1:8" x14ac:dyDescent="0.3">
      <c r="A18">
        <v>18</v>
      </c>
      <c r="C18">
        <f t="shared" si="0"/>
        <v>-48.4014870901037</v>
      </c>
      <c r="D18">
        <f t="shared" si="1"/>
        <v>-52.191254708303354</v>
      </c>
      <c r="E18">
        <v>18</v>
      </c>
      <c r="G18">
        <f t="shared" si="2"/>
        <v>-55.926965546486258</v>
      </c>
      <c r="H18">
        <f t="shared" si="3"/>
        <v>-51.619588658770638</v>
      </c>
    </row>
    <row r="19" spans="1:8" x14ac:dyDescent="0.3">
      <c r="A19">
        <v>19</v>
      </c>
      <c r="C19">
        <f t="shared" si="0"/>
        <v>-47.300138884186197</v>
      </c>
      <c r="D19">
        <f t="shared" si="1"/>
        <v>-51.014229889995335</v>
      </c>
      <c r="E19">
        <v>19</v>
      </c>
      <c r="G19">
        <f t="shared" si="2"/>
        <v>-54.680896601022944</v>
      </c>
      <c r="H19">
        <f t="shared" si="3"/>
        <v>-50.459279898560204</v>
      </c>
    </row>
    <row r="20" spans="1:8" x14ac:dyDescent="0.3">
      <c r="A20">
        <v>20</v>
      </c>
      <c r="C20">
        <f t="shared" si="0"/>
        <v>-46.198790678268701</v>
      </c>
      <c r="D20">
        <f t="shared" si="1"/>
        <v>-49.83722777767899</v>
      </c>
      <c r="E20">
        <v>20</v>
      </c>
      <c r="G20">
        <f t="shared" si="2"/>
        <v>-53.434827655559623</v>
      </c>
      <c r="H20">
        <f t="shared" si="3"/>
        <v>-49.298951346078454</v>
      </c>
    </row>
    <row r="21" spans="1:8" x14ac:dyDescent="0.3">
      <c r="A21">
        <v>21</v>
      </c>
      <c r="C21">
        <f t="shared" si="0"/>
        <v>-45.097442472351204</v>
      </c>
      <c r="D21">
        <f t="shared" si="1"/>
        <v>-48.660249817795687</v>
      </c>
      <c r="E21">
        <v>21</v>
      </c>
      <c r="G21">
        <f t="shared" si="2"/>
        <v>-52.188758710096302</v>
      </c>
      <c r="H21">
        <f t="shared" si="3"/>
        <v>-48.138601744338992</v>
      </c>
    </row>
    <row r="22" spans="1:8" x14ac:dyDescent="0.3">
      <c r="A22">
        <v>22</v>
      </c>
      <c r="C22">
        <f t="shared" si="0"/>
        <v>-43.996094266433701</v>
      </c>
      <c r="D22">
        <f t="shared" si="1"/>
        <v>-47.483297581784896</v>
      </c>
      <c r="E22">
        <v>22</v>
      </c>
      <c r="G22">
        <f t="shared" si="2"/>
        <v>-50.942689764632988</v>
      </c>
      <c r="H22">
        <f t="shared" si="3"/>
        <v>-46.978229727963814</v>
      </c>
    </row>
    <row r="23" spans="1:8" x14ac:dyDescent="0.3">
      <c r="A23">
        <v>23</v>
      </c>
      <c r="C23">
        <f t="shared" si="0"/>
        <v>-42.894746060516198</v>
      </c>
      <c r="D23">
        <f t="shared" si="1"/>
        <v>-46.30637277982396</v>
      </c>
      <c r="E23">
        <v>23</v>
      </c>
      <c r="G23">
        <f t="shared" si="2"/>
        <v>-49.696620819169667</v>
      </c>
      <c r="H23">
        <f t="shared" si="3"/>
        <v>-45.817833811282924</v>
      </c>
    </row>
    <row r="24" spans="1:8" x14ac:dyDescent="0.3">
      <c r="A24">
        <v>24</v>
      </c>
      <c r="C24">
        <f t="shared" si="0"/>
        <v>-41.793397854598702</v>
      </c>
      <c r="D24">
        <f t="shared" si="1"/>
        <v>-45.129477276412295</v>
      </c>
      <c r="E24">
        <v>24</v>
      </c>
      <c r="G24">
        <f t="shared" si="2"/>
        <v>-48.450551873706345</v>
      </c>
      <c r="H24">
        <f t="shared" si="3"/>
        <v>-44.657412374836753</v>
      </c>
    </row>
    <row r="25" spans="1:8" x14ac:dyDescent="0.3">
      <c r="A25">
        <v>25</v>
      </c>
      <c r="C25">
        <f t="shared" si="0"/>
        <v>-40.692049648681198</v>
      </c>
      <c r="D25">
        <f t="shared" si="1"/>
        <v>-43.952613108093814</v>
      </c>
      <c r="E25">
        <v>25</v>
      </c>
      <c r="G25">
        <f t="shared" si="2"/>
        <v>-47.204482928243024</v>
      </c>
      <c r="H25">
        <f t="shared" si="3"/>
        <v>-43.496963650026402</v>
      </c>
    </row>
    <row r="26" spans="1:8" x14ac:dyDescent="0.3">
      <c r="A26">
        <v>26</v>
      </c>
      <c r="C26">
        <f t="shared" si="0"/>
        <v>-39.590701442763702</v>
      </c>
      <c r="D26">
        <f t="shared" si="1"/>
        <v>-42.775782503666328</v>
      </c>
      <c r="E26">
        <v>26</v>
      </c>
      <c r="G26">
        <f t="shared" si="2"/>
        <v>-45.958413982779703</v>
      </c>
      <c r="H26">
        <f t="shared" si="3"/>
        <v>-42.336485701609462</v>
      </c>
    </row>
    <row r="27" spans="1:8" x14ac:dyDescent="0.3">
      <c r="A27">
        <v>27</v>
      </c>
      <c r="C27">
        <f t="shared" si="0"/>
        <v>-38.489353236846199</v>
      </c>
      <c r="D27">
        <f t="shared" si="1"/>
        <v>-41.598987907292155</v>
      </c>
      <c r="E27">
        <v>27</v>
      </c>
      <c r="G27">
        <f t="shared" si="2"/>
        <v>-44.712345037316382</v>
      </c>
      <c r="H27">
        <f t="shared" si="3"/>
        <v>-41.175976407681837</v>
      </c>
    </row>
    <row r="28" spans="1:8" x14ac:dyDescent="0.3">
      <c r="A28">
        <v>28</v>
      </c>
      <c r="C28">
        <f t="shared" si="0"/>
        <v>-37.388005030928696</v>
      </c>
      <c r="D28">
        <f t="shared" si="1"/>
        <v>-40.422232005005235</v>
      </c>
      <c r="E28">
        <v>28</v>
      </c>
      <c r="G28">
        <f t="shared" si="2"/>
        <v>-43.466276091853061</v>
      </c>
      <c r="H28">
        <f t="shared" si="3"/>
        <v>-40.015433436715711</v>
      </c>
    </row>
    <row r="29" spans="1:8" x14ac:dyDescent="0.3">
      <c r="A29">
        <v>29</v>
      </c>
      <c r="C29">
        <f t="shared" si="0"/>
        <v>-36.2866568250112</v>
      </c>
      <c r="D29">
        <f t="shared" si="1"/>
        <v>-39.245517755207644</v>
      </c>
      <c r="E29">
        <v>29</v>
      </c>
      <c r="G29">
        <f t="shared" si="2"/>
        <v>-42.22020714638974</v>
      </c>
      <c r="H29">
        <f t="shared" si="3"/>
        <v>-38.854854221138496</v>
      </c>
    </row>
    <row r="30" spans="1:8" x14ac:dyDescent="0.3">
      <c r="A30">
        <v>30</v>
      </c>
      <c r="C30">
        <f t="shared" si="0"/>
        <v>-35.185308619093703</v>
      </c>
      <c r="D30">
        <f t="shared" si="1"/>
        <v>-38.068848423869667</v>
      </c>
      <c r="E30">
        <v>30</v>
      </c>
      <c r="G30">
        <f t="shared" si="2"/>
        <v>-40.974138200926426</v>
      </c>
      <c r="H30">
        <f t="shared" si="3"/>
        <v>-37.694235926832214</v>
      </c>
    </row>
    <row r="31" spans="1:8" x14ac:dyDescent="0.3">
      <c r="A31">
        <v>31</v>
      </c>
      <c r="C31">
        <f t="shared" si="0"/>
        <v>-34.0839604131762</v>
      </c>
      <c r="D31">
        <f t="shared" si="1"/>
        <v>-36.89222762529598</v>
      </c>
      <c r="E31">
        <v>31</v>
      </c>
      <c r="G31">
        <f t="shared" si="2"/>
        <v>-39.728069255463105</v>
      </c>
      <c r="H31">
        <f t="shared" si="3"/>
        <v>-36.533575417802851</v>
      </c>
    </row>
    <row r="32" spans="1:8" x14ac:dyDescent="0.3">
      <c r="A32">
        <v>32</v>
      </c>
      <c r="C32">
        <f t="shared" si="0"/>
        <v>-32.982612207258704</v>
      </c>
      <c r="D32">
        <f t="shared" si="1"/>
        <v>-35.715659369504863</v>
      </c>
      <c r="E32">
        <v>32</v>
      </c>
      <c r="G32">
        <f t="shared" si="2"/>
        <v>-38.482000309999783</v>
      </c>
      <c r="H32">
        <f t="shared" si="3"/>
        <v>-35.372869215108508</v>
      </c>
    </row>
    <row r="33" spans="1:8" x14ac:dyDescent="0.3">
      <c r="A33">
        <v>33</v>
      </c>
      <c r="C33">
        <f t="shared" ref="C33:C64" si="4">-67.1244065907012+(A33-1)*1.1013482059175</f>
        <v>-31.881264001341201</v>
      </c>
      <c r="D33">
        <f t="shared" ref="D33:D64" si="5">0+1*C33-0.445877222375432*(1.00680272108844+(C33-5.97585034013605)^2/41.5084342260756)^0.5</f>
        <v>-34.539148117496701</v>
      </c>
      <c r="E33">
        <v>33</v>
      </c>
      <c r="G33">
        <f t="shared" ref="G33:G64" si="6">-77.1101376193627+(E33-1)*1.24606894546332</f>
        <v>-37.235931364536462</v>
      </c>
      <c r="H33">
        <f t="shared" ref="H33:H64" si="7">0+1*G33+0.445877222375432*(1.00680272108844+(G33-5.97585034013605)^2/41.5084342260756)^0.5</f>
        <v>-34.212113448933742</v>
      </c>
    </row>
    <row r="34" spans="1:8" x14ac:dyDescent="0.3">
      <c r="A34">
        <v>34</v>
      </c>
      <c r="C34">
        <f t="shared" si="4"/>
        <v>-30.779915795423697</v>
      </c>
      <c r="D34">
        <f t="shared" si="5"/>
        <v>-33.362698845975331</v>
      </c>
      <c r="E34">
        <v>34</v>
      </c>
      <c r="G34">
        <f t="shared" si="6"/>
        <v>-35.989862419073141</v>
      </c>
      <c r="H34">
        <f t="shared" si="7"/>
        <v>-33.051303802446668</v>
      </c>
    </row>
    <row r="35" spans="1:8" x14ac:dyDescent="0.3">
      <c r="A35">
        <v>35</v>
      </c>
      <c r="C35">
        <f t="shared" si="4"/>
        <v>-29.678567589506201</v>
      </c>
      <c r="D35">
        <f t="shared" si="5"/>
        <v>-32.186317123446351</v>
      </c>
      <c r="E35">
        <v>35</v>
      </c>
      <c r="G35">
        <f t="shared" si="6"/>
        <v>-34.74379347360982</v>
      </c>
      <c r="H35">
        <f t="shared" si="7"/>
        <v>-31.890435445757547</v>
      </c>
    </row>
    <row r="36" spans="1:8" x14ac:dyDescent="0.3">
      <c r="A36">
        <v>36</v>
      </c>
      <c r="C36">
        <f t="shared" si="4"/>
        <v>-28.577219383588698</v>
      </c>
      <c r="D36">
        <f t="shared" si="5"/>
        <v>-31.010009200073561</v>
      </c>
      <c r="E36">
        <v>36</v>
      </c>
      <c r="G36">
        <f t="shared" si="6"/>
        <v>-33.497724528146499</v>
      </c>
      <c r="H36">
        <f t="shared" si="7"/>
        <v>-30.729502957896393</v>
      </c>
    </row>
    <row r="37" spans="1:8" x14ac:dyDescent="0.3">
      <c r="A37">
        <v>37</v>
      </c>
      <c r="C37">
        <f t="shared" si="4"/>
        <v>-27.475871177671202</v>
      </c>
      <c r="D37">
        <f t="shared" si="5"/>
        <v>-29.833782114255332</v>
      </c>
      <c r="E37">
        <v>37</v>
      </c>
      <c r="G37">
        <f t="shared" si="6"/>
        <v>-32.251655582683185</v>
      </c>
      <c r="H37">
        <f t="shared" si="7"/>
        <v>-29.568500234214426</v>
      </c>
    </row>
    <row r="38" spans="1:8" x14ac:dyDescent="0.3">
      <c r="A38">
        <v>38</v>
      </c>
      <c r="C38">
        <f t="shared" si="4"/>
        <v>-26.374522971753699</v>
      </c>
      <c r="D38">
        <f t="shared" si="5"/>
        <v>-28.657643819625921</v>
      </c>
      <c r="E38">
        <v>38</v>
      </c>
      <c r="G38">
        <f t="shared" si="6"/>
        <v>-31.005586637219864</v>
      </c>
      <c r="H38">
        <f t="shared" si="7"/>
        <v>-28.407420375956995</v>
      </c>
    </row>
    <row r="39" spans="1:8" x14ac:dyDescent="0.3">
      <c r="A39">
        <v>39</v>
      </c>
      <c r="C39">
        <f t="shared" si="4"/>
        <v>-25.273174765836202</v>
      </c>
      <c r="D39">
        <f t="shared" si="5"/>
        <v>-27.481603337144243</v>
      </c>
      <c r="E39">
        <v>39</v>
      </c>
      <c r="G39">
        <f t="shared" si="6"/>
        <v>-29.759517691756542</v>
      </c>
      <c r="H39">
        <f t="shared" si="7"/>
        <v>-27.246255557906906</v>
      </c>
    </row>
    <row r="40" spans="1:8" x14ac:dyDescent="0.3">
      <c r="A40">
        <v>40</v>
      </c>
      <c r="C40">
        <f t="shared" si="4"/>
        <v>-24.171826559918699</v>
      </c>
      <c r="D40">
        <f t="shared" si="5"/>
        <v>-26.30567093817259</v>
      </c>
      <c r="E40">
        <v>40</v>
      </c>
      <c r="G40">
        <f t="shared" si="6"/>
        <v>-28.513448746293221</v>
      </c>
      <c r="H40">
        <f t="shared" si="7"/>
        <v>-26.084996868892766</v>
      </c>
    </row>
    <row r="41" spans="1:8" x14ac:dyDescent="0.3">
      <c r="A41">
        <v>41</v>
      </c>
      <c r="C41">
        <f t="shared" si="4"/>
        <v>-23.070478354001203</v>
      </c>
      <c r="D41">
        <f t="shared" si="5"/>
        <v>-25.129858366067204</v>
      </c>
      <c r="E41">
        <v>41</v>
      </c>
      <c r="G41">
        <f t="shared" si="6"/>
        <v>-27.2673798008299</v>
      </c>
      <c r="H41">
        <f t="shared" si="7"/>
        <v>-24.923634118511366</v>
      </c>
    </row>
    <row r="42" spans="1:8" x14ac:dyDescent="0.3">
      <c r="A42">
        <v>42</v>
      </c>
      <c r="C42">
        <f t="shared" si="4"/>
        <v>-21.9691301480837</v>
      </c>
      <c r="D42">
        <f t="shared" si="5"/>
        <v>-23.954179105929157</v>
      </c>
      <c r="E42">
        <v>42</v>
      </c>
      <c r="G42">
        <f t="shared" si="6"/>
        <v>-26.021310855366579</v>
      </c>
      <c r="H42">
        <f t="shared" si="7"/>
        <v>-23.762155601504343</v>
      </c>
    </row>
    <row r="43" spans="1:8" x14ac:dyDescent="0.3">
      <c r="A43">
        <v>43</v>
      </c>
      <c r="C43">
        <f t="shared" si="4"/>
        <v>-20.867781942166204</v>
      </c>
      <c r="D43">
        <f t="shared" si="5"/>
        <v>-22.778648714980282</v>
      </c>
      <c r="E43">
        <v>43</v>
      </c>
      <c r="G43">
        <f t="shared" si="6"/>
        <v>-24.775241909903265</v>
      </c>
      <c r="H43">
        <f t="shared" si="7"/>
        <v>-22.600547808690514</v>
      </c>
    </row>
    <row r="44" spans="1:8" x14ac:dyDescent="0.3">
      <c r="A44">
        <v>44</v>
      </c>
      <c r="C44">
        <f t="shared" si="4"/>
        <v>-19.7664337362487</v>
      </c>
      <c r="D44">
        <f t="shared" si="5"/>
        <v>-21.603285229783655</v>
      </c>
      <c r="E44">
        <v>44</v>
      </c>
      <c r="G44">
        <f t="shared" si="6"/>
        <v>-23.529172964439944</v>
      </c>
      <c r="H44">
        <f t="shared" si="7"/>
        <v>-21.438795069949258</v>
      </c>
    </row>
    <row r="45" spans="1:8" x14ac:dyDescent="0.3">
      <c r="A45">
        <v>45</v>
      </c>
      <c r="C45">
        <f t="shared" si="4"/>
        <v>-18.665085530331204</v>
      </c>
      <c r="D45">
        <f t="shared" si="5"/>
        <v>-20.428109671576426</v>
      </c>
      <c r="E45">
        <v>45</v>
      </c>
      <c r="G45">
        <f t="shared" si="6"/>
        <v>-22.283104018976623</v>
      </c>
      <c r="H45">
        <f t="shared" si="7"/>
        <v>-20.276879110141444</v>
      </c>
    </row>
    <row r="46" spans="1:8" x14ac:dyDescent="0.3">
      <c r="A46">
        <v>46</v>
      </c>
      <c r="C46">
        <f t="shared" si="4"/>
        <v>-17.563737324413701</v>
      </c>
      <c r="D46">
        <f t="shared" si="5"/>
        <v>-19.253146677821121</v>
      </c>
      <c r="E46">
        <v>46</v>
      </c>
      <c r="G46">
        <f t="shared" si="6"/>
        <v>-21.037035073513302</v>
      </c>
      <c r="H46">
        <f t="shared" si="7"/>
        <v>-19.114778492560667</v>
      </c>
    </row>
    <row r="47" spans="1:8" x14ac:dyDescent="0.3">
      <c r="A47">
        <v>47</v>
      </c>
      <c r="C47">
        <f t="shared" si="4"/>
        <v>-16.462389118496205</v>
      </c>
      <c r="D47">
        <f t="shared" si="5"/>
        <v>-18.078425297423728</v>
      </c>
      <c r="E47">
        <v>47</v>
      </c>
      <c r="G47">
        <f t="shared" si="6"/>
        <v>-19.79096612804998</v>
      </c>
      <c r="H47">
        <f t="shared" si="7"/>
        <v>-17.952467915831562</v>
      </c>
    </row>
    <row r="48" spans="1:8" x14ac:dyDescent="0.3">
      <c r="A48">
        <v>48</v>
      </c>
      <c r="C48">
        <f t="shared" si="4"/>
        <v>-15.361040912578702</v>
      </c>
      <c r="D48">
        <f t="shared" si="5"/>
        <v>-16.903979999931156</v>
      </c>
      <c r="E48">
        <v>48</v>
      </c>
      <c r="G48">
        <f t="shared" si="6"/>
        <v>-18.544897182586659</v>
      </c>
      <c r="H48">
        <f t="shared" si="7"/>
        <v>-16.789917318094037</v>
      </c>
    </row>
    <row r="49" spans="1:8" x14ac:dyDescent="0.3">
      <c r="A49">
        <v>49</v>
      </c>
      <c r="C49">
        <f t="shared" si="4"/>
        <v>-14.259692706661198</v>
      </c>
      <c r="D49">
        <f t="shared" si="5"/>
        <v>-15.729851966881849</v>
      </c>
      <c r="E49">
        <v>49</v>
      </c>
      <c r="G49">
        <f t="shared" si="6"/>
        <v>-17.298828237123345</v>
      </c>
      <c r="H49">
        <f t="shared" si="7"/>
        <v>-15.627090725326603</v>
      </c>
    </row>
    <row r="50" spans="1:8" x14ac:dyDescent="0.3">
      <c r="A50">
        <v>50</v>
      </c>
      <c r="C50">
        <f t="shared" si="4"/>
        <v>-13.158344500743702</v>
      </c>
      <c r="D50">
        <f t="shared" si="5"/>
        <v>-14.556090758474413</v>
      </c>
      <c r="E50">
        <v>50</v>
      </c>
      <c r="G50">
        <f t="shared" si="6"/>
        <v>-16.052759291660024</v>
      </c>
      <c r="H50">
        <f t="shared" si="7"/>
        <v>-14.463944756526429</v>
      </c>
    </row>
    <row r="51" spans="1:8" x14ac:dyDescent="0.3">
      <c r="A51">
        <v>51</v>
      </c>
      <c r="C51">
        <f t="shared" si="4"/>
        <v>-12.056996294826199</v>
      </c>
      <c r="D51">
        <f t="shared" si="5"/>
        <v>-13.382756483941501</v>
      </c>
      <c r="E51">
        <v>51</v>
      </c>
      <c r="G51">
        <f t="shared" si="6"/>
        <v>-14.806690346196703</v>
      </c>
      <c r="H51">
        <f t="shared" si="7"/>
        <v>-13.300426663807455</v>
      </c>
    </row>
    <row r="52" spans="1:8" x14ac:dyDescent="0.3">
      <c r="A52">
        <v>52</v>
      </c>
      <c r="C52">
        <f t="shared" si="4"/>
        <v>-10.955648088908703</v>
      </c>
      <c r="D52">
        <f t="shared" si="5"/>
        <v>-12.209922653962558</v>
      </c>
      <c r="E52">
        <v>52</v>
      </c>
      <c r="G52">
        <f t="shared" si="6"/>
        <v>-13.560621400733382</v>
      </c>
      <c r="H52">
        <f t="shared" si="7"/>
        <v>-12.136471735196977</v>
      </c>
    </row>
    <row r="53" spans="1:8" x14ac:dyDescent="0.3">
      <c r="A53">
        <v>53</v>
      </c>
      <c r="C53">
        <f t="shared" si="4"/>
        <v>-9.8542998829911994</v>
      </c>
      <c r="D53">
        <f t="shared" si="5"/>
        <v>-11.037679964577075</v>
      </c>
      <c r="E53">
        <v>53</v>
      </c>
      <c r="G53">
        <f t="shared" si="6"/>
        <v>-12.314552455270061</v>
      </c>
      <c r="H53">
        <f t="shared" si="7"/>
        <v>-10.971999814238918</v>
      </c>
    </row>
    <row r="54" spans="1:8" x14ac:dyDescent="0.3">
      <c r="A54">
        <v>54</v>
      </c>
      <c r="C54">
        <f t="shared" si="4"/>
        <v>-8.7529516770737033</v>
      </c>
      <c r="D54">
        <f t="shared" si="5"/>
        <v>-9.8661413634715398</v>
      </c>
      <c r="E54">
        <v>54</v>
      </c>
      <c r="G54">
        <f t="shared" si="6"/>
        <v>-11.06848350980674</v>
      </c>
      <c r="H54">
        <f t="shared" si="7"/>
        <v>-9.8069105816089497</v>
      </c>
    </row>
    <row r="55" spans="1:8" x14ac:dyDescent="0.3">
      <c r="A55">
        <v>55</v>
      </c>
      <c r="C55">
        <f t="shared" si="4"/>
        <v>-7.6516034711562</v>
      </c>
      <c r="D55">
        <f t="shared" si="5"/>
        <v>-8.6954488935085674</v>
      </c>
      <c r="E55">
        <v>55</v>
      </c>
      <c r="G55">
        <f t="shared" si="6"/>
        <v>-9.8224145643434184</v>
      </c>
      <c r="H55">
        <f t="shared" si="7"/>
        <v>-8.641077081863072</v>
      </c>
    </row>
    <row r="56" spans="1:8" x14ac:dyDescent="0.3">
      <c r="A56">
        <v>56</v>
      </c>
      <c r="C56">
        <f t="shared" si="4"/>
        <v>-6.5502552652387038</v>
      </c>
      <c r="D56">
        <f t="shared" si="5"/>
        <v>-7.5257830101463679</v>
      </c>
      <c r="E56">
        <v>56</v>
      </c>
      <c r="G56">
        <f t="shared" si="6"/>
        <v>-8.5763456188800973</v>
      </c>
      <c r="H56">
        <f t="shared" si="7"/>
        <v>-7.4743367364322006</v>
      </c>
    </row>
    <row r="57" spans="1:8" x14ac:dyDescent="0.3">
      <c r="A57">
        <v>57</v>
      </c>
      <c r="C57">
        <f t="shared" si="4"/>
        <v>-5.4489070593212006</v>
      </c>
      <c r="D57">
        <f t="shared" si="5"/>
        <v>-6.3573753437750025</v>
      </c>
      <c r="E57">
        <v>57</v>
      </c>
      <c r="G57">
        <f t="shared" si="6"/>
        <v>-7.3302766734167761</v>
      </c>
      <c r="H57">
        <f t="shared" si="7"/>
        <v>-6.3064787238169888</v>
      </c>
    </row>
    <row r="58" spans="1:8" x14ac:dyDescent="0.3">
      <c r="A58">
        <v>58</v>
      </c>
      <c r="C58">
        <f t="shared" si="4"/>
        <v>-4.3475588534037044</v>
      </c>
      <c r="D58">
        <f t="shared" si="5"/>
        <v>-5.1905262276759228</v>
      </c>
      <c r="E58">
        <v>58</v>
      </c>
      <c r="G58">
        <f t="shared" si="6"/>
        <v>-6.084207727953455</v>
      </c>
      <c r="H58">
        <f t="shared" si="7"/>
        <v>-5.1372260801138561</v>
      </c>
    </row>
    <row r="59" spans="1:8" x14ac:dyDescent="0.3">
      <c r="A59">
        <v>59</v>
      </c>
      <c r="C59">
        <f t="shared" si="4"/>
        <v>-3.2462106474862011</v>
      </c>
      <c r="D59">
        <f t="shared" si="5"/>
        <v>-4.0256286943464996</v>
      </c>
      <c r="E59">
        <v>59</v>
      </c>
      <c r="G59">
        <f t="shared" si="6"/>
        <v>-4.8381387824901481</v>
      </c>
      <c r="H59">
        <f t="shared" si="7"/>
        <v>-3.9662101293224232</v>
      </c>
    </row>
    <row r="60" spans="1:8" x14ac:dyDescent="0.3">
      <c r="A60">
        <v>60</v>
      </c>
      <c r="C60">
        <f t="shared" si="4"/>
        <v>-2.144862441568705</v>
      </c>
      <c r="D60">
        <f t="shared" si="5"/>
        <v>-2.8632008833291396</v>
      </c>
      <c r="E60">
        <v>60</v>
      </c>
      <c r="G60">
        <f t="shared" si="6"/>
        <v>-3.5920698370268269</v>
      </c>
      <c r="H60">
        <f t="shared" si="7"/>
        <v>-2.7929338997706128</v>
      </c>
    </row>
    <row r="61" spans="1:8" x14ac:dyDescent="0.3">
      <c r="A61">
        <v>61</v>
      </c>
      <c r="C61">
        <f t="shared" si="4"/>
        <v>-1.0435142356512017</v>
      </c>
      <c r="D61">
        <f t="shared" si="5"/>
        <v>-1.7039284007818842</v>
      </c>
      <c r="E61">
        <v>61</v>
      </c>
      <c r="G61">
        <f t="shared" si="6"/>
        <v>-2.3460008915635058</v>
      </c>
      <c r="H61">
        <f t="shared" si="7"/>
        <v>-1.6167202519305461</v>
      </c>
    </row>
    <row r="62" spans="1:8" x14ac:dyDescent="0.3">
      <c r="A62">
        <v>62</v>
      </c>
      <c r="C62">
        <f t="shared" si="4"/>
        <v>5.7833970266301549E-2</v>
      </c>
      <c r="D62">
        <f t="shared" si="5"/>
        <v>-0.54871590365575695</v>
      </c>
      <c r="E62">
        <v>62</v>
      </c>
      <c r="G62">
        <f t="shared" si="6"/>
        <v>-1.0999319461001846</v>
      </c>
      <c r="H62">
        <f t="shared" si="7"/>
        <v>-0.43664046296312842</v>
      </c>
    </row>
    <row r="63" spans="1:8" x14ac:dyDescent="0.3">
      <c r="A63">
        <v>63</v>
      </c>
      <c r="C63">
        <f t="shared" si="4"/>
        <v>1.1591821761837906</v>
      </c>
      <c r="D63">
        <f t="shared" si="5"/>
        <v>0.60125946015617127</v>
      </c>
      <c r="E63">
        <v>63</v>
      </c>
      <c r="G63">
        <f t="shared" si="6"/>
        <v>0.14613699936313651</v>
      </c>
      <c r="H63">
        <f t="shared" si="7"/>
        <v>0.74857725946405163</v>
      </c>
    </row>
    <row r="64" spans="1:8" x14ac:dyDescent="0.3">
      <c r="A64">
        <v>64</v>
      </c>
      <c r="C64">
        <f t="shared" si="4"/>
        <v>2.2605303821012939</v>
      </c>
      <c r="D64">
        <f t="shared" si="5"/>
        <v>1.7445149830873043</v>
      </c>
      <c r="E64">
        <v>64</v>
      </c>
      <c r="G64">
        <f t="shared" si="6"/>
        <v>1.3922059448264577</v>
      </c>
      <c r="H64">
        <f t="shared" si="7"/>
        <v>1.9406458025213258</v>
      </c>
    </row>
    <row r="65" spans="1:8" x14ac:dyDescent="0.3">
      <c r="A65">
        <v>65</v>
      </c>
      <c r="C65">
        <f t="shared" ref="C65:C70" si="8">-67.1244065907012+(A65-1)*1.1013482059175</f>
        <v>3.3618785880187971</v>
      </c>
      <c r="D65">
        <f t="shared" ref="D65:D70" si="9">0+1*C65-0.445877222375432*(1.00680272108844+(C65-5.97585034013605)^2/41.5084342260756)^0.5</f>
        <v>2.879296828692298</v>
      </c>
      <c r="E65">
        <v>65</v>
      </c>
      <c r="G65">
        <f t="shared" ref="G65:G70" si="10">-77.1101376193627+(E65-1)*1.24606894546332</f>
        <v>2.6382748902897788</v>
      </c>
      <c r="H65">
        <f t="shared" ref="H65:H70" si="11">0+1*G65+0.445877222375432*(1.00680272108844+(G65-5.97585034013605)^2/41.5084342260756)^0.5</f>
        <v>3.141774267802683</v>
      </c>
    </row>
    <row r="66" spans="1:8" x14ac:dyDescent="0.3">
      <c r="A66">
        <v>66</v>
      </c>
      <c r="C66">
        <f t="shared" si="8"/>
        <v>4.4632267939363004</v>
      </c>
      <c r="D66">
        <f t="shared" si="9"/>
        <v>4.0037515015593179</v>
      </c>
      <c r="E66">
        <v>66</v>
      </c>
      <c r="G66">
        <f t="shared" si="10"/>
        <v>3.8843438357530999</v>
      </c>
      <c r="H66">
        <f t="shared" si="11"/>
        <v>4.3545675101177608</v>
      </c>
    </row>
    <row r="67" spans="1:8" x14ac:dyDescent="0.3">
      <c r="A67">
        <v>67</v>
      </c>
      <c r="C67">
        <f t="shared" si="8"/>
        <v>5.5645749998538037</v>
      </c>
      <c r="D67">
        <f t="shared" si="9"/>
        <v>5.1162792697488557</v>
      </c>
      <c r="E67">
        <v>67</v>
      </c>
      <c r="G67">
        <f t="shared" si="10"/>
        <v>5.1304127812164211</v>
      </c>
      <c r="H67">
        <f t="shared" si="11"/>
        <v>5.5816137562150674</v>
      </c>
    </row>
    <row r="68" spans="1:8" x14ac:dyDescent="0.3">
      <c r="A68">
        <v>68</v>
      </c>
      <c r="C68">
        <f t="shared" si="8"/>
        <v>6.6659232057712927</v>
      </c>
      <c r="D68">
        <f t="shared" si="9"/>
        <v>6.2159902036355241</v>
      </c>
      <c r="E68">
        <v>68</v>
      </c>
      <c r="G68">
        <f t="shared" si="10"/>
        <v>6.3764817266797422</v>
      </c>
      <c r="H68">
        <f t="shared" si="11"/>
        <v>6.8247312898430117</v>
      </c>
    </row>
    <row r="69" spans="1:8" x14ac:dyDescent="0.3">
      <c r="A69">
        <v>69</v>
      </c>
      <c r="C69">
        <f t="shared" si="8"/>
        <v>7.767271411688796</v>
      </c>
      <c r="D69">
        <f t="shared" si="9"/>
        <v>7.3030198864929776</v>
      </c>
      <c r="E69">
        <v>69</v>
      </c>
      <c r="G69">
        <f t="shared" si="10"/>
        <v>7.6225506721430634</v>
      </c>
      <c r="H69">
        <f t="shared" si="11"/>
        <v>8.0842284353524256</v>
      </c>
    </row>
    <row r="70" spans="1:8" x14ac:dyDescent="0.3">
      <c r="A70">
        <v>70</v>
      </c>
      <c r="C70">
        <f t="shared" si="8"/>
        <v>8.8686196176062992</v>
      </c>
      <c r="D70">
        <f t="shared" si="9"/>
        <v>8.3784784355602042</v>
      </c>
      <c r="E70">
        <v>70</v>
      </c>
      <c r="G70">
        <f t="shared" si="10"/>
        <v>8.8686196176063845</v>
      </c>
      <c r="H70">
        <f t="shared" si="11"/>
        <v>9.3587607996524813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7D49B-B810-4A38-83F4-1EC5016A0B27}">
  <sheetPr codeName="XLSTAT_20230720_043901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2.69655931837893+(A1-1)*0.0408948372075146</f>
        <v>2.69655931837893</v>
      </c>
      <c r="D1">
        <f t="shared" ref="D1:D32" si="1">0+1*C1-0.104749070376204*(1.01818181818182+(C1-3.63272727272727)^2/9.3839027408276)^0.5</f>
        <v>2.5861209617703866</v>
      </c>
      <c r="E1">
        <v>1</v>
      </c>
      <c r="G1">
        <f t="shared" ref="G1:G32" si="2">2.21577134966834+(E1-1)*0.0478627787830304</f>
        <v>2.2157713496683402</v>
      </c>
      <c r="H1">
        <f t="shared" ref="H1:H32" si="3">0+1*G1+0.104749070376204*(1.01818181818182+(G1-3.63272727272727)^2/9.3839027408276)^0.5</f>
        <v>2.3320447117738832</v>
      </c>
    </row>
    <row r="2" spans="1:8" x14ac:dyDescent="0.3">
      <c r="A2">
        <v>2</v>
      </c>
      <c r="C2">
        <f t="shared" si="0"/>
        <v>2.7374541555864447</v>
      </c>
      <c r="D2">
        <f t="shared" si="1"/>
        <v>2.6274129997189046</v>
      </c>
      <c r="E2">
        <v>2</v>
      </c>
      <c r="G2">
        <f t="shared" si="2"/>
        <v>2.2636341284513706</v>
      </c>
      <c r="H2">
        <f t="shared" si="3"/>
        <v>2.3792350545928826</v>
      </c>
    </row>
    <row r="3" spans="1:8" x14ac:dyDescent="0.3">
      <c r="A3">
        <v>3</v>
      </c>
      <c r="C3">
        <f t="shared" si="0"/>
        <v>2.7783489927939593</v>
      </c>
      <c r="D3">
        <f t="shared" si="1"/>
        <v>2.6686886429725796</v>
      </c>
      <c r="E3">
        <v>3</v>
      </c>
      <c r="G3">
        <f t="shared" si="2"/>
        <v>2.3114969072344009</v>
      </c>
      <c r="H3">
        <f t="shared" si="3"/>
        <v>2.4264447683435213</v>
      </c>
    </row>
    <row r="4" spans="1:8" x14ac:dyDescent="0.3">
      <c r="A4">
        <v>4</v>
      </c>
      <c r="C4">
        <f t="shared" si="0"/>
        <v>2.8192438300014739</v>
      </c>
      <c r="D4">
        <f t="shared" si="1"/>
        <v>2.7099477201656468</v>
      </c>
      <c r="E4">
        <v>4</v>
      </c>
      <c r="G4">
        <f t="shared" si="2"/>
        <v>2.3593596860174313</v>
      </c>
      <c r="H4">
        <f t="shared" si="3"/>
        <v>2.4736741850177135</v>
      </c>
    </row>
    <row r="5" spans="1:8" x14ac:dyDescent="0.3">
      <c r="A5">
        <v>5</v>
      </c>
      <c r="C5">
        <f t="shared" si="0"/>
        <v>2.8601386672089886</v>
      </c>
      <c r="D5">
        <f t="shared" si="1"/>
        <v>2.7511900651456411</v>
      </c>
      <c r="E5">
        <v>5</v>
      </c>
      <c r="G5">
        <f t="shared" si="2"/>
        <v>2.4072224648004616</v>
      </c>
      <c r="H5">
        <f t="shared" si="3"/>
        <v>2.5209236338760128</v>
      </c>
    </row>
    <row r="6" spans="1:8" x14ac:dyDescent="0.3">
      <c r="A6">
        <v>6</v>
      </c>
      <c r="C6">
        <f t="shared" si="0"/>
        <v>2.9010335044165032</v>
      </c>
      <c r="D6">
        <f t="shared" si="1"/>
        <v>2.7924155173154488</v>
      </c>
      <c r="E6">
        <v>6</v>
      </c>
      <c r="G6">
        <f t="shared" si="2"/>
        <v>2.4550852435834924</v>
      </c>
      <c r="H6">
        <f t="shared" si="3"/>
        <v>2.5681934407928293</v>
      </c>
    </row>
    <row r="7" spans="1:8" x14ac:dyDescent="0.3">
      <c r="A7">
        <v>7</v>
      </c>
      <c r="C7">
        <f t="shared" si="0"/>
        <v>2.9419283416240178</v>
      </c>
      <c r="D7">
        <f t="shared" si="1"/>
        <v>2.8336239219716939</v>
      </c>
      <c r="E7">
        <v>7</v>
      </c>
      <c r="G7">
        <f t="shared" si="2"/>
        <v>2.5029480223665228</v>
      </c>
      <c r="H7">
        <f t="shared" si="3"/>
        <v>2.615483927579406</v>
      </c>
    </row>
    <row r="8" spans="1:8" x14ac:dyDescent="0.3">
      <c r="A8">
        <v>8</v>
      </c>
      <c r="C8">
        <f t="shared" si="0"/>
        <v>2.9828231788315325</v>
      </c>
      <c r="D8">
        <f t="shared" si="1"/>
        <v>2.8748151306379683</v>
      </c>
      <c r="E8">
        <v>8</v>
      </c>
      <c r="G8">
        <f t="shared" si="2"/>
        <v>2.5508108011495532</v>
      </c>
      <c r="H8">
        <f t="shared" si="3"/>
        <v>2.6627954112866492</v>
      </c>
    </row>
    <row r="9" spans="1:8" x14ac:dyDescent="0.3">
      <c r="A9">
        <v>9</v>
      </c>
      <c r="C9">
        <f t="shared" si="0"/>
        <v>3.0237180160390467</v>
      </c>
      <c r="D9">
        <f t="shared" si="1"/>
        <v>2.9159890013913925</v>
      </c>
      <c r="E9">
        <v>9</v>
      </c>
      <c r="G9">
        <f t="shared" si="2"/>
        <v>2.5986735799325835</v>
      </c>
      <c r="H9">
        <f t="shared" si="3"/>
        <v>2.7101282034901977</v>
      </c>
    </row>
    <row r="10" spans="1:8" x14ac:dyDescent="0.3">
      <c r="A10">
        <v>10</v>
      </c>
      <c r="C10">
        <f t="shared" si="0"/>
        <v>3.0646128532465613</v>
      </c>
      <c r="D10">
        <f t="shared" si="1"/>
        <v>2.957145399180968</v>
      </c>
      <c r="E10">
        <v>10</v>
      </c>
      <c r="G10">
        <f t="shared" si="2"/>
        <v>2.6465363587156139</v>
      </c>
      <c r="H10">
        <f t="shared" si="3"/>
        <v>2.7574826095604221</v>
      </c>
    </row>
    <row r="11" spans="1:8" x14ac:dyDescent="0.3">
      <c r="A11">
        <v>11</v>
      </c>
      <c r="C11">
        <f t="shared" si="0"/>
        <v>3.1055076904540759</v>
      </c>
      <c r="D11">
        <f t="shared" si="1"/>
        <v>2.9982841961361748</v>
      </c>
      <c r="E11">
        <v>11</v>
      </c>
      <c r="G11">
        <f t="shared" si="2"/>
        <v>2.6943991374986442</v>
      </c>
      <c r="H11">
        <f t="shared" si="3"/>
        <v>2.8048589279203466</v>
      </c>
    </row>
    <row r="12" spans="1:8" x14ac:dyDescent="0.3">
      <c r="A12">
        <v>12</v>
      </c>
      <c r="C12">
        <f t="shared" si="0"/>
        <v>3.1464025276615906</v>
      </c>
      <c r="D12">
        <f t="shared" si="1"/>
        <v>3.039405271864275</v>
      </c>
      <c r="E12">
        <v>12</v>
      </c>
      <c r="G12">
        <f t="shared" si="2"/>
        <v>2.7422619162816746</v>
      </c>
      <c r="H12">
        <f t="shared" si="3"/>
        <v>2.8522574492947537</v>
      </c>
    </row>
    <row r="13" spans="1:8" x14ac:dyDescent="0.3">
      <c r="A13">
        <v>13</v>
      </c>
      <c r="C13">
        <f t="shared" si="0"/>
        <v>3.1872973648691052</v>
      </c>
      <c r="D13">
        <f t="shared" si="1"/>
        <v>3.0805085137347934</v>
      </c>
      <c r="E13">
        <v>13</v>
      </c>
      <c r="G13">
        <f t="shared" si="2"/>
        <v>2.790124695064705</v>
      </c>
      <c r="H13">
        <f t="shared" si="3"/>
        <v>2.8996784559540232</v>
      </c>
    </row>
    <row r="14" spans="1:8" x14ac:dyDescent="0.3">
      <c r="A14">
        <v>14</v>
      </c>
      <c r="C14">
        <f t="shared" si="0"/>
        <v>3.2281922020766198</v>
      </c>
      <c r="D14">
        <f t="shared" si="1"/>
        <v>3.121593817149686</v>
      </c>
      <c r="E14">
        <v>14</v>
      </c>
      <c r="G14">
        <f t="shared" si="2"/>
        <v>2.8379874738477353</v>
      </c>
      <c r="H14">
        <f t="shared" si="3"/>
        <v>2.9471222209565004</v>
      </c>
    </row>
    <row r="15" spans="1:8" x14ac:dyDescent="0.3">
      <c r="A15">
        <v>15</v>
      </c>
      <c r="C15">
        <f t="shared" si="0"/>
        <v>3.2690870392841345</v>
      </c>
      <c r="D15">
        <f t="shared" si="1"/>
        <v>3.1626610857977311</v>
      </c>
      <c r="E15">
        <v>15</v>
      </c>
      <c r="G15">
        <f t="shared" si="2"/>
        <v>2.8858502526307657</v>
      </c>
      <c r="H15">
        <f t="shared" si="3"/>
        <v>2.9945890073934165</v>
      </c>
    </row>
    <row r="16" spans="1:8" x14ac:dyDescent="0.3">
      <c r="A16">
        <v>16</v>
      </c>
      <c r="C16">
        <f t="shared" si="0"/>
        <v>3.3099818764916491</v>
      </c>
      <c r="D16">
        <f t="shared" si="1"/>
        <v>3.203710231891765</v>
      </c>
      <c r="E16">
        <v>16</v>
      </c>
      <c r="G16">
        <f t="shared" si="2"/>
        <v>2.933713031413796</v>
      </c>
      <c r="H16">
        <f t="shared" si="3"/>
        <v>3.0420790676405924</v>
      </c>
    </row>
    <row r="17" spans="1:8" x14ac:dyDescent="0.3">
      <c r="A17">
        <v>17</v>
      </c>
      <c r="C17">
        <f t="shared" si="0"/>
        <v>3.3508767136991637</v>
      </c>
      <c r="D17">
        <f t="shared" si="1"/>
        <v>3.2447411763874192</v>
      </c>
      <c r="E17">
        <v>17</v>
      </c>
      <c r="G17">
        <f t="shared" si="2"/>
        <v>2.9815758101968264</v>
      </c>
      <c r="H17">
        <f t="shared" si="3"/>
        <v>3.0895926426213167</v>
      </c>
    </row>
    <row r="18" spans="1:8" x14ac:dyDescent="0.3">
      <c r="A18">
        <v>18</v>
      </c>
      <c r="C18">
        <f t="shared" si="0"/>
        <v>3.3917715509066784</v>
      </c>
      <c r="D18">
        <f t="shared" si="1"/>
        <v>3.2857538491821265</v>
      </c>
      <c r="E18">
        <v>18</v>
      </c>
      <c r="G18">
        <f t="shared" si="2"/>
        <v>3.0294385889798567</v>
      </c>
      <c r="H18">
        <f t="shared" si="3"/>
        <v>3.1371299610849199</v>
      </c>
    </row>
    <row r="19" spans="1:8" x14ac:dyDescent="0.3">
      <c r="A19">
        <v>19</v>
      </c>
      <c r="C19">
        <f t="shared" si="0"/>
        <v>3.4326663881141926</v>
      </c>
      <c r="D19">
        <f t="shared" si="1"/>
        <v>3.3267481892932436</v>
      </c>
      <c r="E19">
        <v>19</v>
      </c>
      <c r="G19">
        <f t="shared" si="2"/>
        <v>3.0773013677628875</v>
      </c>
      <c r="H19">
        <f t="shared" si="3"/>
        <v>3.1846912389056516</v>
      </c>
    </row>
    <row r="20" spans="1:8" x14ac:dyDescent="0.3">
      <c r="A20">
        <v>20</v>
      </c>
      <c r="C20">
        <f t="shared" si="0"/>
        <v>3.4735612253217072</v>
      </c>
      <c r="D20">
        <f t="shared" si="1"/>
        <v>3.3677241450142517</v>
      </c>
      <c r="E20">
        <v>20</v>
      </c>
      <c r="G20">
        <f t="shared" si="2"/>
        <v>3.1251641465459179</v>
      </c>
      <c r="H20">
        <f t="shared" si="3"/>
        <v>3.2322766784065058</v>
      </c>
    </row>
    <row r="21" spans="1:8" x14ac:dyDescent="0.3">
      <c r="A21">
        <v>21</v>
      </c>
      <c r="C21">
        <f t="shared" si="0"/>
        <v>3.5144560625292218</v>
      </c>
      <c r="D21">
        <f t="shared" si="1"/>
        <v>3.4086816740481054</v>
      </c>
      <c r="E21">
        <v>21</v>
      </c>
      <c r="G21">
        <f t="shared" si="2"/>
        <v>3.1730269253289483</v>
      </c>
      <c r="H21">
        <f t="shared" si="3"/>
        <v>3.2798864677126258</v>
      </c>
    </row>
    <row r="22" spans="1:8" x14ac:dyDescent="0.3">
      <c r="A22">
        <v>22</v>
      </c>
      <c r="C22">
        <f t="shared" si="0"/>
        <v>3.5553508997367365</v>
      </c>
      <c r="D22">
        <f t="shared" si="1"/>
        <v>3.4496207436169417</v>
      </c>
      <c r="E22">
        <v>22</v>
      </c>
      <c r="G22">
        <f t="shared" si="2"/>
        <v>3.2208897041119786</v>
      </c>
      <c r="H22">
        <f t="shared" si="3"/>
        <v>3.3275207801388582</v>
      </c>
    </row>
    <row r="23" spans="1:8" x14ac:dyDescent="0.3">
      <c r="A23">
        <v>23</v>
      </c>
      <c r="C23">
        <f t="shared" si="0"/>
        <v>3.5962457369442511</v>
      </c>
      <c r="D23">
        <f t="shared" si="1"/>
        <v>3.4905413305474839</v>
      </c>
      <c r="E23">
        <v>23</v>
      </c>
      <c r="G23">
        <f t="shared" si="2"/>
        <v>3.268752482895009</v>
      </c>
      <c r="H23">
        <f t="shared" si="3"/>
        <v>3.3751797736158999</v>
      </c>
    </row>
    <row r="24" spans="1:8" x14ac:dyDescent="0.3">
      <c r="A24">
        <v>24</v>
      </c>
      <c r="C24">
        <f t="shared" si="0"/>
        <v>3.6371405741517657</v>
      </c>
      <c r="D24">
        <f t="shared" si="1"/>
        <v>3.5314434213316241</v>
      </c>
      <c r="E24">
        <v>24</v>
      </c>
      <c r="G24">
        <f t="shared" si="2"/>
        <v>3.3166152616780393</v>
      </c>
      <c r="H24">
        <f t="shared" si="3"/>
        <v>3.422863590159317</v>
      </c>
    </row>
    <row r="25" spans="1:8" x14ac:dyDescent="0.3">
      <c r="A25">
        <v>25</v>
      </c>
      <c r="C25">
        <f t="shared" si="0"/>
        <v>3.6780354113592804</v>
      </c>
      <c r="D25">
        <f t="shared" si="1"/>
        <v>3.572327012161816</v>
      </c>
      <c r="E25">
        <v>25</v>
      </c>
      <c r="G25">
        <f t="shared" si="2"/>
        <v>3.3644780404610697</v>
      </c>
      <c r="H25">
        <f t="shared" si="3"/>
        <v>3.4705723553854781</v>
      </c>
    </row>
    <row r="26" spans="1:8" x14ac:dyDescent="0.3">
      <c r="A26">
        <v>26</v>
      </c>
      <c r="C26">
        <f t="shared" si="0"/>
        <v>3.718930248566795</v>
      </c>
      <c r="D26">
        <f t="shared" si="1"/>
        <v>3.6131921089410612</v>
      </c>
      <c r="E26">
        <v>26</v>
      </c>
      <c r="G26">
        <f t="shared" si="2"/>
        <v>3.4123408192441005</v>
      </c>
      <c r="H26">
        <f t="shared" si="3"/>
        <v>3.5183061780781615</v>
      </c>
    </row>
    <row r="27" spans="1:8" x14ac:dyDescent="0.3">
      <c r="A27">
        <v>27</v>
      </c>
      <c r="C27">
        <f t="shared" si="0"/>
        <v>3.7598250857743096</v>
      </c>
      <c r="D27">
        <f t="shared" si="1"/>
        <v>3.6540387272674271</v>
      </c>
      <c r="E27">
        <v>27</v>
      </c>
      <c r="G27">
        <f t="shared" si="2"/>
        <v>3.4602035980271308</v>
      </c>
      <c r="H27">
        <f t="shared" si="3"/>
        <v>3.566065149809261</v>
      </c>
    </row>
    <row r="28" spans="1:8" x14ac:dyDescent="0.3">
      <c r="A28">
        <v>28</v>
      </c>
      <c r="C28">
        <f t="shared" si="0"/>
        <v>3.8007199229818243</v>
      </c>
      <c r="D28">
        <f t="shared" si="1"/>
        <v>3.6948668923931973</v>
      </c>
      <c r="E28">
        <v>28</v>
      </c>
      <c r="G28">
        <f t="shared" si="2"/>
        <v>3.5080663768101612</v>
      </c>
      <c r="H28">
        <f t="shared" si="3"/>
        <v>3.6138493446166451</v>
      </c>
    </row>
    <row r="29" spans="1:8" x14ac:dyDescent="0.3">
      <c r="A29">
        <v>29</v>
      </c>
      <c r="C29">
        <f t="shared" si="0"/>
        <v>3.8416147601893389</v>
      </c>
      <c r="D29">
        <f t="shared" si="1"/>
        <v>3.7356766391588918</v>
      </c>
      <c r="E29">
        <v>29</v>
      </c>
      <c r="G29">
        <f t="shared" si="2"/>
        <v>3.5559291555931916</v>
      </c>
      <c r="H29">
        <f t="shared" si="3"/>
        <v>3.6616588187417718</v>
      </c>
    </row>
    <row r="30" spans="1:8" x14ac:dyDescent="0.3">
      <c r="A30">
        <v>30</v>
      </c>
      <c r="C30">
        <f t="shared" si="0"/>
        <v>3.8825095973968535</v>
      </c>
      <c r="D30">
        <f t="shared" si="1"/>
        <v>3.7764680119025718</v>
      </c>
      <c r="E30">
        <v>30</v>
      </c>
      <c r="G30">
        <f t="shared" si="2"/>
        <v>3.6037919343762219</v>
      </c>
      <c r="H30">
        <f t="shared" si="3"/>
        <v>3.7094936104292273</v>
      </c>
    </row>
    <row r="31" spans="1:8" x14ac:dyDescent="0.3">
      <c r="A31">
        <v>31</v>
      </c>
      <c r="C31">
        <f t="shared" si="0"/>
        <v>3.9234044346043682</v>
      </c>
      <c r="D31">
        <f t="shared" si="1"/>
        <v>3.8172410643449641</v>
      </c>
      <c r="E31">
        <v>31</v>
      </c>
      <c r="G31">
        <f t="shared" si="2"/>
        <v>3.6516547131592523</v>
      </c>
      <c r="H31">
        <f t="shared" si="3"/>
        <v>3.7573537397898429</v>
      </c>
    </row>
    <row r="32" spans="1:8" x14ac:dyDescent="0.3">
      <c r="A32">
        <v>32</v>
      </c>
      <c r="C32">
        <f t="shared" si="0"/>
        <v>3.9642992718118828</v>
      </c>
      <c r="D32">
        <f t="shared" si="1"/>
        <v>3.8579958594511119</v>
      </c>
      <c r="E32">
        <v>32</v>
      </c>
      <c r="G32">
        <f t="shared" si="2"/>
        <v>3.6995174919422826</v>
      </c>
      <c r="H32">
        <f t="shared" si="3"/>
        <v>3.8052392087285312</v>
      </c>
    </row>
    <row r="33" spans="1:8" x14ac:dyDescent="0.3">
      <c r="A33">
        <v>33</v>
      </c>
      <c r="C33">
        <f t="shared" ref="C33:C64" si="4">2.69655931837893+(A33-1)*0.0408948372075146</f>
        <v>4.0051941090193974</v>
      </c>
      <c r="D33">
        <f t="shared" ref="D33:D64" si="5">0+1*C33-0.104749070376204*(1.01818181818182+(C33-3.63272727272727)^2/9.3839027408276)^0.5</f>
        <v>3.8987324692693557</v>
      </c>
      <c r="E33">
        <v>33</v>
      </c>
      <c r="G33">
        <f t="shared" ref="G33:G64" si="6">2.21577134966834+(E33-1)*0.0478627787830304</f>
        <v>3.747380270725313</v>
      </c>
      <c r="H33">
        <f t="shared" ref="H33:H64" si="7">0+1*G33+0.104749070376204*(1.01818181818182+(G33-3.63272727272727)^2/9.3839027408276)^0.5</f>
        <v>3.8531500009374438</v>
      </c>
    </row>
    <row r="34" spans="1:8" x14ac:dyDescent="0.3">
      <c r="A34">
        <v>34</v>
      </c>
      <c r="C34">
        <f t="shared" si="4"/>
        <v>4.0460889462269121</v>
      </c>
      <c r="D34">
        <f t="shared" si="5"/>
        <v>3.9394509747486159</v>
      </c>
      <c r="E34">
        <v>34</v>
      </c>
      <c r="G34">
        <f t="shared" si="6"/>
        <v>3.7952430495083433</v>
      </c>
      <c r="H34">
        <f t="shared" si="7"/>
        <v>3.901086081954507</v>
      </c>
    </row>
    <row r="35" spans="1:8" x14ac:dyDescent="0.3">
      <c r="A35">
        <v>35</v>
      </c>
      <c r="C35">
        <f t="shared" si="4"/>
        <v>4.0869837834344267</v>
      </c>
      <c r="D35">
        <f t="shared" si="5"/>
        <v>3.9801514655350254</v>
      </c>
      <c r="E35">
        <v>35</v>
      </c>
      <c r="G35">
        <f t="shared" si="6"/>
        <v>3.8431058282913737</v>
      </c>
      <c r="H35">
        <f t="shared" si="7"/>
        <v>3.9490473992868522</v>
      </c>
    </row>
    <row r="36" spans="1:8" x14ac:dyDescent="0.3">
      <c r="A36">
        <v>36</v>
      </c>
      <c r="C36">
        <f t="shared" si="4"/>
        <v>4.1278786206419413</v>
      </c>
      <c r="D36">
        <f t="shared" si="5"/>
        <v>4.0208340397490892</v>
      </c>
      <c r="E36">
        <v>36</v>
      </c>
      <c r="G36">
        <f t="shared" si="6"/>
        <v>3.8909686070744041</v>
      </c>
      <c r="H36">
        <f t="shared" si="7"/>
        <v>3.9970338825981022</v>
      </c>
    </row>
    <row r="37" spans="1:8" x14ac:dyDescent="0.3">
      <c r="A37">
        <v>37</v>
      </c>
      <c r="C37">
        <f t="shared" si="4"/>
        <v>4.168773457849456</v>
      </c>
      <c r="D37">
        <f t="shared" si="5"/>
        <v>4.0614988037446365</v>
      </c>
      <c r="E37">
        <v>37</v>
      </c>
      <c r="G37">
        <f t="shared" si="6"/>
        <v>3.9388313858574344</v>
      </c>
      <c r="H37">
        <f t="shared" si="7"/>
        <v>4.0450454439579682</v>
      </c>
    </row>
    <row r="38" spans="1:8" x14ac:dyDescent="0.3">
      <c r="A38">
        <v>38</v>
      </c>
      <c r="C38">
        <f t="shared" si="4"/>
        <v>4.2096682950569697</v>
      </c>
      <c r="D38">
        <f t="shared" si="5"/>
        <v>4.1021458718508983</v>
      </c>
      <c r="E38">
        <v>38</v>
      </c>
      <c r="G38">
        <f t="shared" si="6"/>
        <v>3.9866941646404648</v>
      </c>
      <c r="H38">
        <f t="shared" si="7"/>
        <v>4.0930819781521022</v>
      </c>
    </row>
    <row r="39" spans="1:8" x14ac:dyDescent="0.3">
      <c r="A39">
        <v>39</v>
      </c>
      <c r="C39">
        <f t="shared" si="4"/>
        <v>4.2505631322644852</v>
      </c>
      <c r="D39">
        <f t="shared" si="5"/>
        <v>4.1427753660991309</v>
      </c>
      <c r="E39">
        <v>39</v>
      </c>
      <c r="G39">
        <f t="shared" si="6"/>
        <v>4.0345569434234951</v>
      </c>
      <c r="H39">
        <f t="shared" si="7"/>
        <v>4.1411433630496735</v>
      </c>
    </row>
    <row r="40" spans="1:8" x14ac:dyDescent="0.3">
      <c r="A40">
        <v>40</v>
      </c>
      <c r="C40">
        <f t="shared" si="4"/>
        <v>4.291457969471999</v>
      </c>
      <c r="D40">
        <f t="shared" si="5"/>
        <v>4.1833874159352309</v>
      </c>
      <c r="E40">
        <v>40</v>
      </c>
      <c r="G40">
        <f t="shared" si="6"/>
        <v>4.0824197222065255</v>
      </c>
      <c r="H40">
        <f t="shared" si="7"/>
        <v>4.1892294600257252</v>
      </c>
    </row>
    <row r="41" spans="1:8" x14ac:dyDescent="0.3">
      <c r="A41">
        <v>41</v>
      </c>
      <c r="C41">
        <f t="shared" si="4"/>
        <v>4.3323528066795145</v>
      </c>
      <c r="D41">
        <f t="shared" si="5"/>
        <v>4.2239821579198784</v>
      </c>
      <c r="E41">
        <v>41</v>
      </c>
      <c r="G41">
        <f t="shared" si="6"/>
        <v>4.1302825009895567</v>
      </c>
      <c r="H41">
        <f t="shared" si="7"/>
        <v>4.2373401144349456</v>
      </c>
    </row>
    <row r="42" spans="1:8" x14ac:dyDescent="0.3">
      <c r="A42">
        <v>42</v>
      </c>
      <c r="C42">
        <f t="shared" si="4"/>
        <v>4.3732476438870282</v>
      </c>
      <c r="D42">
        <f t="shared" si="5"/>
        <v>4.2645597354176861</v>
      </c>
      <c r="E42">
        <v>42</v>
      </c>
      <c r="G42">
        <f t="shared" si="6"/>
        <v>4.1781452797725862</v>
      </c>
      <c r="H42">
        <f t="shared" si="7"/>
        <v>4.2854751561331605</v>
      </c>
    </row>
    <row r="43" spans="1:8" x14ac:dyDescent="0.3">
      <c r="A43">
        <v>43</v>
      </c>
      <c r="C43">
        <f t="shared" si="4"/>
        <v>4.4141424810945429</v>
      </c>
      <c r="D43">
        <f t="shared" si="5"/>
        <v>4.3051202982769601</v>
      </c>
      <c r="E43">
        <v>43</v>
      </c>
      <c r="G43">
        <f t="shared" si="6"/>
        <v>4.2260080585556175</v>
      </c>
      <c r="H43">
        <f t="shared" si="7"/>
        <v>4.3336344000425768</v>
      </c>
    </row>
    <row r="44" spans="1:8" x14ac:dyDescent="0.3">
      <c r="A44">
        <v>44</v>
      </c>
      <c r="C44">
        <f t="shared" si="4"/>
        <v>4.4550373183020575</v>
      </c>
      <c r="D44">
        <f t="shared" si="5"/>
        <v>4.34566400250156</v>
      </c>
      <c r="E44">
        <v>44</v>
      </c>
      <c r="G44">
        <f t="shared" si="6"/>
        <v>4.2738708373386469</v>
      </c>
      <c r="H44">
        <f t="shared" si="7"/>
        <v>4.3818176467565104</v>
      </c>
    </row>
    <row r="45" spans="1:8" x14ac:dyDescent="0.3">
      <c r="A45">
        <v>45</v>
      </c>
      <c r="C45">
        <f t="shared" si="4"/>
        <v>4.4959321555095721</v>
      </c>
      <c r="D45">
        <f t="shared" si="5"/>
        <v>4.3861910099164305</v>
      </c>
      <c r="E45">
        <v>45</v>
      </c>
      <c r="G45">
        <f t="shared" si="6"/>
        <v>4.3217336161216782</v>
      </c>
      <c r="H45">
        <f t="shared" si="7"/>
        <v>4.43002468317923</v>
      </c>
    </row>
    <row r="46" spans="1:8" x14ac:dyDescent="0.3">
      <c r="A46">
        <v>46</v>
      </c>
      <c r="C46">
        <f t="shared" si="4"/>
        <v>4.5368269927170868</v>
      </c>
      <c r="D46">
        <f t="shared" si="5"/>
        <v>4.4267014878283035</v>
      </c>
      <c r="E46">
        <v>46</v>
      </c>
      <c r="G46">
        <f t="shared" si="6"/>
        <v>4.3695963949047076</v>
      </c>
      <c r="H46">
        <f t="shared" si="7"/>
        <v>4.4782552831963125</v>
      </c>
    </row>
    <row r="47" spans="1:8" x14ac:dyDescent="0.3">
      <c r="A47">
        <v>47</v>
      </c>
      <c r="C47">
        <f t="shared" si="4"/>
        <v>4.5777218299246014</v>
      </c>
      <c r="D47">
        <f t="shared" si="5"/>
        <v>4.4671956086830402</v>
      </c>
      <c r="E47">
        <v>47</v>
      </c>
      <c r="G47">
        <f t="shared" si="6"/>
        <v>4.4174591736877389</v>
      </c>
      <c r="H47">
        <f t="shared" si="7"/>
        <v>4.5265092083709488</v>
      </c>
    </row>
    <row r="48" spans="1:8" x14ac:dyDescent="0.3">
      <c r="A48">
        <v>48</v>
      </c>
      <c r="C48">
        <f t="shared" si="4"/>
        <v>4.618616667132116</v>
      </c>
      <c r="D48">
        <f t="shared" si="5"/>
        <v>4.5076735497210656</v>
      </c>
      <c r="E48">
        <v>48</v>
      </c>
      <c r="G48">
        <f t="shared" si="6"/>
        <v>4.4653219524707684</v>
      </c>
      <c r="H48">
        <f t="shared" si="7"/>
        <v>4.5747862086614939</v>
      </c>
    </row>
    <row r="49" spans="1:8" x14ac:dyDescent="0.3">
      <c r="A49">
        <v>49</v>
      </c>
      <c r="C49">
        <f t="shared" si="4"/>
        <v>4.6595115043396307</v>
      </c>
      <c r="D49">
        <f t="shared" si="5"/>
        <v>4.5481354926322588</v>
      </c>
      <c r="E49">
        <v>49</v>
      </c>
      <c r="G49">
        <f t="shared" si="6"/>
        <v>4.5131847312537996</v>
      </c>
      <c r="H49">
        <f t="shared" si="7"/>
        <v>4.6230860231556967</v>
      </c>
    </row>
    <row r="50" spans="1:8" x14ac:dyDescent="0.3">
      <c r="A50">
        <v>50</v>
      </c>
      <c r="C50">
        <f t="shared" si="4"/>
        <v>4.7004063415471453</v>
      </c>
      <c r="D50">
        <f t="shared" si="5"/>
        <v>4.5885816232116463</v>
      </c>
      <c r="E50">
        <v>50</v>
      </c>
      <c r="G50">
        <f t="shared" si="6"/>
        <v>4.56104751003683</v>
      </c>
      <c r="H50">
        <f t="shared" si="7"/>
        <v>4.6714083808170157</v>
      </c>
    </row>
    <row r="51" spans="1:8" x14ac:dyDescent="0.3">
      <c r="A51">
        <v>51</v>
      </c>
      <c r="C51">
        <f t="shared" si="4"/>
        <v>4.74130117875466</v>
      </c>
      <c r="D51">
        <f t="shared" si="5"/>
        <v>4.6290121310171291</v>
      </c>
      <c r="E51">
        <v>51</v>
      </c>
      <c r="G51">
        <f t="shared" si="6"/>
        <v>4.6089102888198603</v>
      </c>
      <c r="H51">
        <f t="shared" si="7"/>
        <v>4.7197530012386437</v>
      </c>
    </row>
    <row r="52" spans="1:8" x14ac:dyDescent="0.3">
      <c r="A52">
        <v>52</v>
      </c>
      <c r="C52">
        <f t="shared" si="4"/>
        <v>4.7821960159621746</v>
      </c>
      <c r="D52">
        <f t="shared" si="5"/>
        <v>4.6694272090304532</v>
      </c>
      <c r="E52">
        <v>52</v>
      </c>
      <c r="G52">
        <f t="shared" si="6"/>
        <v>4.6567730676028907</v>
      </c>
      <c r="H52">
        <f t="shared" si="7"/>
        <v>4.7681195954009468</v>
      </c>
    </row>
    <row r="53" spans="1:8" x14ac:dyDescent="0.3">
      <c r="A53">
        <v>53</v>
      </c>
      <c r="C53">
        <f t="shared" si="4"/>
        <v>4.8230908531696892</v>
      </c>
      <c r="D53">
        <f t="shared" si="5"/>
        <v>4.7098270533225133</v>
      </c>
      <c r="E53">
        <v>53</v>
      </c>
      <c r="G53">
        <f t="shared" si="6"/>
        <v>4.704635846385921</v>
      </c>
      <c r="H53">
        <f t="shared" si="7"/>
        <v>4.8165078664282488</v>
      </c>
    </row>
    <row r="54" spans="1:8" x14ac:dyDescent="0.3">
      <c r="A54">
        <v>54</v>
      </c>
      <c r="C54">
        <f t="shared" si="4"/>
        <v>4.8639856903772039</v>
      </c>
      <c r="D54">
        <f t="shared" si="5"/>
        <v>4.7502118627240355</v>
      </c>
      <c r="E54">
        <v>54</v>
      </c>
      <c r="G54">
        <f t="shared" si="6"/>
        <v>4.7524986251689514</v>
      </c>
      <c r="H54">
        <f t="shared" si="7"/>
        <v>4.8649175103411331</v>
      </c>
    </row>
    <row r="55" spans="1:8" x14ac:dyDescent="0.3">
      <c r="A55">
        <v>55</v>
      </c>
      <c r="C55">
        <f t="shared" si="4"/>
        <v>4.9048805275847185</v>
      </c>
      <c r="D55">
        <f t="shared" si="5"/>
        <v>4.7905818385025629</v>
      </c>
      <c r="E55">
        <v>55</v>
      </c>
      <c r="G55">
        <f t="shared" si="6"/>
        <v>4.8003614039519817</v>
      </c>
      <c r="H55">
        <f t="shared" si="7"/>
        <v>4.9133482168006459</v>
      </c>
    </row>
    <row r="56" spans="1:8" x14ac:dyDescent="0.3">
      <c r="A56">
        <v>56</v>
      </c>
      <c r="C56">
        <f t="shared" si="4"/>
        <v>4.9457753647922331</v>
      </c>
      <c r="D56">
        <f t="shared" si="5"/>
        <v>4.8309371840466273</v>
      </c>
      <c r="E56">
        <v>56</v>
      </c>
      <c r="G56">
        <f t="shared" si="6"/>
        <v>4.8482241827350121</v>
      </c>
      <c r="H56">
        <f t="shared" si="7"/>
        <v>4.961799669841076</v>
      </c>
    </row>
    <row r="57" spans="1:8" x14ac:dyDescent="0.3">
      <c r="A57">
        <v>57</v>
      </c>
      <c r="C57">
        <f t="shared" si="4"/>
        <v>4.9866702019997478</v>
      </c>
      <c r="D57">
        <f t="shared" si="5"/>
        <v>4.8712781045578675</v>
      </c>
      <c r="E57">
        <v>57</v>
      </c>
      <c r="G57">
        <f t="shared" si="6"/>
        <v>4.8960869615180425</v>
      </c>
      <c r="H57">
        <f t="shared" si="7"/>
        <v>5.0102715485882676</v>
      </c>
    </row>
    <row r="58" spans="1:8" x14ac:dyDescent="0.3">
      <c r="A58">
        <v>58</v>
      </c>
      <c r="C58">
        <f t="shared" si="4"/>
        <v>5.0275650392072624</v>
      </c>
      <c r="D58">
        <f t="shared" si="5"/>
        <v>4.9116048067517912</v>
      </c>
      <c r="E58">
        <v>58</v>
      </c>
      <c r="G58">
        <f t="shared" si="6"/>
        <v>4.9439497403010728</v>
      </c>
      <c r="H58">
        <f t="shared" si="7"/>
        <v>5.0587635279607159</v>
      </c>
    </row>
    <row r="59" spans="1:8" x14ac:dyDescent="0.3">
      <c r="A59">
        <v>59</v>
      </c>
      <c r="C59">
        <f t="shared" si="4"/>
        <v>5.0684598764147761</v>
      </c>
      <c r="D59">
        <f t="shared" si="5"/>
        <v>4.9519174985677799</v>
      </c>
      <c r="E59">
        <v>59</v>
      </c>
      <c r="G59">
        <f t="shared" si="6"/>
        <v>4.9918125190841032</v>
      </c>
      <c r="H59">
        <f t="shared" si="7"/>
        <v>5.1072752793509837</v>
      </c>
    </row>
    <row r="60" spans="1:8" x14ac:dyDescent="0.3">
      <c r="A60">
        <v>60</v>
      </c>
      <c r="C60">
        <f t="shared" si="4"/>
        <v>5.1093547136222917</v>
      </c>
      <c r="D60">
        <f t="shared" si="5"/>
        <v>4.9922163888888722</v>
      </c>
      <c r="E60">
        <v>60</v>
      </c>
      <c r="G60">
        <f t="shared" si="6"/>
        <v>5.0396752978671344</v>
      </c>
      <c r="H60">
        <f t="shared" si="7"/>
        <v>5.1558064712852918</v>
      </c>
    </row>
    <row r="61" spans="1:8" x14ac:dyDescent="0.3">
      <c r="A61">
        <v>61</v>
      </c>
      <c r="C61">
        <f t="shared" si="4"/>
        <v>5.1502495508298054</v>
      </c>
      <c r="D61">
        <f t="shared" si="5"/>
        <v>5.0325016872717496</v>
      </c>
      <c r="E61">
        <v>61</v>
      </c>
      <c r="G61">
        <f t="shared" si="6"/>
        <v>5.0875380766501639</v>
      </c>
      <c r="H61">
        <f t="shared" si="7"/>
        <v>5.204356770059424</v>
      </c>
    </row>
    <row r="62" spans="1:8" x14ac:dyDescent="0.3">
      <c r="A62">
        <v>62</v>
      </c>
      <c r="C62">
        <f t="shared" si="4"/>
        <v>5.1911443880373209</v>
      </c>
      <c r="D62">
        <f t="shared" si="5"/>
        <v>5.0727736036873141</v>
      </c>
      <c r="E62">
        <v>62</v>
      </c>
      <c r="G62">
        <f t="shared" si="6"/>
        <v>5.1354008554331951</v>
      </c>
      <c r="H62">
        <f t="shared" si="7"/>
        <v>5.2529258403493957</v>
      </c>
    </row>
    <row r="63" spans="1:8" x14ac:dyDescent="0.3">
      <c r="A63">
        <v>63</v>
      </c>
      <c r="C63">
        <f t="shared" si="4"/>
        <v>5.2320392252448347</v>
      </c>
      <c r="D63">
        <f t="shared" si="5"/>
        <v>5.1130323482721165</v>
      </c>
      <c r="E63">
        <v>63</v>
      </c>
      <c r="G63">
        <f t="shared" si="6"/>
        <v>5.1832636342162246</v>
      </c>
      <c r="H63">
        <f t="shared" si="7"/>
        <v>5.3015133457955645</v>
      </c>
    </row>
    <row r="64" spans="1:8" x14ac:dyDescent="0.3">
      <c r="A64">
        <v>64</v>
      </c>
      <c r="C64">
        <f t="shared" si="4"/>
        <v>5.2729340624523502</v>
      </c>
      <c r="D64">
        <f t="shared" si="5"/>
        <v>5.1532781310908904</v>
      </c>
      <c r="E64">
        <v>64</v>
      </c>
      <c r="G64">
        <f t="shared" si="6"/>
        <v>5.2311264129992558</v>
      </c>
      <c r="H64">
        <f t="shared" si="7"/>
        <v>5.3501189495592376</v>
      </c>
    </row>
    <row r="65" spans="1:8" x14ac:dyDescent="0.3">
      <c r="A65">
        <v>65</v>
      </c>
      <c r="C65">
        <f t="shared" ref="C65:C70" si="8">2.69655931837893+(A65-1)*0.0408948372075146</f>
        <v>5.3138288996598639</v>
      </c>
      <c r="D65">
        <f t="shared" ref="D65:D70" si="9">0+1*C65-0.104749070376204*(1.01818181818182+(C65-3.63272727272727)^2/9.3839027408276)^0.5</f>
        <v>5.1935111619103056</v>
      </c>
      <c r="E65">
        <v>65</v>
      </c>
      <c r="G65">
        <f t="shared" ref="G65:G70" si="10">2.21577134966834+(E65-1)*0.0478627787830304</f>
        <v>5.2789891917822853</v>
      </c>
      <c r="H65">
        <f t="shared" ref="H65:H70" si="11">0+1*G65+0.104749070376204*(1.01818181818182+(G65-3.63272727272727)^2/9.3839027408276)^0.5</f>
        <v>5.3987423148509457</v>
      </c>
    </row>
    <row r="66" spans="1:8" x14ac:dyDescent="0.3">
      <c r="A66">
        <v>66</v>
      </c>
      <c r="C66">
        <f t="shared" si="8"/>
        <v>5.3547237368673795</v>
      </c>
      <c r="D66">
        <f t="shared" si="9"/>
        <v>5.2337316499840645</v>
      </c>
      <c r="E66">
        <v>66</v>
      </c>
      <c r="G66">
        <f t="shared" si="10"/>
        <v>5.3268519705653166</v>
      </c>
      <c r="H66">
        <f t="shared" si="11"/>
        <v>5.4473831054299424</v>
      </c>
    </row>
    <row r="67" spans="1:8" x14ac:dyDescent="0.3">
      <c r="A67">
        <v>67</v>
      </c>
      <c r="C67">
        <f t="shared" si="8"/>
        <v>5.3956185740748932</v>
      </c>
      <c r="D67">
        <f t="shared" si="9"/>
        <v>5.273939803849343</v>
      </c>
      <c r="E67">
        <v>67</v>
      </c>
      <c r="G67">
        <f t="shared" si="10"/>
        <v>5.374714749348346</v>
      </c>
      <c r="H67">
        <f t="shared" si="11"/>
        <v>5.4960409860745756</v>
      </c>
    </row>
    <row r="68" spans="1:8" x14ac:dyDescent="0.3">
      <c r="A68">
        <v>68</v>
      </c>
      <c r="C68">
        <f t="shared" si="8"/>
        <v>5.4365134112824087</v>
      </c>
      <c r="D68">
        <f t="shared" si="9"/>
        <v>5.3141358311345748</v>
      </c>
      <c r="E68">
        <v>68</v>
      </c>
      <c r="G68">
        <f t="shared" si="10"/>
        <v>5.4225775281313773</v>
      </c>
      <c r="H68">
        <f t="shared" si="11"/>
        <v>5.5447156230235164</v>
      </c>
    </row>
    <row r="69" spans="1:8" x14ac:dyDescent="0.3">
      <c r="A69">
        <v>69</v>
      </c>
      <c r="C69">
        <f t="shared" si="8"/>
        <v>5.4774082484899225</v>
      </c>
      <c r="D69">
        <f t="shared" si="9"/>
        <v>5.3543199383784765</v>
      </c>
      <c r="E69">
        <v>69</v>
      </c>
      <c r="G69">
        <f t="shared" si="10"/>
        <v>5.4704403069144067</v>
      </c>
      <c r="H69">
        <f t="shared" si="11"/>
        <v>5.5934066843878885</v>
      </c>
    </row>
    <row r="70" spans="1:8" x14ac:dyDescent="0.3">
      <c r="A70">
        <v>70</v>
      </c>
      <c r="C70">
        <f t="shared" si="8"/>
        <v>5.518303085697438</v>
      </c>
      <c r="D70">
        <f t="shared" si="9"/>
        <v>5.3944923308602339</v>
      </c>
      <c r="E70">
        <v>70</v>
      </c>
      <c r="G70">
        <f t="shared" si="10"/>
        <v>5.518303085697438</v>
      </c>
      <c r="H70">
        <f t="shared" si="11"/>
        <v>5.642113840534642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8A7D3-AF25-4F1A-B128-22C9A67249D4}">
  <sheetPr codeName="XLSTAT_20230720_032342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4.38622870696581+(A1-1)*0.0664424394012369</f>
        <v>4.3862287069658104</v>
      </c>
      <c r="D1">
        <f t="shared" ref="D1:D32" si="1">0+1*C1-0.419293941550675*(1.00680272108844+(C1-5.97455782312925)^2/50.1376870932408)^0.5</f>
        <v>3.9551260283431509</v>
      </c>
      <c r="E1">
        <v>1</v>
      </c>
      <c r="G1">
        <f t="shared" ref="G1:G32" si="2">3.60404149319553+(E1-1)*0.0777784859776179</f>
        <v>3.6040414931955298</v>
      </c>
      <c r="H1">
        <f t="shared" ref="H1:H32" si="3">0+1*G1+0.419293941550675*(1.00680272108844+(G1-5.97455782312925)^2/50.1376870932408)^0.5</f>
        <v>4.0475587725061066</v>
      </c>
    </row>
    <row r="2" spans="1:8" x14ac:dyDescent="0.3">
      <c r="A2">
        <v>2</v>
      </c>
      <c r="C2">
        <f t="shared" si="0"/>
        <v>4.452671146367047</v>
      </c>
      <c r="D2">
        <f t="shared" si="1"/>
        <v>4.0224097121642028</v>
      </c>
      <c r="E2">
        <v>2</v>
      </c>
      <c r="G2">
        <f t="shared" si="2"/>
        <v>3.6818199791731478</v>
      </c>
      <c r="H2">
        <f t="shared" si="3"/>
        <v>4.1239011587575201</v>
      </c>
    </row>
    <row r="3" spans="1:8" x14ac:dyDescent="0.3">
      <c r="A3">
        <v>3</v>
      </c>
      <c r="C3">
        <f t="shared" si="0"/>
        <v>4.5191135857682845</v>
      </c>
      <c r="D3">
        <f t="shared" si="1"/>
        <v>4.0896589973491517</v>
      </c>
      <c r="E3">
        <v>3</v>
      </c>
      <c r="G3">
        <f t="shared" si="2"/>
        <v>3.7595984651507655</v>
      </c>
      <c r="H3">
        <f t="shared" si="3"/>
        <v>4.2002870021445657</v>
      </c>
    </row>
    <row r="4" spans="1:8" x14ac:dyDescent="0.3">
      <c r="A4">
        <v>4</v>
      </c>
      <c r="C4">
        <f t="shared" si="0"/>
        <v>4.5855560251695211</v>
      </c>
      <c r="D4">
        <f t="shared" si="1"/>
        <v>4.156873689667453</v>
      </c>
      <c r="E4">
        <v>4</v>
      </c>
      <c r="G4">
        <f t="shared" si="2"/>
        <v>3.8373769511283835</v>
      </c>
      <c r="H4">
        <f t="shared" si="3"/>
        <v>4.2767167159256685</v>
      </c>
    </row>
    <row r="5" spans="1:8" x14ac:dyDescent="0.3">
      <c r="A5">
        <v>5</v>
      </c>
      <c r="C5">
        <f t="shared" si="0"/>
        <v>4.6519984645707577</v>
      </c>
      <c r="D5">
        <f t="shared" si="1"/>
        <v>4.2240536018441794</v>
      </c>
      <c r="E5">
        <v>5</v>
      </c>
      <c r="G5">
        <f t="shared" si="2"/>
        <v>3.9151554371060016</v>
      </c>
      <c r="H5">
        <f t="shared" si="3"/>
        <v>4.3531907053503547</v>
      </c>
    </row>
    <row r="6" spans="1:8" x14ac:dyDescent="0.3">
      <c r="A6">
        <v>6</v>
      </c>
      <c r="C6">
        <f t="shared" si="0"/>
        <v>4.7184409039719952</v>
      </c>
      <c r="D6">
        <f t="shared" si="1"/>
        <v>4.2911985537749038</v>
      </c>
      <c r="E6">
        <v>6</v>
      </c>
      <c r="G6">
        <f t="shared" si="2"/>
        <v>3.9929339230836192</v>
      </c>
      <c r="H6">
        <f t="shared" si="3"/>
        <v>4.4297093671267147</v>
      </c>
    </row>
    <row r="7" spans="1:8" x14ac:dyDescent="0.3">
      <c r="A7">
        <v>7</v>
      </c>
      <c r="C7">
        <f t="shared" si="0"/>
        <v>4.7848833433732318</v>
      </c>
      <c r="D7">
        <f t="shared" si="1"/>
        <v>4.3583083727348928</v>
      </c>
      <c r="E7">
        <v>7</v>
      </c>
      <c r="G7">
        <f t="shared" si="2"/>
        <v>4.0707124090612368</v>
      </c>
      <c r="H7">
        <f t="shared" si="3"/>
        <v>4.5062730888884639</v>
      </c>
    </row>
    <row r="8" spans="1:8" x14ac:dyDescent="0.3">
      <c r="A8">
        <v>8</v>
      </c>
      <c r="C8">
        <f t="shared" si="0"/>
        <v>4.8513257827744685</v>
      </c>
      <c r="D8">
        <f t="shared" si="1"/>
        <v>4.4253828935820696</v>
      </c>
      <c r="E8">
        <v>8</v>
      </c>
      <c r="G8">
        <f t="shared" si="2"/>
        <v>4.1484908950388553</v>
      </c>
      <c r="H8">
        <f t="shared" si="3"/>
        <v>4.5828822486630276</v>
      </c>
    </row>
    <row r="9" spans="1:8" x14ac:dyDescent="0.3">
      <c r="A9">
        <v>9</v>
      </c>
      <c r="C9">
        <f t="shared" si="0"/>
        <v>4.917768222175706</v>
      </c>
      <c r="D9">
        <f t="shared" si="1"/>
        <v>4.4924219589532131</v>
      </c>
      <c r="E9">
        <v>9</v>
      </c>
      <c r="G9">
        <f t="shared" si="2"/>
        <v>4.2262693810164729</v>
      </c>
      <c r="H9">
        <f t="shared" si="3"/>
        <v>4.659537214342115</v>
      </c>
    </row>
    <row r="10" spans="1:8" x14ac:dyDescent="0.3">
      <c r="A10">
        <v>10</v>
      </c>
      <c r="C10">
        <f t="shared" si="0"/>
        <v>4.9842106615769426</v>
      </c>
      <c r="D10">
        <f t="shared" si="1"/>
        <v>4.5594254194528672</v>
      </c>
      <c r="E10">
        <v>10</v>
      </c>
      <c r="G10">
        <f t="shared" si="2"/>
        <v>4.3040478669940914</v>
      </c>
      <c r="H10">
        <f t="shared" si="3"/>
        <v>4.7362383431563089</v>
      </c>
    </row>
    <row r="11" spans="1:8" x14ac:dyDescent="0.3">
      <c r="A11">
        <v>11</v>
      </c>
      <c r="C11">
        <f t="shared" si="0"/>
        <v>5.0506531009781792</v>
      </c>
      <c r="D11">
        <f t="shared" si="1"/>
        <v>4.6263931338344673</v>
      </c>
      <c r="E11">
        <v>11</v>
      </c>
      <c r="G11">
        <f t="shared" si="2"/>
        <v>4.381826352971709</v>
      </c>
      <c r="H11">
        <f t="shared" si="3"/>
        <v>4.8129859811551974</v>
      </c>
    </row>
    <row r="12" spans="1:8" x14ac:dyDescent="0.3">
      <c r="A12">
        <v>12</v>
      </c>
      <c r="C12">
        <f t="shared" si="0"/>
        <v>5.1170955403794167</v>
      </c>
      <c r="D12">
        <f t="shared" si="1"/>
        <v>4.6933249691731813</v>
      </c>
      <c r="E12">
        <v>12</v>
      </c>
      <c r="G12">
        <f t="shared" si="2"/>
        <v>4.4596048389493266</v>
      </c>
      <c r="H12">
        <f t="shared" si="3"/>
        <v>4.8897804626946701</v>
      </c>
    </row>
    <row r="13" spans="1:8" x14ac:dyDescent="0.3">
      <c r="A13">
        <v>13</v>
      </c>
      <c r="C13">
        <f t="shared" si="0"/>
        <v>5.1835379797806533</v>
      </c>
      <c r="D13">
        <f t="shared" si="1"/>
        <v>4.7602208010299716</v>
      </c>
      <c r="E13">
        <v>13</v>
      </c>
      <c r="G13">
        <f t="shared" si="2"/>
        <v>4.5373833249269442</v>
      </c>
      <c r="H13">
        <f t="shared" si="3"/>
        <v>4.9666221099329571</v>
      </c>
    </row>
    <row r="14" spans="1:8" x14ac:dyDescent="0.3">
      <c r="A14">
        <v>14</v>
      </c>
      <c r="C14">
        <f t="shared" si="0"/>
        <v>5.24998041918189</v>
      </c>
      <c r="D14">
        <f t="shared" si="1"/>
        <v>4.8270805136064503</v>
      </c>
      <c r="E14">
        <v>14</v>
      </c>
      <c r="G14">
        <f t="shared" si="2"/>
        <v>4.6151618109045627</v>
      </c>
      <c r="H14">
        <f t="shared" si="3"/>
        <v>5.0435112323370568</v>
      </c>
    </row>
    <row r="15" spans="1:8" x14ac:dyDescent="0.3">
      <c r="A15">
        <v>15</v>
      </c>
      <c r="C15">
        <f t="shared" si="0"/>
        <v>5.3164228585831266</v>
      </c>
      <c r="D15">
        <f t="shared" si="1"/>
        <v>4.8939039998900533</v>
      </c>
      <c r="E15">
        <v>15</v>
      </c>
      <c r="G15">
        <f t="shared" si="2"/>
        <v>4.6929402968821803</v>
      </c>
      <c r="H15">
        <f t="shared" si="3"/>
        <v>5.1204481262011754</v>
      </c>
    </row>
    <row r="16" spans="1:8" x14ac:dyDescent="0.3">
      <c r="A16">
        <v>16</v>
      </c>
      <c r="C16">
        <f t="shared" si="0"/>
        <v>5.3828652979843641</v>
      </c>
      <c r="D16">
        <f t="shared" si="1"/>
        <v>4.9606911617891436</v>
      </c>
      <c r="E16">
        <v>16</v>
      </c>
      <c r="G16">
        <f t="shared" si="2"/>
        <v>4.7707187828597988</v>
      </c>
      <c r="H16">
        <f t="shared" si="3"/>
        <v>5.1974330741788224</v>
      </c>
    </row>
    <row r="17" spans="1:8" x14ac:dyDescent="0.3">
      <c r="A17">
        <v>17</v>
      </c>
      <c r="C17">
        <f t="shared" si="0"/>
        <v>5.4493077373856007</v>
      </c>
      <c r="D17">
        <f t="shared" si="1"/>
        <v>5.0274419102576307</v>
      </c>
      <c r="E17">
        <v>17</v>
      </c>
      <c r="G17">
        <f t="shared" si="2"/>
        <v>4.8484972688374164</v>
      </c>
      <c r="H17">
        <f t="shared" si="3"/>
        <v>5.2744663448301772</v>
      </c>
    </row>
    <row r="18" spans="1:8" x14ac:dyDescent="0.3">
      <c r="A18">
        <v>18</v>
      </c>
      <c r="C18">
        <f t="shared" si="0"/>
        <v>5.5157501767868373</v>
      </c>
      <c r="D18">
        <f t="shared" si="1"/>
        <v>5.0941561654087666</v>
      </c>
      <c r="E18">
        <v>18</v>
      </c>
      <c r="G18">
        <f t="shared" si="2"/>
        <v>4.926275754815034</v>
      </c>
      <c r="H18">
        <f t="shared" si="3"/>
        <v>5.3515481921863355</v>
      </c>
    </row>
    <row r="19" spans="1:8" x14ac:dyDescent="0.3">
      <c r="A19">
        <v>19</v>
      </c>
      <c r="C19">
        <f t="shared" si="0"/>
        <v>5.5821926161880739</v>
      </c>
      <c r="D19">
        <f t="shared" si="1"/>
        <v>5.1608338566177503</v>
      </c>
      <c r="E19">
        <v>19</v>
      </c>
      <c r="G19">
        <f t="shared" si="2"/>
        <v>5.0040542407926516</v>
      </c>
      <c r="H19">
        <f t="shared" si="3"/>
        <v>5.4286788553320129</v>
      </c>
    </row>
    <row r="20" spans="1:8" x14ac:dyDescent="0.3">
      <c r="A20">
        <v>20</v>
      </c>
      <c r="C20">
        <f t="shared" si="0"/>
        <v>5.6486350555893114</v>
      </c>
      <c r="D20">
        <f t="shared" si="1"/>
        <v>5.2274749226128705</v>
      </c>
      <c r="E20">
        <v>20</v>
      </c>
      <c r="G20">
        <f t="shared" si="2"/>
        <v>5.0818327267702701</v>
      </c>
      <c r="H20">
        <f t="shared" si="3"/>
        <v>5.5058585580082333</v>
      </c>
    </row>
    <row r="21" spans="1:8" x14ac:dyDescent="0.3">
      <c r="A21">
        <v>21</v>
      </c>
      <c r="C21">
        <f t="shared" si="0"/>
        <v>5.7150774949905481</v>
      </c>
      <c r="D21">
        <f t="shared" si="1"/>
        <v>5.2940793115548876</v>
      </c>
      <c r="E21">
        <v>21</v>
      </c>
      <c r="G21">
        <f t="shared" si="2"/>
        <v>5.1596112127478877</v>
      </c>
      <c r="H21">
        <f t="shared" si="3"/>
        <v>5.5830875082365043</v>
      </c>
    </row>
    <row r="22" spans="1:8" x14ac:dyDescent="0.3">
      <c r="A22">
        <v>22</v>
      </c>
      <c r="C22">
        <f t="shared" si="0"/>
        <v>5.7815199343917847</v>
      </c>
      <c r="D22">
        <f t="shared" si="1"/>
        <v>5.3606469811044288</v>
      </c>
      <c r="E22">
        <v>22</v>
      </c>
      <c r="G22">
        <f t="shared" si="2"/>
        <v>5.2373896987255062</v>
      </c>
      <c r="H22">
        <f t="shared" si="3"/>
        <v>5.6603658979659013</v>
      </c>
    </row>
    <row r="23" spans="1:8" x14ac:dyDescent="0.3">
      <c r="A23">
        <v>23</v>
      </c>
      <c r="C23">
        <f t="shared" si="0"/>
        <v>5.8479623737930222</v>
      </c>
      <c r="D23">
        <f t="shared" si="1"/>
        <v>5.4271778984771935</v>
      </c>
      <c r="E23">
        <v>23</v>
      </c>
      <c r="G23">
        <f t="shared" si="2"/>
        <v>5.3151681847031238</v>
      </c>
      <c r="H23">
        <f t="shared" si="3"/>
        <v>5.7376939027444172</v>
      </c>
    </row>
    <row r="24" spans="1:8" x14ac:dyDescent="0.3">
      <c r="A24">
        <v>24</v>
      </c>
      <c r="C24">
        <f t="shared" si="0"/>
        <v>5.9144048131942588</v>
      </c>
      <c r="D24">
        <f t="shared" si="1"/>
        <v>5.4936720404867883</v>
      </c>
      <c r="E24">
        <v>24</v>
      </c>
      <c r="G24">
        <f t="shared" si="2"/>
        <v>5.3929466706807414</v>
      </c>
      <c r="H24">
        <f t="shared" si="3"/>
        <v>5.8150716814158816</v>
      </c>
    </row>
    <row r="25" spans="1:8" x14ac:dyDescent="0.3">
      <c r="A25">
        <v>25</v>
      </c>
      <c r="C25">
        <f t="shared" si="0"/>
        <v>5.9808472525954954</v>
      </c>
      <c r="D25">
        <f t="shared" si="1"/>
        <v>5.5601293935750871</v>
      </c>
      <c r="E25">
        <v>25</v>
      </c>
      <c r="G25">
        <f t="shared" si="2"/>
        <v>5.470725156658359</v>
      </c>
      <c r="H25">
        <f t="shared" si="3"/>
        <v>5.8924993758436308</v>
      </c>
    </row>
    <row r="26" spans="1:8" x14ac:dyDescent="0.3">
      <c r="A26">
        <v>26</v>
      </c>
      <c r="C26">
        <f t="shared" si="0"/>
        <v>6.0472896919967329</v>
      </c>
      <c r="D26">
        <f t="shared" si="1"/>
        <v>5.6265499538299908</v>
      </c>
      <c r="E26">
        <v>26</v>
      </c>
      <c r="G26">
        <f t="shared" si="2"/>
        <v>5.5485036426359775</v>
      </c>
      <c r="H26">
        <f t="shared" si="3"/>
        <v>5.969977110662045</v>
      </c>
    </row>
    <row r="27" spans="1:8" x14ac:dyDescent="0.3">
      <c r="A27">
        <v>27</v>
      </c>
      <c r="C27">
        <f t="shared" si="0"/>
        <v>6.1137321313979696</v>
      </c>
      <c r="D27">
        <f t="shared" si="1"/>
        <v>5.6929337269905584</v>
      </c>
      <c r="E27">
        <v>27</v>
      </c>
      <c r="G27">
        <f t="shared" si="2"/>
        <v>5.6262821286135951</v>
      </c>
      <c r="H27">
        <f t="shared" si="3"/>
        <v>6.0475049930569531</v>
      </c>
    </row>
    <row r="28" spans="1:8" x14ac:dyDescent="0.3">
      <c r="A28">
        <v>28</v>
      </c>
      <c r="C28">
        <f t="shared" si="0"/>
        <v>6.1801745707992062</v>
      </c>
      <c r="D28">
        <f t="shared" si="1"/>
        <v>5.759280728439486</v>
      </c>
      <c r="E28">
        <v>28</v>
      </c>
      <c r="G28">
        <f t="shared" si="2"/>
        <v>5.7040606145912136</v>
      </c>
      <c r="H28">
        <f t="shared" si="3"/>
        <v>6.1250831125758056</v>
      </c>
    </row>
    <row r="29" spans="1:8" x14ac:dyDescent="0.3">
      <c r="A29">
        <v>29</v>
      </c>
      <c r="C29">
        <f t="shared" si="0"/>
        <v>6.2466170102004437</v>
      </c>
      <c r="D29">
        <f t="shared" si="1"/>
        <v>5.8255909831829475</v>
      </c>
      <c r="E29">
        <v>29</v>
      </c>
      <c r="G29">
        <f t="shared" si="2"/>
        <v>5.7818391005688312</v>
      </c>
      <c r="H29">
        <f t="shared" si="3"/>
        <v>6.2027115409683855</v>
      </c>
    </row>
    <row r="30" spans="1:8" x14ac:dyDescent="0.3">
      <c r="A30">
        <v>30</v>
      </c>
      <c r="C30">
        <f t="shared" si="0"/>
        <v>6.3130594496016803</v>
      </c>
      <c r="D30">
        <f t="shared" si="1"/>
        <v>5.8918645258178728</v>
      </c>
      <c r="E30">
        <v>30</v>
      </c>
      <c r="G30">
        <f t="shared" si="2"/>
        <v>5.8596175865464488</v>
      </c>
      <c r="H30">
        <f t="shared" si="3"/>
        <v>6.2803903320587242</v>
      </c>
    </row>
    <row r="31" spans="1:8" x14ac:dyDescent="0.3">
      <c r="A31">
        <v>31</v>
      </c>
      <c r="C31">
        <f t="shared" si="0"/>
        <v>6.3795018890029169</v>
      </c>
      <c r="D31">
        <f t="shared" si="1"/>
        <v>5.9581014004867558</v>
      </c>
      <c r="E31">
        <v>31</v>
      </c>
      <c r="G31">
        <f t="shared" si="2"/>
        <v>5.9373960725240664</v>
      </c>
      <c r="H31">
        <f t="shared" si="3"/>
        <v>6.358119521648752</v>
      </c>
    </row>
    <row r="32" spans="1:8" x14ac:dyDescent="0.3">
      <c r="A32">
        <v>32</v>
      </c>
      <c r="C32">
        <f t="shared" si="0"/>
        <v>6.4459443284041544</v>
      </c>
      <c r="D32">
        <f t="shared" si="1"/>
        <v>6.0243016608201287</v>
      </c>
      <c r="E32">
        <v>32</v>
      </c>
      <c r="G32">
        <f t="shared" si="2"/>
        <v>6.015174558501684</v>
      </c>
      <c r="H32">
        <f t="shared" si="3"/>
        <v>6.4358991274540776</v>
      </c>
    </row>
    <row r="33" spans="1:8" x14ac:dyDescent="0.3">
      <c r="A33">
        <v>33</v>
      </c>
      <c r="C33">
        <f t="shared" ref="C33:C64" si="4">4.38622870696581+(A33-1)*0.0664424394012369</f>
        <v>6.5123867678053911</v>
      </c>
      <c r="D33">
        <f t="shared" ref="D33:D64" si="5">0+1*C33-0.419293941550675*(1.00680272108844+(C33-5.97455782312925)^2/50.1376870932408)^0.5</f>
        <v>6.0904653698668785</v>
      </c>
      <c r="E33">
        <v>33</v>
      </c>
      <c r="G33">
        <f t="shared" ref="G33:G64" si="6">3.60404149319553+(E33-1)*0.0777784859776179</f>
        <v>6.0929530444793025</v>
      </c>
      <c r="H33">
        <f t="shared" ref="H33:H64" si="7">0+1*G33+0.419293941550675*(1.00680272108844+(G33-5.97455782312925)^2/50.1376870932408)^0.5</f>
        <v>6.5137291490721774</v>
      </c>
    </row>
    <row r="34" spans="1:8" x14ac:dyDescent="0.3">
      <c r="A34">
        <v>34</v>
      </c>
      <c r="C34">
        <f t="shared" si="4"/>
        <v>6.5788292072066277</v>
      </c>
      <c r="D34">
        <f t="shared" si="5"/>
        <v>6.1565926000126199</v>
      </c>
      <c r="E34">
        <v>34</v>
      </c>
      <c r="G34">
        <f t="shared" si="6"/>
        <v>6.170731530456921</v>
      </c>
      <c r="H34">
        <f t="shared" si="7"/>
        <v>6.5916095679831175</v>
      </c>
    </row>
    <row r="35" spans="1:8" x14ac:dyDescent="0.3">
      <c r="A35">
        <v>35</v>
      </c>
      <c r="C35">
        <f t="shared" si="4"/>
        <v>6.6452716466078652</v>
      </c>
      <c r="D35">
        <f t="shared" si="5"/>
        <v>6.2226834328863676</v>
      </c>
      <c r="E35">
        <v>35</v>
      </c>
      <c r="G35">
        <f t="shared" si="6"/>
        <v>6.2485100164345386</v>
      </c>
      <c r="H35">
        <f t="shared" si="7"/>
        <v>6.6695403475828101</v>
      </c>
    </row>
    <row r="36" spans="1:8" x14ac:dyDescent="0.3">
      <c r="A36">
        <v>36</v>
      </c>
      <c r="C36">
        <f t="shared" si="4"/>
        <v>6.7117140860091018</v>
      </c>
      <c r="D36">
        <f t="shared" si="5"/>
        <v>6.2887379592557737</v>
      </c>
      <c r="E36">
        <v>36</v>
      </c>
      <c r="G36">
        <f t="shared" si="6"/>
        <v>6.3262885024121562</v>
      </c>
      <c r="H36">
        <f t="shared" si="7"/>
        <v>6.7475214332486653</v>
      </c>
    </row>
    <row r="37" spans="1:8" x14ac:dyDescent="0.3">
      <c r="A37">
        <v>37</v>
      </c>
      <c r="C37">
        <f t="shared" si="4"/>
        <v>6.7781565254103384</v>
      </c>
      <c r="D37">
        <f t="shared" si="5"/>
        <v>6.354756278911271</v>
      </c>
      <c r="E37">
        <v>37</v>
      </c>
      <c r="G37">
        <f t="shared" si="6"/>
        <v>6.4040669883897738</v>
      </c>
      <c r="H37">
        <f t="shared" si="7"/>
        <v>6.8255527524373623</v>
      </c>
    </row>
    <row r="38" spans="1:8" x14ac:dyDescent="0.3">
      <c r="A38">
        <v>38</v>
      </c>
      <c r="C38">
        <f t="shared" si="4"/>
        <v>6.8445989648115759</v>
      </c>
      <c r="D38">
        <f t="shared" si="5"/>
        <v>6.4207385005394331</v>
      </c>
      <c r="E38">
        <v>38</v>
      </c>
      <c r="G38">
        <f t="shared" si="6"/>
        <v>6.4818454743673914</v>
      </c>
      <c r="H38">
        <f t="shared" si="7"/>
        <v>6.9036342148143302</v>
      </c>
    </row>
    <row r="39" spans="1:8" x14ac:dyDescent="0.3">
      <c r="A39">
        <v>39</v>
      </c>
      <c r="C39">
        <f t="shared" si="4"/>
        <v>6.9110414042128125</v>
      </c>
      <c r="D39">
        <f t="shared" si="5"/>
        <v>6.4866847415859326</v>
      </c>
      <c r="E39">
        <v>39</v>
      </c>
      <c r="G39">
        <f t="shared" si="6"/>
        <v>6.5596239603450099</v>
      </c>
      <c r="H39">
        <f t="shared" si="7"/>
        <v>6.9817657124144095</v>
      </c>
    </row>
    <row r="40" spans="1:8" x14ac:dyDescent="0.3">
      <c r="A40">
        <v>40</v>
      </c>
      <c r="C40">
        <f t="shared" si="4"/>
        <v>6.9774838436140492</v>
      </c>
      <c r="D40">
        <f t="shared" si="5"/>
        <v>6.5525951281085035</v>
      </c>
      <c r="E40">
        <v>40</v>
      </c>
      <c r="G40">
        <f t="shared" si="6"/>
        <v>6.6374024463226284</v>
      </c>
      <c r="H40">
        <f t="shared" si="7"/>
        <v>7.0599471198330175</v>
      </c>
    </row>
    <row r="41" spans="1:8" x14ac:dyDescent="0.3">
      <c r="A41">
        <v>41</v>
      </c>
      <c r="C41">
        <f t="shared" si="4"/>
        <v>7.0439262830152867</v>
      </c>
      <c r="D41">
        <f t="shared" si="5"/>
        <v>6.618469794620311</v>
      </c>
      <c r="E41">
        <v>41</v>
      </c>
      <c r="G41">
        <f t="shared" si="6"/>
        <v>6.715180932300246</v>
      </c>
      <c r="H41">
        <f t="shared" si="7"/>
        <v>7.1381782944470471</v>
      </c>
    </row>
    <row r="42" spans="1:8" x14ac:dyDescent="0.3">
      <c r="A42">
        <v>42</v>
      </c>
      <c r="C42">
        <f t="shared" si="4"/>
        <v>7.1103687224165233</v>
      </c>
      <c r="D42">
        <f t="shared" si="5"/>
        <v>6.684308883924186</v>
      </c>
      <c r="E42">
        <v>42</v>
      </c>
      <c r="G42">
        <f t="shared" si="6"/>
        <v>6.7929594182778636</v>
      </c>
      <c r="H42">
        <f t="shared" si="7"/>
        <v>7.2164590766645906</v>
      </c>
    </row>
    <row r="43" spans="1:8" x14ac:dyDescent="0.3">
      <c r="A43">
        <v>43</v>
      </c>
      <c r="C43">
        <f t="shared" si="4"/>
        <v>7.1768111618177599</v>
      </c>
      <c r="D43">
        <f t="shared" si="5"/>
        <v>6.7501125469381806</v>
      </c>
      <c r="E43">
        <v>43</v>
      </c>
      <c r="G43">
        <f t="shared" si="6"/>
        <v>6.8707379042554813</v>
      </c>
      <c r="H43">
        <f t="shared" si="7"/>
        <v>7.2947892902024769</v>
      </c>
    </row>
    <row r="44" spans="1:8" x14ac:dyDescent="0.3">
      <c r="A44">
        <v>44</v>
      </c>
      <c r="C44">
        <f t="shared" si="4"/>
        <v>7.2432536012189974</v>
      </c>
      <c r="D44">
        <f t="shared" si="5"/>
        <v>6.8158809425129352</v>
      </c>
      <c r="E44">
        <v>44</v>
      </c>
      <c r="G44">
        <f t="shared" si="6"/>
        <v>6.9485163902330989</v>
      </c>
      <c r="H44">
        <f t="shared" si="7"/>
        <v>7.3731687423905239</v>
      </c>
    </row>
    <row r="45" spans="1:8" x14ac:dyDescent="0.3">
      <c r="A45">
        <v>45</v>
      </c>
      <c r="C45">
        <f t="shared" si="4"/>
        <v>7.309696040620234</v>
      </c>
      <c r="D45">
        <f t="shared" si="5"/>
        <v>6.8816142372413394</v>
      </c>
      <c r="E45">
        <v>45</v>
      </c>
      <c r="G45">
        <f t="shared" si="6"/>
        <v>7.0262948762107174</v>
      </c>
      <c r="H45">
        <f t="shared" si="7"/>
        <v>7.4515972245012856</v>
      </c>
    </row>
    <row r="46" spans="1:8" x14ac:dyDescent="0.3">
      <c r="A46">
        <v>46</v>
      </c>
      <c r="C46">
        <f t="shared" si="4"/>
        <v>7.3761384800214707</v>
      </c>
      <c r="D46">
        <f t="shared" si="5"/>
        <v>6.9473126052610175</v>
      </c>
      <c r="E46">
        <v>46</v>
      </c>
      <c r="G46">
        <f t="shared" si="6"/>
        <v>7.1040733621883358</v>
      </c>
      <c r="H46">
        <f t="shared" si="7"/>
        <v>7.5300745121040151</v>
      </c>
    </row>
    <row r="47" spans="1:8" x14ac:dyDescent="0.3">
      <c r="A47">
        <v>47</v>
      </c>
      <c r="C47">
        <f t="shared" si="4"/>
        <v>7.4425809194227082</v>
      </c>
      <c r="D47">
        <f t="shared" si="5"/>
        <v>7.0129762280501513</v>
      </c>
      <c r="E47">
        <v>47</v>
      </c>
      <c r="G47">
        <f t="shared" si="6"/>
        <v>7.1818518481659535</v>
      </c>
      <c r="H47">
        <f t="shared" si="7"/>
        <v>7.6086003654414816</v>
      </c>
    </row>
    <row r="48" spans="1:8" x14ac:dyDescent="0.3">
      <c r="A48">
        <v>48</v>
      </c>
      <c r="C48">
        <f t="shared" si="4"/>
        <v>7.5090233588239439</v>
      </c>
      <c r="D48">
        <f t="shared" si="5"/>
        <v>7.0786052942171542</v>
      </c>
      <c r="E48">
        <v>48</v>
      </c>
      <c r="G48">
        <f t="shared" si="6"/>
        <v>7.2596303341435711</v>
      </c>
      <c r="H48">
        <f t="shared" si="7"/>
        <v>7.6871745298281979</v>
      </c>
    </row>
    <row r="49" spans="1:8" x14ac:dyDescent="0.3">
      <c r="A49">
        <v>49</v>
      </c>
      <c r="C49">
        <f t="shared" si="4"/>
        <v>7.5754657982251814</v>
      </c>
      <c r="D49">
        <f t="shared" si="5"/>
        <v>7.1441999992847824</v>
      </c>
      <c r="E49">
        <v>49</v>
      </c>
      <c r="G49">
        <f t="shared" si="6"/>
        <v>7.3374088201211887</v>
      </c>
      <c r="H49">
        <f t="shared" si="7"/>
        <v>7.7657967360685678</v>
      </c>
    </row>
    <row r="50" spans="1:8" x14ac:dyDescent="0.3">
      <c r="A50">
        <v>50</v>
      </c>
      <c r="C50">
        <f t="shared" si="4"/>
        <v>7.6419082376264189</v>
      </c>
      <c r="D50">
        <f t="shared" si="5"/>
        <v>7.2097605454691553</v>
      </c>
      <c r="E50">
        <v>50</v>
      </c>
      <c r="G50">
        <f t="shared" si="6"/>
        <v>7.4151873060988063</v>
      </c>
      <c r="H50">
        <f t="shared" si="7"/>
        <v>7.8444667008934257</v>
      </c>
    </row>
    <row r="51" spans="1:8" x14ac:dyDescent="0.3">
      <c r="A51">
        <v>51</v>
      </c>
      <c r="C51">
        <f t="shared" si="4"/>
        <v>7.7083506770276546</v>
      </c>
      <c r="D51">
        <f t="shared" si="5"/>
        <v>7.2752871414542941</v>
      </c>
      <c r="E51">
        <v>51</v>
      </c>
      <c r="G51">
        <f t="shared" si="6"/>
        <v>7.4929657920764248</v>
      </c>
      <c r="H51">
        <f t="shared" si="7"/>
        <v>7.9231841274133821</v>
      </c>
    </row>
    <row r="52" spans="1:8" x14ac:dyDescent="0.3">
      <c r="A52">
        <v>52</v>
      </c>
      <c r="C52">
        <f t="shared" si="4"/>
        <v>7.7747931164288921</v>
      </c>
      <c r="D52">
        <f t="shared" si="5"/>
        <v>7.3407800021626857</v>
      </c>
      <c r="E52">
        <v>52</v>
      </c>
      <c r="G52">
        <f t="shared" si="6"/>
        <v>7.5707442780540424</v>
      </c>
      <c r="H52">
        <f t="shared" si="7"/>
        <v>8.0019487055873668</v>
      </c>
    </row>
    <row r="53" spans="1:8" x14ac:dyDescent="0.3">
      <c r="A53">
        <v>53</v>
      </c>
      <c r="C53">
        <f t="shared" si="4"/>
        <v>7.8412355558301288</v>
      </c>
      <c r="D53">
        <f t="shared" si="5"/>
        <v>7.4062393485224041</v>
      </c>
      <c r="E53">
        <v>53</v>
      </c>
      <c r="G53">
        <f t="shared" si="6"/>
        <v>7.6485227640316609</v>
      </c>
      <c r="H53">
        <f t="shared" si="7"/>
        <v>8.0807601127047644</v>
      </c>
    </row>
    <row r="54" spans="1:8" x14ac:dyDescent="0.3">
      <c r="A54">
        <v>54</v>
      </c>
      <c r="C54">
        <f t="shared" si="4"/>
        <v>7.9076779952313654</v>
      </c>
      <c r="D54">
        <f t="shared" si="5"/>
        <v>7.4716654072313613</v>
      </c>
      <c r="E54">
        <v>54</v>
      </c>
      <c r="G54">
        <f t="shared" si="6"/>
        <v>7.7263012500092785</v>
      </c>
      <c r="H54">
        <f t="shared" si="7"/>
        <v>8.1596180138794718</v>
      </c>
    </row>
    <row r="55" spans="1:8" x14ac:dyDescent="0.3">
      <c r="A55">
        <v>55</v>
      </c>
      <c r="C55">
        <f t="shared" si="4"/>
        <v>7.9741204346326029</v>
      </c>
      <c r="D55">
        <f t="shared" si="5"/>
        <v>7.537058410519184</v>
      </c>
      <c r="E55">
        <v>55</v>
      </c>
      <c r="G55">
        <f t="shared" si="6"/>
        <v>7.8040797359868961</v>
      </c>
      <c r="H55">
        <f t="shared" si="7"/>
        <v>8.2385220625542903</v>
      </c>
    </row>
    <row r="56" spans="1:8" x14ac:dyDescent="0.3">
      <c r="A56">
        <v>56</v>
      </c>
      <c r="C56">
        <f t="shared" si="4"/>
        <v>8.0405628740338386</v>
      </c>
      <c r="D56">
        <f t="shared" si="5"/>
        <v>7.6024185959072392</v>
      </c>
      <c r="E56">
        <v>56</v>
      </c>
      <c r="G56">
        <f t="shared" si="6"/>
        <v>7.8818582219645137</v>
      </c>
      <c r="H56">
        <f t="shared" si="7"/>
        <v>8.3174719010139864</v>
      </c>
    </row>
    <row r="57" spans="1:8" x14ac:dyDescent="0.3">
      <c r="A57">
        <v>57</v>
      </c>
      <c r="C57">
        <f t="shared" si="4"/>
        <v>8.1070053134350761</v>
      </c>
      <c r="D57">
        <f t="shared" si="5"/>
        <v>7.6677462059673536</v>
      </c>
      <c r="E57">
        <v>57</v>
      </c>
      <c r="G57">
        <f t="shared" si="6"/>
        <v>7.9596367079421313</v>
      </c>
      <c r="H57">
        <f t="shared" si="7"/>
        <v>8.3964671609054236</v>
      </c>
    </row>
    <row r="58" spans="1:8" x14ac:dyDescent="0.3">
      <c r="A58">
        <v>58</v>
      </c>
      <c r="C58">
        <f t="shared" si="4"/>
        <v>8.1734477528363136</v>
      </c>
      <c r="D58">
        <f t="shared" si="5"/>
        <v>7.7330414880796647</v>
      </c>
      <c r="E58">
        <v>58</v>
      </c>
      <c r="G58">
        <f t="shared" si="6"/>
        <v>8.0374151939197507</v>
      </c>
      <c r="H58">
        <f t="shared" si="7"/>
        <v>8.4755074637631989</v>
      </c>
    </row>
    <row r="59" spans="1:8" x14ac:dyDescent="0.3">
      <c r="A59">
        <v>59</v>
      </c>
      <c r="C59">
        <f t="shared" si="4"/>
        <v>8.2398901922375494</v>
      </c>
      <c r="D59">
        <f t="shared" si="5"/>
        <v>7.7983046941901506</v>
      </c>
      <c r="E59">
        <v>59</v>
      </c>
      <c r="G59">
        <f t="shared" si="6"/>
        <v>8.1151936798973683</v>
      </c>
      <c r="H59">
        <f t="shared" si="7"/>
        <v>8.5545924215392013</v>
      </c>
    </row>
    <row r="60" spans="1:8" x14ac:dyDescent="0.3">
      <c r="A60">
        <v>60</v>
      </c>
      <c r="C60">
        <f t="shared" si="4"/>
        <v>8.3063326316387869</v>
      </c>
      <c r="D60">
        <f t="shared" si="5"/>
        <v>7.8635360805682799</v>
      </c>
      <c r="E60">
        <v>60</v>
      </c>
      <c r="G60">
        <f t="shared" si="6"/>
        <v>8.1929721658749859</v>
      </c>
      <c r="H60">
        <f t="shared" si="7"/>
        <v>8.6337216371346113</v>
      </c>
    </row>
    <row r="61" spans="1:8" x14ac:dyDescent="0.3">
      <c r="A61">
        <v>61</v>
      </c>
      <c r="C61">
        <f t="shared" si="4"/>
        <v>8.3727750710400244</v>
      </c>
      <c r="D61">
        <f t="shared" si="5"/>
        <v>7.9287359075652182</v>
      </c>
      <c r="E61">
        <v>61</v>
      </c>
      <c r="G61">
        <f t="shared" si="6"/>
        <v>8.2707506518526035</v>
      </c>
      <c r="H61">
        <f t="shared" si="7"/>
        <v>8.7128947049328467</v>
      </c>
    </row>
    <row r="62" spans="1:8" x14ac:dyDescent="0.3">
      <c r="A62">
        <v>62</v>
      </c>
      <c r="C62">
        <f t="shared" si="4"/>
        <v>8.4392175104412601</v>
      </c>
      <c r="D62">
        <f t="shared" si="5"/>
        <v>7.9939044393730772</v>
      </c>
      <c r="E62">
        <v>62</v>
      </c>
      <c r="G62">
        <f t="shared" si="6"/>
        <v>8.3485291378302211</v>
      </c>
      <c r="H62">
        <f t="shared" si="7"/>
        <v>8.792111211332049</v>
      </c>
    </row>
    <row r="63" spans="1:8" x14ac:dyDescent="0.3">
      <c r="A63">
        <v>63</v>
      </c>
      <c r="C63">
        <f t="shared" si="4"/>
        <v>8.5056599498424976</v>
      </c>
      <c r="D63">
        <f t="shared" si="5"/>
        <v>8.0590419437855871</v>
      </c>
      <c r="E63">
        <v>63</v>
      </c>
      <c r="G63">
        <f t="shared" si="6"/>
        <v>8.4263076238078387</v>
      </c>
      <c r="H63">
        <f t="shared" si="7"/>
        <v>8.8713707352757627</v>
      </c>
    </row>
    <row r="64" spans="1:8" x14ac:dyDescent="0.3">
      <c r="A64">
        <v>64</v>
      </c>
      <c r="C64">
        <f t="shared" si="4"/>
        <v>8.5721023892437351</v>
      </c>
      <c r="D64">
        <f t="shared" si="5"/>
        <v>8.1241486919606061</v>
      </c>
      <c r="E64">
        <v>64</v>
      </c>
      <c r="G64">
        <f t="shared" si="6"/>
        <v>8.5040861097854581</v>
      </c>
      <c r="H64">
        <f t="shared" si="7"/>
        <v>8.9506728487804814</v>
      </c>
    </row>
    <row r="65" spans="1:8" x14ac:dyDescent="0.3">
      <c r="A65">
        <v>65</v>
      </c>
      <c r="C65">
        <f t="shared" ref="C65:C70" si="8">4.38622870696581+(A65-1)*0.0664424394012369</f>
        <v>8.6385448286449709</v>
      </c>
      <c r="D65">
        <f t="shared" ref="D65:D70" si="9">0+1*C65-0.419293941550675*(1.00680272108844+(C65-5.97455782312925)^2/50.1376870932408)^0.5</f>
        <v>8.1892249581848482</v>
      </c>
      <c r="E65">
        <v>65</v>
      </c>
      <c r="G65">
        <f t="shared" ref="G65:G70" si="10">3.60404149319553+(E65-1)*0.0777784859776179</f>
        <v>8.5818645957630757</v>
      </c>
      <c r="H65">
        <f t="shared" ref="H65:H70" si="11">0+1*G65+0.419293941550675*(1.00680272108844+(G65-5.97455782312925)^2/50.1376870932408)^0.5</f>
        <v>9.0300171174588488</v>
      </c>
    </row>
    <row r="66" spans="1:8" x14ac:dyDescent="0.3">
      <c r="A66">
        <v>66</v>
      </c>
      <c r="C66">
        <f t="shared" si="8"/>
        <v>8.7049872680462084</v>
      </c>
      <c r="D66">
        <f t="shared" si="9"/>
        <v>8.2542710196412052</v>
      </c>
      <c r="E66">
        <v>66</v>
      </c>
      <c r="G66">
        <f t="shared" si="10"/>
        <v>8.6596430817406933</v>
      </c>
      <c r="H66">
        <f t="shared" si="11"/>
        <v>9.1094031010373442</v>
      </c>
    </row>
    <row r="67" spans="1:8" x14ac:dyDescent="0.3">
      <c r="A67">
        <v>67</v>
      </c>
      <c r="C67">
        <f t="shared" si="8"/>
        <v>8.7714297074474459</v>
      </c>
      <c r="D67">
        <f t="shared" si="9"/>
        <v>8.3192871561789765</v>
      </c>
      <c r="E67">
        <v>67</v>
      </c>
      <c r="G67">
        <f t="shared" si="10"/>
        <v>8.7374215677183109</v>
      </c>
      <c r="H67">
        <f t="shared" si="11"/>
        <v>9.1888303538673402</v>
      </c>
    </row>
    <row r="68" spans="1:8" x14ac:dyDescent="0.3">
      <c r="A68">
        <v>68</v>
      </c>
      <c r="C68">
        <f t="shared" si="8"/>
        <v>8.8378721468486816</v>
      </c>
      <c r="D68">
        <f t="shared" si="9"/>
        <v>8.384273650087346</v>
      </c>
      <c r="E68">
        <v>68</v>
      </c>
      <c r="G68">
        <f t="shared" si="10"/>
        <v>8.8152000536959285</v>
      </c>
      <c r="H68">
        <f t="shared" si="11"/>
        <v>9.2682984254285206</v>
      </c>
    </row>
    <row r="69" spans="1:8" x14ac:dyDescent="0.3">
      <c r="A69">
        <v>69</v>
      </c>
      <c r="C69">
        <f t="shared" si="8"/>
        <v>8.9043145862499191</v>
      </c>
      <c r="D69">
        <f t="shared" si="9"/>
        <v>8.4492307858724196</v>
      </c>
      <c r="E69">
        <v>69</v>
      </c>
      <c r="G69">
        <f t="shared" si="10"/>
        <v>8.8929785396735461</v>
      </c>
      <c r="H69">
        <f t="shared" si="11"/>
        <v>9.3478068608237184</v>
      </c>
    </row>
    <row r="70" spans="1:8" x14ac:dyDescent="0.3">
      <c r="A70">
        <v>70</v>
      </c>
      <c r="C70">
        <f t="shared" si="8"/>
        <v>8.9707570256511566</v>
      </c>
      <c r="D70">
        <f t="shared" si="9"/>
        <v>8.5141588500380525</v>
      </c>
      <c r="E70">
        <v>70</v>
      </c>
      <c r="G70">
        <f t="shared" si="10"/>
        <v>8.9707570256511655</v>
      </c>
      <c r="H70">
        <f t="shared" si="11"/>
        <v>9.4273552012642696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1C5F0-5350-47C4-89A4-F312192DF312}">
  <sheetPr codeName="XLSTAT_20230720_032105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4.53186738506386+(A1-1)*0.0655359902146894</f>
        <v>4.53186738506386</v>
      </c>
      <c r="D1">
        <f t="shared" ref="D1:D32" si="1">0+1*C1-0.440695991775583*(1.00680272108844+(C1-6.03326530612245)^2/33.4834375958218)^0.5</f>
        <v>4.0751299592948316</v>
      </c>
      <c r="E1">
        <v>1</v>
      </c>
      <c r="G1">
        <f t="shared" ref="G1:G32" si="2">3.7182018528665+(E1-1)*0.0773282443045063</f>
        <v>3.7182018528665002</v>
      </c>
      <c r="H1">
        <f t="shared" ref="H1:H32" si="3">0+1*G1+0.440695991775583*(1.00680272108844+(G1-6.03326530612245)^2/33.4834375958218)^0.5</f>
        <v>4.1942488950645496</v>
      </c>
    </row>
    <row r="2" spans="1:8" x14ac:dyDescent="0.3">
      <c r="A2">
        <v>2</v>
      </c>
      <c r="C2">
        <f t="shared" si="0"/>
        <v>4.5974033752785495</v>
      </c>
      <c r="D2">
        <f t="shared" si="1"/>
        <v>4.141889878116972</v>
      </c>
      <c r="E2">
        <v>2</v>
      </c>
      <c r="G2">
        <f t="shared" si="2"/>
        <v>3.7955300971710066</v>
      </c>
      <c r="H2">
        <f t="shared" si="3"/>
        <v>4.2694274953244884</v>
      </c>
    </row>
    <row r="3" spans="1:8" x14ac:dyDescent="0.3">
      <c r="A3">
        <v>3</v>
      </c>
      <c r="C3">
        <f t="shared" si="0"/>
        <v>4.662939365493239</v>
      </c>
      <c r="D3">
        <f t="shared" si="1"/>
        <v>4.2085982601393814</v>
      </c>
      <c r="E3">
        <v>3</v>
      </c>
      <c r="G3">
        <f t="shared" si="2"/>
        <v>3.8728583414755127</v>
      </c>
      <c r="H3">
        <f t="shared" si="3"/>
        <v>4.3446698174005824</v>
      </c>
    </row>
    <row r="4" spans="1:8" x14ac:dyDescent="0.3">
      <c r="A4">
        <v>4</v>
      </c>
      <c r="C4">
        <f t="shared" si="0"/>
        <v>4.7284753557079284</v>
      </c>
      <c r="D4">
        <f t="shared" si="1"/>
        <v>4.2752547054154881</v>
      </c>
      <c r="E4">
        <v>4</v>
      </c>
      <c r="G4">
        <f t="shared" si="2"/>
        <v>3.9501865857800191</v>
      </c>
      <c r="H4">
        <f t="shared" si="3"/>
        <v>4.4199767100901948</v>
      </c>
    </row>
    <row r="5" spans="1:8" x14ac:dyDescent="0.3">
      <c r="A5">
        <v>5</v>
      </c>
      <c r="C5">
        <f t="shared" si="0"/>
        <v>4.7940113459226179</v>
      </c>
      <c r="D5">
        <f t="shared" si="1"/>
        <v>4.3418588278400776</v>
      </c>
      <c r="E5">
        <v>5</v>
      </c>
      <c r="G5">
        <f t="shared" si="2"/>
        <v>4.0275148300845256</v>
      </c>
      <c r="H5">
        <f t="shared" si="3"/>
        <v>4.4953490103567395</v>
      </c>
    </row>
    <row r="6" spans="1:8" x14ac:dyDescent="0.3">
      <c r="A6">
        <v>6</v>
      </c>
      <c r="C6">
        <f t="shared" si="0"/>
        <v>4.8595473361373074</v>
      </c>
      <c r="D6">
        <f t="shared" si="1"/>
        <v>4.4084102557672651</v>
      </c>
      <c r="E6">
        <v>6</v>
      </c>
      <c r="G6">
        <f t="shared" si="2"/>
        <v>4.1048430743890316</v>
      </c>
      <c r="H6">
        <f t="shared" si="3"/>
        <v>4.5707875419057116</v>
      </c>
    </row>
    <row r="7" spans="1:8" x14ac:dyDescent="0.3">
      <c r="A7">
        <v>7</v>
      </c>
      <c r="C7">
        <f t="shared" si="0"/>
        <v>4.925083326351996</v>
      </c>
      <c r="D7">
        <f t="shared" si="1"/>
        <v>4.4749086326154739</v>
      </c>
      <c r="E7">
        <v>7</v>
      </c>
      <c r="G7">
        <f t="shared" si="2"/>
        <v>4.1821713186935376</v>
      </c>
      <c r="H7">
        <f t="shared" si="3"/>
        <v>4.6462931137373129</v>
      </c>
    </row>
    <row r="8" spans="1:8" x14ac:dyDescent="0.3">
      <c r="A8">
        <v>8</v>
      </c>
      <c r="C8">
        <f t="shared" si="0"/>
        <v>4.9906193165666854</v>
      </c>
      <c r="D8">
        <f t="shared" si="1"/>
        <v>4.5413536174572595</v>
      </c>
      <c r="E8">
        <v>8</v>
      </c>
      <c r="G8">
        <f t="shared" si="2"/>
        <v>4.2594995629980446</v>
      </c>
      <c r="H8">
        <f t="shared" si="3"/>
        <v>4.7218665186801472</v>
      </c>
    </row>
    <row r="9" spans="1:8" x14ac:dyDescent="0.3">
      <c r="A9">
        <v>9</v>
      </c>
      <c r="C9">
        <f t="shared" si="0"/>
        <v>5.0561553067813749</v>
      </c>
      <c r="D9">
        <f t="shared" si="1"/>
        <v>4.6077448855918881</v>
      </c>
      <c r="E9">
        <v>9</v>
      </c>
      <c r="G9">
        <f t="shared" si="2"/>
        <v>4.3368278073025506</v>
      </c>
      <c r="H9">
        <f t="shared" si="3"/>
        <v>4.7975085319108626</v>
      </c>
    </row>
    <row r="10" spans="1:8" x14ac:dyDescent="0.3">
      <c r="A10">
        <v>10</v>
      </c>
      <c r="C10">
        <f t="shared" si="0"/>
        <v>5.1216912969960644</v>
      </c>
      <c r="D10">
        <f t="shared" si="1"/>
        <v>4.6740821290985242</v>
      </c>
      <c r="E10">
        <v>10</v>
      </c>
      <c r="G10">
        <f t="shared" si="2"/>
        <v>4.4141560516070566</v>
      </c>
      <c r="H10">
        <f t="shared" si="3"/>
        <v>4.8732199094649467</v>
      </c>
    </row>
    <row r="11" spans="1:8" x14ac:dyDescent="0.3">
      <c r="A11">
        <v>11</v>
      </c>
      <c r="C11">
        <f t="shared" si="0"/>
        <v>5.1872272872107539</v>
      </c>
      <c r="D11">
        <f t="shared" si="1"/>
        <v>4.7403650573679679</v>
      </c>
      <c r="E11">
        <v>11</v>
      </c>
      <c r="G11">
        <f t="shared" si="2"/>
        <v>4.4914842959115635</v>
      </c>
      <c r="H11">
        <f t="shared" si="3"/>
        <v>4.949001386744162</v>
      </c>
    </row>
    <row r="12" spans="1:8" x14ac:dyDescent="0.3">
      <c r="A12">
        <v>12</v>
      </c>
      <c r="C12">
        <f t="shared" si="0"/>
        <v>5.2527632774254434</v>
      </c>
      <c r="D12">
        <f t="shared" si="1"/>
        <v>4.8065933976108735</v>
      </c>
      <c r="E12">
        <v>12</v>
      </c>
      <c r="G12">
        <f t="shared" si="2"/>
        <v>4.5688125402160695</v>
      </c>
      <c r="H12">
        <f t="shared" si="3"/>
        <v>5.0248536770264494</v>
      </c>
    </row>
    <row r="13" spans="1:8" x14ac:dyDescent="0.3">
      <c r="A13">
        <v>13</v>
      </c>
      <c r="C13">
        <f t="shared" si="0"/>
        <v>5.3182992676401328</v>
      </c>
      <c r="D13">
        <f t="shared" si="1"/>
        <v>4.8727668953404626</v>
      </c>
      <c r="E13">
        <v>13</v>
      </c>
      <c r="G13">
        <f t="shared" si="2"/>
        <v>4.6461407845205756</v>
      </c>
      <c r="H13">
        <f t="shared" si="3"/>
        <v>5.100777469984374</v>
      </c>
    </row>
    <row r="14" spans="1:8" x14ac:dyDescent="0.3">
      <c r="A14">
        <v>14</v>
      </c>
      <c r="C14">
        <f t="shared" si="0"/>
        <v>5.3838352578548223</v>
      </c>
      <c r="D14">
        <f t="shared" si="1"/>
        <v>4.9388853148278127</v>
      </c>
      <c r="E14">
        <v>14</v>
      </c>
      <c r="G14">
        <f t="shared" si="2"/>
        <v>4.7234690288250825</v>
      </c>
      <c r="H14">
        <f t="shared" si="3"/>
        <v>5.1767734302183843</v>
      </c>
    </row>
    <row r="15" spans="1:8" x14ac:dyDescent="0.3">
      <c r="A15">
        <v>15</v>
      </c>
      <c r="C15">
        <f t="shared" si="0"/>
        <v>5.4493712480695118</v>
      </c>
      <c r="D15">
        <f t="shared" si="1"/>
        <v>5.0049484395278609</v>
      </c>
      <c r="E15">
        <v>15</v>
      </c>
      <c r="G15">
        <f t="shared" si="2"/>
        <v>4.8007972731295885</v>
      </c>
      <c r="H15">
        <f t="shared" si="3"/>
        <v>5.2528421958113887</v>
      </c>
    </row>
    <row r="16" spans="1:8" x14ac:dyDescent="0.3">
      <c r="A16">
        <v>16</v>
      </c>
      <c r="C16">
        <f t="shared" si="0"/>
        <v>5.5149072382842013</v>
      </c>
      <c r="D16">
        <f t="shared" si="1"/>
        <v>5.0709560724743774</v>
      </c>
      <c r="E16">
        <v>16</v>
      </c>
      <c r="G16">
        <f t="shared" si="2"/>
        <v>4.8781255174340945</v>
      </c>
      <c r="H16">
        <f t="shared" si="3"/>
        <v>5.3289843769112881</v>
      </c>
    </row>
    <row r="17" spans="1:8" x14ac:dyDescent="0.3">
      <c r="A17">
        <v>17</v>
      </c>
      <c r="C17">
        <f t="shared" si="0"/>
        <v>5.5804432284988899</v>
      </c>
      <c r="D17">
        <f t="shared" si="1"/>
        <v>5.136908036642259</v>
      </c>
      <c r="E17">
        <v>17</v>
      </c>
      <c r="G17">
        <f t="shared" si="2"/>
        <v>4.9554537617386014</v>
      </c>
      <c r="H17">
        <f t="shared" si="3"/>
        <v>5.4052005543481565</v>
      </c>
    </row>
    <row r="18" spans="1:8" x14ac:dyDescent="0.3">
      <c r="A18">
        <v>18</v>
      </c>
      <c r="C18">
        <f t="shared" si="0"/>
        <v>5.6459792187135793</v>
      </c>
      <c r="D18">
        <f t="shared" si="1"/>
        <v>5.2028041752756202</v>
      </c>
      <c r="E18">
        <v>18</v>
      </c>
      <c r="G18">
        <f t="shared" si="2"/>
        <v>5.0327820060431074</v>
      </c>
      <c r="H18">
        <f t="shared" si="3"/>
        <v>5.4814912782928715</v>
      </c>
    </row>
    <row r="19" spans="1:8" x14ac:dyDescent="0.3">
      <c r="A19">
        <v>19</v>
      </c>
      <c r="C19">
        <f t="shared" si="0"/>
        <v>5.7115152089282688</v>
      </c>
      <c r="D19">
        <f t="shared" si="1"/>
        <v>5.2686443521802557</v>
      </c>
      <c r="E19">
        <v>19</v>
      </c>
      <c r="G19">
        <f t="shared" si="2"/>
        <v>5.1101102503476135</v>
      </c>
      <c r="H19">
        <f t="shared" si="3"/>
        <v>5.5578570669639573</v>
      </c>
    </row>
    <row r="20" spans="1:8" x14ac:dyDescent="0.3">
      <c r="A20">
        <v>20</v>
      </c>
      <c r="C20">
        <f t="shared" si="0"/>
        <v>5.7770511991429583</v>
      </c>
      <c r="D20">
        <f t="shared" si="1"/>
        <v>5.3344284519792549</v>
      </c>
      <c r="E20">
        <v>20</v>
      </c>
      <c r="G20">
        <f t="shared" si="2"/>
        <v>5.1874384946521204</v>
      </c>
      <c r="H20">
        <f t="shared" si="3"/>
        <v>5.6342984053893126</v>
      </c>
    </row>
    <row r="21" spans="1:8" x14ac:dyDescent="0.3">
      <c r="A21">
        <v>21</v>
      </c>
      <c r="C21">
        <f t="shared" si="0"/>
        <v>5.8425871893576478</v>
      </c>
      <c r="D21">
        <f t="shared" si="1"/>
        <v>5.4001563803306176</v>
      </c>
      <c r="E21">
        <v>21</v>
      </c>
      <c r="G21">
        <f t="shared" si="2"/>
        <v>5.2647667389566264</v>
      </c>
      <c r="H21">
        <f t="shared" si="3"/>
        <v>5.7108157442294312</v>
      </c>
    </row>
    <row r="22" spans="1:8" x14ac:dyDescent="0.3">
      <c r="A22">
        <v>22</v>
      </c>
      <c r="C22">
        <f t="shared" si="0"/>
        <v>5.9081231795723372</v>
      </c>
      <c r="D22">
        <f t="shared" si="1"/>
        <v>5.4658280641059518</v>
      </c>
      <c r="E22">
        <v>22</v>
      </c>
      <c r="G22">
        <f t="shared" si="2"/>
        <v>5.3420949832611324</v>
      </c>
      <c r="H22">
        <f t="shared" si="3"/>
        <v>5.7874094986684907</v>
      </c>
    </row>
    <row r="23" spans="1:8" x14ac:dyDescent="0.3">
      <c r="A23">
        <v>23</v>
      </c>
      <c r="C23">
        <f t="shared" si="0"/>
        <v>5.9736591697870267</v>
      </c>
      <c r="D23">
        <f t="shared" si="1"/>
        <v>5.5314434515294364</v>
      </c>
      <c r="E23">
        <v>23</v>
      </c>
      <c r="G23">
        <f t="shared" si="2"/>
        <v>5.4194232275656393</v>
      </c>
      <c r="H23">
        <f t="shared" si="3"/>
        <v>5.8640800473794679</v>
      </c>
    </row>
    <row r="24" spans="1:8" x14ac:dyDescent="0.3">
      <c r="A24">
        <v>24</v>
      </c>
      <c r="C24">
        <f t="shared" si="0"/>
        <v>6.0391951600017162</v>
      </c>
      <c r="D24">
        <f t="shared" si="1"/>
        <v>5.5970025122764584</v>
      </c>
      <c r="E24">
        <v>24</v>
      </c>
      <c r="G24">
        <f t="shared" si="2"/>
        <v>5.4967514718701453</v>
      </c>
      <c r="H24">
        <f t="shared" si="3"/>
        <v>5.9408277315691187</v>
      </c>
    </row>
    <row r="25" spans="1:8" x14ac:dyDescent="0.3">
      <c r="A25">
        <v>25</v>
      </c>
      <c r="C25">
        <f t="shared" si="0"/>
        <v>6.1047311502164057</v>
      </c>
      <c r="D25">
        <f t="shared" si="1"/>
        <v>5.6625052375314819</v>
      </c>
      <c r="E25">
        <v>25</v>
      </c>
      <c r="G25">
        <f t="shared" si="2"/>
        <v>5.5740797161746514</v>
      </c>
      <c r="H25">
        <f t="shared" si="3"/>
        <v>6.0176528541083387</v>
      </c>
    </row>
    <row r="26" spans="1:8" x14ac:dyDescent="0.3">
      <c r="A26">
        <v>26</v>
      </c>
      <c r="C26">
        <f t="shared" si="0"/>
        <v>6.1702671404310951</v>
      </c>
      <c r="D26">
        <f t="shared" si="1"/>
        <v>5.7279516400048758</v>
      </c>
      <c r="E26">
        <v>26</v>
      </c>
      <c r="G26">
        <f t="shared" si="2"/>
        <v>5.6514079604791574</v>
      </c>
      <c r="H26">
        <f t="shared" si="3"/>
        <v>6.0945556787529531</v>
      </c>
    </row>
    <row r="27" spans="1:8" x14ac:dyDescent="0.3">
      <c r="A27">
        <v>27</v>
      </c>
      <c r="C27">
        <f t="shared" si="0"/>
        <v>6.2358031306457846</v>
      </c>
      <c r="D27">
        <f t="shared" si="1"/>
        <v>5.7933417539086483</v>
      </c>
      <c r="E27">
        <v>27</v>
      </c>
      <c r="G27">
        <f t="shared" si="2"/>
        <v>5.7287362047836634</v>
      </c>
      <c r="H27">
        <f t="shared" si="3"/>
        <v>6.1715364294595654</v>
      </c>
    </row>
    <row r="28" spans="1:8" x14ac:dyDescent="0.3">
      <c r="A28">
        <v>28</v>
      </c>
      <c r="C28">
        <f t="shared" si="0"/>
        <v>6.3013391208604741</v>
      </c>
      <c r="D28">
        <f t="shared" si="1"/>
        <v>5.8586756348911759</v>
      </c>
      <c r="E28">
        <v>28</v>
      </c>
      <c r="G28">
        <f t="shared" si="2"/>
        <v>5.8060644490881703</v>
      </c>
      <c r="H28">
        <f t="shared" si="3"/>
        <v>6.2485952898005586</v>
      </c>
    </row>
    <row r="29" spans="1:8" x14ac:dyDescent="0.3">
      <c r="A29">
        <v>29</v>
      </c>
      <c r="C29">
        <f t="shared" si="0"/>
        <v>6.3668751110751636</v>
      </c>
      <c r="D29">
        <f t="shared" si="1"/>
        <v>5.9239533599312368</v>
      </c>
      <c r="E29">
        <v>29</v>
      </c>
      <c r="G29">
        <f t="shared" si="2"/>
        <v>5.8833926933926772</v>
      </c>
      <c r="H29">
        <f t="shared" si="3"/>
        <v>6.3257324024817683</v>
      </c>
    </row>
    <row r="30" spans="1:8" x14ac:dyDescent="0.3">
      <c r="A30">
        <v>30</v>
      </c>
      <c r="C30">
        <f t="shared" si="0"/>
        <v>6.4324111012898522</v>
      </c>
      <c r="D30">
        <f t="shared" si="1"/>
        <v>5.9891750271917958</v>
      </c>
      <c r="E30">
        <v>30</v>
      </c>
      <c r="G30">
        <f t="shared" si="2"/>
        <v>5.9607209376971824</v>
      </c>
      <c r="H30">
        <f t="shared" si="3"/>
        <v>6.4029478689657964</v>
      </c>
    </row>
    <row r="31" spans="1:8" x14ac:dyDescent="0.3">
      <c r="A31">
        <v>31</v>
      </c>
      <c r="C31">
        <f t="shared" si="0"/>
        <v>6.4979470915045416</v>
      </c>
      <c r="D31">
        <f t="shared" si="1"/>
        <v>6.0543407558342137</v>
      </c>
      <c r="E31">
        <v>31</v>
      </c>
      <c r="G31">
        <f t="shared" si="2"/>
        <v>6.0380491820016893</v>
      </c>
      <c r="H31">
        <f t="shared" si="3"/>
        <v>6.4802417492032589</v>
      </c>
    </row>
    <row r="32" spans="1:8" x14ac:dyDescent="0.3">
      <c r="A32">
        <v>32</v>
      </c>
      <c r="C32">
        <f t="shared" si="0"/>
        <v>6.5634830817192311</v>
      </c>
      <c r="D32">
        <f t="shared" si="1"/>
        <v>6.1194506857936677</v>
      </c>
      <c r="E32">
        <v>32</v>
      </c>
      <c r="G32">
        <f t="shared" si="2"/>
        <v>6.1153774263061953</v>
      </c>
      <c r="H32">
        <f t="shared" si="3"/>
        <v>6.557614061473612</v>
      </c>
    </row>
    <row r="33" spans="1:8" x14ac:dyDescent="0.3">
      <c r="A33">
        <v>33</v>
      </c>
      <c r="C33">
        <f t="shared" ref="C33:C64" si="4">4.53186738506386+(A33-1)*0.0655359902146894</f>
        <v>6.6290190719339206</v>
      </c>
      <c r="D33">
        <f t="shared" ref="D33:D64" si="5">0+1*C33-0.440695991775583*(1.00680272108844+(C33-6.03326530612245)^2/33.4834375958218)^0.5</f>
        <v>6.1845049775167924</v>
      </c>
      <c r="E33">
        <v>33</v>
      </c>
      <c r="G33">
        <f t="shared" ref="G33:G64" si="6">3.7182018528665+(E33-1)*0.0773282443045063</f>
        <v>6.1927056706107013</v>
      </c>
      <c r="H33">
        <f t="shared" ref="H33:H64" si="7">0+1*G33+0.440695991775583*(1.00680272108844+(G33-6.03326530612245)^2/33.4834375958218)^0.5</f>
        <v>6.6350647823365803</v>
      </c>
    </row>
    <row r="34" spans="1:8" x14ac:dyDescent="0.3">
      <c r="A34">
        <v>34</v>
      </c>
      <c r="C34">
        <f t="shared" si="4"/>
        <v>6.6945550621486101</v>
      </c>
      <c r="D34">
        <f t="shared" si="5"/>
        <v>6.2495038116626613</v>
      </c>
      <c r="E34">
        <v>34</v>
      </c>
      <c r="G34">
        <f t="shared" si="6"/>
        <v>6.2700339149152082</v>
      </c>
      <c r="H34">
        <f t="shared" si="7"/>
        <v>6.7125938466944461</v>
      </c>
    </row>
    <row r="35" spans="1:8" x14ac:dyDescent="0.3">
      <c r="A35">
        <v>35</v>
      </c>
      <c r="C35">
        <f t="shared" si="4"/>
        <v>6.7600910523632995</v>
      </c>
      <c r="D35">
        <f t="shared" si="5"/>
        <v>6.3144473887684089</v>
      </c>
      <c r="E35">
        <v>35</v>
      </c>
      <c r="G35">
        <f t="shared" si="6"/>
        <v>6.3473621592197143</v>
      </c>
      <c r="H35">
        <f t="shared" si="7"/>
        <v>6.7902011479648374</v>
      </c>
    </row>
    <row r="36" spans="1:8" x14ac:dyDescent="0.3">
      <c r="A36">
        <v>36</v>
      </c>
      <c r="C36">
        <f t="shared" si="4"/>
        <v>6.8256270425779881</v>
      </c>
      <c r="D36">
        <f t="shared" si="5"/>
        <v>6.3793359288808977</v>
      </c>
      <c r="E36">
        <v>36</v>
      </c>
      <c r="G36">
        <f t="shared" si="6"/>
        <v>6.4246904035242203</v>
      </c>
      <c r="H36">
        <f t="shared" si="7"/>
        <v>6.8678865383629493</v>
      </c>
    </row>
    <row r="37" spans="1:8" x14ac:dyDescent="0.3">
      <c r="A37">
        <v>37</v>
      </c>
      <c r="C37">
        <f t="shared" si="4"/>
        <v>6.8911630327926776</v>
      </c>
      <c r="D37">
        <f t="shared" si="5"/>
        <v>6.4441696711560148</v>
      </c>
      <c r="E37">
        <v>37</v>
      </c>
      <c r="G37">
        <f t="shared" si="6"/>
        <v>6.5020186478287272</v>
      </c>
      <c r="H37">
        <f t="shared" si="7"/>
        <v>6.9456498292914359</v>
      </c>
    </row>
    <row r="38" spans="1:8" x14ac:dyDescent="0.3">
      <c r="A38">
        <v>38</v>
      </c>
      <c r="C38">
        <f t="shared" si="4"/>
        <v>6.9566990230073671</v>
      </c>
      <c r="D38">
        <f t="shared" si="5"/>
        <v>6.5089488734272214</v>
      </c>
      <c r="E38">
        <v>38</v>
      </c>
      <c r="G38">
        <f t="shared" si="6"/>
        <v>6.5793468921332332</v>
      </c>
      <c r="H38">
        <f t="shared" si="7"/>
        <v>7.0234907918356102</v>
      </c>
    </row>
    <row r="39" spans="1:8" x14ac:dyDescent="0.3">
      <c r="A39">
        <v>39</v>
      </c>
      <c r="C39">
        <f t="shared" si="4"/>
        <v>7.0222350132220566</v>
      </c>
      <c r="D39">
        <f t="shared" si="5"/>
        <v>6.5736738117451736</v>
      </c>
      <c r="E39">
        <v>39</v>
      </c>
      <c r="G39">
        <f t="shared" si="6"/>
        <v>6.6566751364377392</v>
      </c>
      <c r="H39">
        <f t="shared" si="7"/>
        <v>7.1014091573609148</v>
      </c>
    </row>
    <row r="40" spans="1:8" x14ac:dyDescent="0.3">
      <c r="A40">
        <v>40</v>
      </c>
      <c r="C40">
        <f t="shared" si="4"/>
        <v>7.087771003436746</v>
      </c>
      <c r="D40">
        <f t="shared" si="5"/>
        <v>6.6383447798902449</v>
      </c>
      <c r="E40">
        <v>40</v>
      </c>
      <c r="G40">
        <f t="shared" si="6"/>
        <v>6.7340033807422461</v>
      </c>
      <c r="H40">
        <f t="shared" si="7"/>
        <v>7.1794046182090741</v>
      </c>
    </row>
    <row r="41" spans="1:8" x14ac:dyDescent="0.3">
      <c r="A41">
        <v>41</v>
      </c>
      <c r="C41">
        <f t="shared" si="4"/>
        <v>7.1533069936514355</v>
      </c>
      <c r="D41">
        <f t="shared" si="5"/>
        <v>6.7029620888599002</v>
      </c>
      <c r="E41">
        <v>41</v>
      </c>
      <c r="G41">
        <f t="shared" si="6"/>
        <v>6.8113316250467522</v>
      </c>
      <c r="H41">
        <f t="shared" si="7"/>
        <v>7.2574768284887403</v>
      </c>
    </row>
    <row r="42" spans="1:8" x14ac:dyDescent="0.3">
      <c r="A42">
        <v>42</v>
      </c>
      <c r="C42">
        <f t="shared" si="4"/>
        <v>7.218842983866125</v>
      </c>
      <c r="D42">
        <f t="shared" si="5"/>
        <v>6.7675260663329269</v>
      </c>
      <c r="E42">
        <v>42</v>
      </c>
      <c r="G42">
        <f t="shared" si="6"/>
        <v>6.8886598693512582</v>
      </c>
      <c r="H42">
        <f t="shared" si="7"/>
        <v>7.3356254049559952</v>
      </c>
    </row>
    <row r="43" spans="1:8" x14ac:dyDescent="0.3">
      <c r="A43">
        <v>43</v>
      </c>
      <c r="C43">
        <f t="shared" si="4"/>
        <v>7.2843789740808145</v>
      </c>
      <c r="D43">
        <f t="shared" si="5"/>
        <v>6.8320370561125801</v>
      </c>
      <c r="E43">
        <v>43</v>
      </c>
      <c r="G43">
        <f t="shared" si="6"/>
        <v>6.9659881136557651</v>
      </c>
      <c r="H43">
        <f t="shared" si="7"/>
        <v>7.4138499279795491</v>
      </c>
    </row>
    <row r="44" spans="1:8" x14ac:dyDescent="0.3">
      <c r="A44">
        <v>44</v>
      </c>
      <c r="C44">
        <f t="shared" si="4"/>
        <v>7.3499149642955039</v>
      </c>
      <c r="D44">
        <f t="shared" si="5"/>
        <v>6.8964954175507289</v>
      </c>
      <c r="E44">
        <v>44</v>
      </c>
      <c r="G44">
        <f t="shared" si="6"/>
        <v>7.0433163579602711</v>
      </c>
      <c r="H44">
        <f t="shared" si="7"/>
        <v>7.4921499425851055</v>
      </c>
    </row>
    <row r="45" spans="1:8" x14ac:dyDescent="0.3">
      <c r="A45">
        <v>45</v>
      </c>
      <c r="C45">
        <f t="shared" si="4"/>
        <v>7.4154509545101934</v>
      </c>
      <c r="D45">
        <f t="shared" si="5"/>
        <v>6.9609015249551263</v>
      </c>
      <c r="E45">
        <v>45</v>
      </c>
      <c r="G45">
        <f t="shared" si="6"/>
        <v>7.1206446022647771</v>
      </c>
      <c r="H45">
        <f t="shared" si="7"/>
        <v>7.5705249595730182</v>
      </c>
    </row>
    <row r="46" spans="1:8" x14ac:dyDescent="0.3">
      <c r="A46">
        <v>46</v>
      </c>
      <c r="C46">
        <f t="shared" si="4"/>
        <v>7.4809869447248829</v>
      </c>
      <c r="D46">
        <f t="shared" si="5"/>
        <v>7.0252557669819291</v>
      </c>
      <c r="E46">
        <v>46</v>
      </c>
      <c r="G46">
        <f t="shared" si="6"/>
        <v>7.197972846569284</v>
      </c>
      <c r="H46">
        <f t="shared" si="7"/>
        <v>7.6489744567030264</v>
      </c>
    </row>
    <row r="47" spans="1:8" x14ac:dyDescent="0.3">
      <c r="A47">
        <v>47</v>
      </c>
      <c r="C47">
        <f t="shared" si="4"/>
        <v>7.5465229349395724</v>
      </c>
      <c r="D47">
        <f t="shared" si="5"/>
        <v>7.0895585460155939</v>
      </c>
      <c r="E47">
        <v>47</v>
      </c>
      <c r="G47">
        <f t="shared" si="6"/>
        <v>7.2753010908737901</v>
      </c>
      <c r="H47">
        <f t="shared" si="7"/>
        <v>7.7274978799396692</v>
      </c>
    </row>
    <row r="48" spans="1:8" x14ac:dyDescent="0.3">
      <c r="A48">
        <v>48</v>
      </c>
      <c r="C48">
        <f t="shared" si="4"/>
        <v>7.6120589251542619</v>
      </c>
      <c r="D48">
        <f t="shared" si="5"/>
        <v>7.1538102775382617</v>
      </c>
      <c r="E48">
        <v>48</v>
      </c>
      <c r="G48">
        <f t="shared" si="6"/>
        <v>7.3526293351782961</v>
      </c>
      <c r="H48">
        <f t="shared" si="7"/>
        <v>7.8060946447517834</v>
      </c>
    </row>
    <row r="49" spans="1:8" x14ac:dyDescent="0.3">
      <c r="A49">
        <v>49</v>
      </c>
      <c r="C49">
        <f t="shared" si="4"/>
        <v>7.6775949153689513</v>
      </c>
      <c r="D49">
        <f t="shared" si="5"/>
        <v>7.2180113894907221</v>
      </c>
      <c r="E49">
        <v>49</v>
      </c>
      <c r="G49">
        <f t="shared" si="6"/>
        <v>7.429957579482803</v>
      </c>
      <c r="H49">
        <f t="shared" si="7"/>
        <v>7.8847641374593689</v>
      </c>
    </row>
    <row r="50" spans="1:8" x14ac:dyDescent="0.3">
      <c r="A50">
        <v>50</v>
      </c>
      <c r="C50">
        <f t="shared" si="4"/>
        <v>7.7431309055836408</v>
      </c>
      <c r="D50">
        <f t="shared" si="5"/>
        <v>7.2821623216270126</v>
      </c>
      <c r="E50">
        <v>50</v>
      </c>
      <c r="G50">
        <f t="shared" si="6"/>
        <v>7.507285823787309</v>
      </c>
      <c r="H50">
        <f t="shared" si="7"/>
        <v>7.9635057166210501</v>
      </c>
    </row>
    <row r="51" spans="1:8" x14ac:dyDescent="0.3">
      <c r="A51">
        <v>51</v>
      </c>
      <c r="C51">
        <f t="shared" si="4"/>
        <v>7.8086668957983303</v>
      </c>
      <c r="D51">
        <f t="shared" si="5"/>
        <v>7.3462635248646437</v>
      </c>
      <c r="E51">
        <v>51</v>
      </c>
      <c r="G51">
        <f t="shared" si="6"/>
        <v>7.584614068091815</v>
      </c>
      <c r="H51">
        <f t="shared" si="7"/>
        <v>8.0423187144553765</v>
      </c>
    </row>
    <row r="52" spans="1:8" x14ac:dyDescent="0.3">
      <c r="A52">
        <v>52</v>
      </c>
      <c r="C52">
        <f t="shared" si="4"/>
        <v>7.8742028860130189</v>
      </c>
      <c r="D52">
        <f t="shared" si="5"/>
        <v>7.4103154606324244</v>
      </c>
      <c r="E52">
        <v>52</v>
      </c>
      <c r="G52">
        <f t="shared" si="6"/>
        <v>7.661942312396322</v>
      </c>
      <c r="H52">
        <f t="shared" si="7"/>
        <v>8.1212024382892434</v>
      </c>
    </row>
    <row r="53" spans="1:8" x14ac:dyDescent="0.3">
      <c r="A53">
        <v>53</v>
      </c>
      <c r="C53">
        <f t="shared" si="4"/>
        <v>7.9397388762277084</v>
      </c>
      <c r="D53">
        <f t="shared" si="5"/>
        <v>7.4743186002177566</v>
      </c>
      <c r="E53">
        <v>53</v>
      </c>
      <c r="G53">
        <f t="shared" si="6"/>
        <v>7.7392705567008271</v>
      </c>
      <c r="H53">
        <f t="shared" si="7"/>
        <v>8.2001561720267961</v>
      </c>
    </row>
    <row r="54" spans="1:8" x14ac:dyDescent="0.3">
      <c r="A54">
        <v>54</v>
      </c>
      <c r="C54">
        <f t="shared" si="4"/>
        <v>8.0052748664423987</v>
      </c>
      <c r="D54">
        <f t="shared" si="5"/>
        <v>7.5382734241152187</v>
      </c>
      <c r="E54">
        <v>54</v>
      </c>
      <c r="G54">
        <f t="shared" si="6"/>
        <v>7.816598801005334</v>
      </c>
      <c r="H54">
        <f t="shared" si="7"/>
        <v>8.2791791776323969</v>
      </c>
    </row>
    <row r="55" spans="1:8" x14ac:dyDescent="0.3">
      <c r="A55">
        <v>55</v>
      </c>
      <c r="C55">
        <f t="shared" si="4"/>
        <v>8.0708108566570864</v>
      </c>
      <c r="D55">
        <f t="shared" si="5"/>
        <v>7.6021804213781818</v>
      </c>
      <c r="E55">
        <v>55</v>
      </c>
      <c r="G55">
        <f t="shared" si="6"/>
        <v>7.8939270453098409</v>
      </c>
      <c r="H55">
        <f t="shared" si="7"/>
        <v>8.3582706966213447</v>
      </c>
    </row>
    <row r="56" spans="1:8" x14ac:dyDescent="0.3">
      <c r="A56">
        <v>56</v>
      </c>
      <c r="C56">
        <f t="shared" si="4"/>
        <v>8.1363468468717777</v>
      </c>
      <c r="D56">
        <f t="shared" si="5"/>
        <v>7.6660400889751177</v>
      </c>
      <c r="E56">
        <v>56</v>
      </c>
      <c r="G56">
        <f t="shared" si="6"/>
        <v>7.971255289614346</v>
      </c>
      <c r="H56">
        <f t="shared" si="7"/>
        <v>8.4374299515523266</v>
      </c>
    </row>
    <row r="57" spans="1:8" x14ac:dyDescent="0.3">
      <c r="A57">
        <v>57</v>
      </c>
      <c r="C57">
        <f t="shared" si="4"/>
        <v>8.2018828370864654</v>
      </c>
      <c r="D57">
        <f t="shared" si="5"/>
        <v>7.7298529311521236</v>
      </c>
      <c r="E57">
        <v>57</v>
      </c>
      <c r="G57">
        <f t="shared" si="6"/>
        <v>8.048583533918853</v>
      </c>
      <c r="H57">
        <f t="shared" si="7"/>
        <v>8.51665614751583</v>
      </c>
    </row>
    <row r="58" spans="1:8" x14ac:dyDescent="0.3">
      <c r="A58">
        <v>58</v>
      </c>
      <c r="C58">
        <f t="shared" si="4"/>
        <v>8.2674188273011548</v>
      </c>
      <c r="D58">
        <f t="shared" si="5"/>
        <v>7.7936194588032208</v>
      </c>
      <c r="E58">
        <v>58</v>
      </c>
      <c r="G58">
        <f t="shared" si="6"/>
        <v>8.1259117782233599</v>
      </c>
      <c r="H58">
        <f t="shared" si="7"/>
        <v>8.5959484736130332</v>
      </c>
    </row>
    <row r="59" spans="1:8" x14ac:dyDescent="0.3">
      <c r="A59">
        <v>59</v>
      </c>
      <c r="C59">
        <f t="shared" si="4"/>
        <v>8.3329548175158443</v>
      </c>
      <c r="D59">
        <f t="shared" si="5"/>
        <v>7.8573401888496912</v>
      </c>
      <c r="E59">
        <v>59</v>
      </c>
      <c r="G59">
        <f t="shared" si="6"/>
        <v>8.203240022527865</v>
      </c>
      <c r="H59">
        <f t="shared" si="7"/>
        <v>8.6753061044200184</v>
      </c>
    </row>
    <row r="60" spans="1:8" x14ac:dyDescent="0.3">
      <c r="A60">
        <v>60</v>
      </c>
      <c r="C60">
        <f t="shared" si="4"/>
        <v>8.3984908077305338</v>
      </c>
      <c r="D60">
        <f t="shared" si="5"/>
        <v>7.921015643629838</v>
      </c>
      <c r="E60">
        <v>60</v>
      </c>
      <c r="G60">
        <f t="shared" si="6"/>
        <v>8.2805682668323719</v>
      </c>
      <c r="H60">
        <f t="shared" si="7"/>
        <v>8.7547282014325027</v>
      </c>
    </row>
    <row r="61" spans="1:8" x14ac:dyDescent="0.3">
      <c r="A61">
        <v>61</v>
      </c>
      <c r="C61">
        <f t="shared" si="4"/>
        <v>8.4640267979452233</v>
      </c>
      <c r="D61">
        <f t="shared" si="5"/>
        <v>7.984646350300272</v>
      </c>
      <c r="E61">
        <v>61</v>
      </c>
      <c r="G61">
        <f t="shared" si="6"/>
        <v>8.3578965111368788</v>
      </c>
      <c r="H61">
        <f t="shared" si="7"/>
        <v>8.834213914486595</v>
      </c>
    </row>
    <row r="62" spans="1:8" x14ac:dyDescent="0.3">
      <c r="A62">
        <v>62</v>
      </c>
      <c r="C62">
        <f t="shared" si="4"/>
        <v>8.5295627881599128</v>
      </c>
      <c r="D62">
        <f t="shared" si="5"/>
        <v>8.0482328402498489</v>
      </c>
      <c r="E62">
        <v>62</v>
      </c>
      <c r="G62">
        <f t="shared" si="6"/>
        <v>8.4352247554413839</v>
      </c>
      <c r="H62">
        <f t="shared" si="7"/>
        <v>8.913762383151532</v>
      </c>
    </row>
    <row r="63" spans="1:8" x14ac:dyDescent="0.3">
      <c r="A63">
        <v>63</v>
      </c>
      <c r="C63">
        <f t="shared" si="4"/>
        <v>8.5950987783746022</v>
      </c>
      <c r="D63">
        <f t="shared" si="5"/>
        <v>8.1117756485272121</v>
      </c>
      <c r="E63">
        <v>63</v>
      </c>
      <c r="G63">
        <f t="shared" si="6"/>
        <v>8.5125529997458909</v>
      </c>
      <c r="H63">
        <f t="shared" si="7"/>
        <v>8.9933727380906507</v>
      </c>
    </row>
    <row r="64" spans="1:8" x14ac:dyDescent="0.3">
      <c r="A64">
        <v>64</v>
      </c>
      <c r="C64">
        <f t="shared" si="4"/>
        <v>8.6606347685892917</v>
      </c>
      <c r="D64">
        <f t="shared" si="5"/>
        <v>8.1752753132828211</v>
      </c>
      <c r="E64">
        <v>64</v>
      </c>
      <c r="G64">
        <f t="shared" si="6"/>
        <v>8.5898812440503978</v>
      </c>
      <c r="H64">
        <f t="shared" si="7"/>
        <v>9.073044102387227</v>
      </c>
    </row>
    <row r="65" spans="1:8" x14ac:dyDescent="0.3">
      <c r="A65">
        <v>65</v>
      </c>
      <c r="C65">
        <f t="shared" ref="C65:C70" si="8">4.53186738506386+(A65-1)*0.0655359902146894</f>
        <v>8.7261707588039812</v>
      </c>
      <c r="D65">
        <f t="shared" ref="D65:D70" si="9">0+1*C65-0.440695991775583*(1.00680272108844+(C65-6.03326530612245)^2/33.4834375958218)^0.5</f>
        <v>8.2387323752262702</v>
      </c>
      <c r="E65">
        <v>65</v>
      </c>
      <c r="G65">
        <f t="shared" ref="G65:G70" si="10">3.7182018528665+(E65-1)*0.0773282443045063</f>
        <v>8.6672094883549029</v>
      </c>
      <c r="H65">
        <f t="shared" ref="H65:H70" si="11">0+1*G65+0.440695991775583*(1.00680272108844+(G65-6.03326530612245)^2/33.4834375958218)^0.5</f>
        <v>9.1527755928322758</v>
      </c>
    </row>
    <row r="66" spans="1:8" x14ac:dyDescent="0.3">
      <c r="A66">
        <v>66</v>
      </c>
      <c r="C66">
        <f t="shared" si="8"/>
        <v>8.7917067490186707</v>
      </c>
      <c r="D66">
        <f t="shared" si="9"/>
        <v>8.3021473770995389</v>
      </c>
      <c r="E66">
        <v>66</v>
      </c>
      <c r="G66">
        <f t="shared" si="10"/>
        <v>8.7445377326594098</v>
      </c>
      <c r="H66">
        <f t="shared" si="11"/>
        <v>9.2325663211716744</v>
      </c>
    </row>
    <row r="67" spans="1:8" x14ac:dyDescent="0.3">
      <c r="A67">
        <v>67</v>
      </c>
      <c r="C67">
        <f t="shared" si="8"/>
        <v>8.8572427392333601</v>
      </c>
      <c r="D67">
        <f t="shared" si="9"/>
        <v>8.3655208631668181</v>
      </c>
      <c r="E67">
        <v>67</v>
      </c>
      <c r="G67">
        <f t="shared" si="10"/>
        <v>8.8218659769639167</v>
      </c>
      <c r="H67">
        <f t="shared" si="11"/>
        <v>9.3124153953103672</v>
      </c>
    </row>
    <row r="68" spans="1:8" x14ac:dyDescent="0.3">
      <c r="A68">
        <v>68</v>
      </c>
      <c r="C68">
        <f t="shared" si="8"/>
        <v>8.9227787294480496</v>
      </c>
      <c r="D68">
        <f t="shared" si="9"/>
        <v>8.4288533787213549</v>
      </c>
      <c r="E68">
        <v>68</v>
      </c>
      <c r="G68">
        <f t="shared" si="10"/>
        <v>8.8991942212684219</v>
      </c>
      <c r="H68">
        <f t="shared" si="11"/>
        <v>9.3923219204718151</v>
      </c>
    </row>
    <row r="69" spans="1:8" x14ac:dyDescent="0.3">
      <c r="A69">
        <v>69</v>
      </c>
      <c r="C69">
        <f t="shared" si="8"/>
        <v>8.9883147196627391</v>
      </c>
      <c r="D69">
        <f t="shared" si="9"/>
        <v>8.4921454696097776</v>
      </c>
      <c r="E69">
        <v>69</v>
      </c>
      <c r="G69">
        <f t="shared" si="10"/>
        <v>8.9765224655729288</v>
      </c>
      <c r="H69">
        <f t="shared" si="11"/>
        <v>9.4722850003111336</v>
      </c>
    </row>
    <row r="70" spans="1:8" x14ac:dyDescent="0.3">
      <c r="A70">
        <v>70</v>
      </c>
      <c r="C70">
        <f t="shared" si="8"/>
        <v>9.0538507098774286</v>
      </c>
      <c r="D70">
        <f t="shared" si="9"/>
        <v>8.5553976817741848</v>
      </c>
      <c r="E70">
        <v>70</v>
      </c>
      <c r="G70">
        <f t="shared" si="10"/>
        <v>9.0538507098774357</v>
      </c>
      <c r="H70">
        <f t="shared" si="11"/>
        <v>9.5523037379806794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BE196-C0CB-4C64-88FA-4EABC1DD4857}">
  <sheetPr codeName="XLSTAT_20230720_031229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-0.666154009060547+(A1-1)*0.0891897247068088</f>
        <v>-0.666154009060547</v>
      </c>
      <c r="D1">
        <f t="shared" ref="D1:D32" si="1">0+1*C1-0.119853146450007*(1.00666666666667+(C1-3.58946666666667)^2/20.0430779813915)^0.5</f>
        <v>-0.83180457882890235</v>
      </c>
      <c r="E1">
        <v>1</v>
      </c>
      <c r="G1">
        <f t="shared" ref="G1:G32" si="2">-0.557564741388737+(E1-1)*0.0876159672043188</f>
        <v>-0.55756474138873702</v>
      </c>
      <c r="H1">
        <f t="shared" ref="H1:H32" si="3">0+1*G1+0.119853146450007*(1.00666666666667+(G1-3.58946666666667)^2/20.0430779813915)^0.5</f>
        <v>-0.39389992691823306</v>
      </c>
    </row>
    <row r="2" spans="1:8" x14ac:dyDescent="0.3">
      <c r="A2">
        <v>2</v>
      </c>
      <c r="C2">
        <f t="shared" si="0"/>
        <v>-0.57696428435373814</v>
      </c>
      <c r="D2">
        <f t="shared" si="1"/>
        <v>-0.74098183891474823</v>
      </c>
      <c r="E2">
        <v>2</v>
      </c>
      <c r="G2">
        <f t="shared" si="2"/>
        <v>-0.46994877418441822</v>
      </c>
      <c r="H2">
        <f t="shared" si="3"/>
        <v>-0.30786590532655522</v>
      </c>
    </row>
    <row r="3" spans="1:8" x14ac:dyDescent="0.3">
      <c r="A3">
        <v>3</v>
      </c>
      <c r="C3">
        <f t="shared" si="0"/>
        <v>-0.4877745596469294</v>
      </c>
      <c r="D3">
        <f t="shared" si="1"/>
        <v>-0.65017778463614229</v>
      </c>
      <c r="E3">
        <v>3</v>
      </c>
      <c r="G3">
        <f t="shared" si="2"/>
        <v>-0.38233280698009942</v>
      </c>
      <c r="H3">
        <f t="shared" si="3"/>
        <v>-0.22181319832734708</v>
      </c>
    </row>
    <row r="4" spans="1:8" x14ac:dyDescent="0.3">
      <c r="A4">
        <v>4</v>
      </c>
      <c r="C4">
        <f t="shared" si="0"/>
        <v>-0.39858483494012059</v>
      </c>
      <c r="D4">
        <f t="shared" si="1"/>
        <v>-0.55939297874120331</v>
      </c>
      <c r="E4">
        <v>4</v>
      </c>
      <c r="G4">
        <f t="shared" si="2"/>
        <v>-0.29471683977578061</v>
      </c>
      <c r="H4">
        <f t="shared" si="3"/>
        <v>-0.13574125470003015</v>
      </c>
    </row>
    <row r="5" spans="1:8" x14ac:dyDescent="0.3">
      <c r="A5">
        <v>5</v>
      </c>
      <c r="C5">
        <f t="shared" si="0"/>
        <v>-0.30939511023331179</v>
      </c>
      <c r="D5">
        <f t="shared" si="1"/>
        <v>-0.4686279996806002</v>
      </c>
      <c r="E5">
        <v>5</v>
      </c>
      <c r="G5">
        <f t="shared" si="2"/>
        <v>-0.20710087257146181</v>
      </c>
      <c r="H5">
        <f t="shared" si="3"/>
        <v>-4.9649508520119207E-2</v>
      </c>
    </row>
    <row r="6" spans="1:8" x14ac:dyDescent="0.3">
      <c r="A6">
        <v>6</v>
      </c>
      <c r="C6">
        <f t="shared" si="0"/>
        <v>-0.22020538552650298</v>
      </c>
      <c r="D6">
        <f t="shared" si="1"/>
        <v>-0.37788344168475513</v>
      </c>
      <c r="E6">
        <v>6</v>
      </c>
      <c r="G6">
        <f t="shared" si="2"/>
        <v>-0.11948490536714301</v>
      </c>
      <c r="H6">
        <f t="shared" si="3"/>
        <v>3.6462620860067518E-2</v>
      </c>
    </row>
    <row r="7" spans="1:8" x14ac:dyDescent="0.3">
      <c r="A7">
        <v>7</v>
      </c>
      <c r="C7">
        <f t="shared" si="0"/>
        <v>-0.13101566081969418</v>
      </c>
      <c r="D7">
        <f t="shared" si="1"/>
        <v>-0.2871599147936631</v>
      </c>
      <c r="E7">
        <v>7</v>
      </c>
      <c r="G7">
        <f t="shared" si="2"/>
        <v>-3.1868938162824212E-2</v>
      </c>
      <c r="H7">
        <f t="shared" si="3"/>
        <v>0.12259572878224595</v>
      </c>
    </row>
    <row r="8" spans="1:8" x14ac:dyDescent="0.3">
      <c r="A8">
        <v>8</v>
      </c>
      <c r="C8">
        <f t="shared" si="0"/>
        <v>-4.182593611288532E-2</v>
      </c>
      <c r="D8">
        <f t="shared" si="1"/>
        <v>-0.19645804483374427</v>
      </c>
      <c r="E8">
        <v>8</v>
      </c>
      <c r="G8">
        <f t="shared" si="2"/>
        <v>5.5747029041494534E-2</v>
      </c>
      <c r="H8">
        <f t="shared" si="3"/>
        <v>0.20875042519930284</v>
      </c>
    </row>
    <row r="9" spans="1:8" x14ac:dyDescent="0.3">
      <c r="A9">
        <v>9</v>
      </c>
      <c r="C9">
        <f t="shared" si="0"/>
        <v>4.7363788593923428E-2</v>
      </c>
      <c r="D9">
        <f t="shared" si="1"/>
        <v>-0.1057784733358314</v>
      </c>
      <c r="E9">
        <v>9</v>
      </c>
      <c r="G9">
        <f t="shared" si="2"/>
        <v>0.14336299624581339</v>
      </c>
      <c r="H9">
        <f t="shared" si="3"/>
        <v>0.29492733453322806</v>
      </c>
    </row>
    <row r="10" spans="1:8" x14ac:dyDescent="0.3">
      <c r="A10">
        <v>10</v>
      </c>
      <c r="C10">
        <f t="shared" si="0"/>
        <v>0.13655351330073218</v>
      </c>
      <c r="D10">
        <f t="shared" si="1"/>
        <v>-1.512185738809646E-2</v>
      </c>
      <c r="E10">
        <v>10</v>
      </c>
      <c r="G10">
        <f t="shared" si="2"/>
        <v>0.23097896345013225</v>
      </c>
      <c r="H10">
        <f t="shared" si="3"/>
        <v>0.38112709546810752</v>
      </c>
    </row>
    <row r="11" spans="1:8" x14ac:dyDescent="0.3">
      <c r="A11">
        <v>11</v>
      </c>
      <c r="C11">
        <f t="shared" si="0"/>
        <v>0.22574323800754104</v>
      </c>
      <c r="D11">
        <f t="shared" si="1"/>
        <v>7.5511130582545577E-2</v>
      </c>
      <c r="E11">
        <v>11</v>
      </c>
      <c r="G11">
        <f t="shared" si="2"/>
        <v>0.31859493065445099</v>
      </c>
      <c r="H11">
        <f t="shared" si="3"/>
        <v>0.46735036067224783</v>
      </c>
    </row>
    <row r="12" spans="1:8" x14ac:dyDescent="0.3">
      <c r="A12">
        <v>12</v>
      </c>
      <c r="C12">
        <f t="shared" si="0"/>
        <v>0.3149329627143499</v>
      </c>
      <c r="D12">
        <f t="shared" si="1"/>
        <v>0.16611980310725391</v>
      </c>
      <c r="E12">
        <v>12</v>
      </c>
      <c r="G12">
        <f t="shared" si="2"/>
        <v>0.40621089785876974</v>
      </c>
      <c r="H12">
        <f t="shared" si="3"/>
        <v>0.55359779644334139</v>
      </c>
    </row>
    <row r="13" spans="1:8" x14ac:dyDescent="0.3">
      <c r="A13">
        <v>13</v>
      </c>
      <c r="C13">
        <f t="shared" si="0"/>
        <v>0.40412268742115864</v>
      </c>
      <c r="D13">
        <f t="shared" si="1"/>
        <v>0.25670345805718275</v>
      </c>
      <c r="E13">
        <v>13</v>
      </c>
      <c r="G13">
        <f t="shared" si="2"/>
        <v>0.49382686506308859</v>
      </c>
      <c r="H13">
        <f t="shared" si="3"/>
        <v>0.63987008227047837</v>
      </c>
    </row>
    <row r="14" spans="1:8" x14ac:dyDescent="0.3">
      <c r="A14">
        <v>14</v>
      </c>
      <c r="C14">
        <f t="shared" si="0"/>
        <v>0.49331241212796739</v>
      </c>
      <c r="D14">
        <f t="shared" si="1"/>
        <v>0.3472613791175162</v>
      </c>
      <c r="E14">
        <v>14</v>
      </c>
      <c r="G14">
        <f t="shared" si="2"/>
        <v>0.58144283226740745</v>
      </c>
      <c r="H14">
        <f t="shared" si="3"/>
        <v>0.72616791030676342</v>
      </c>
    </row>
    <row r="15" spans="1:8" x14ac:dyDescent="0.3">
      <c r="A15">
        <v>15</v>
      </c>
      <c r="C15">
        <f t="shared" si="0"/>
        <v>0.58250213683477636</v>
      </c>
      <c r="D15">
        <f t="shared" si="1"/>
        <v>0.43779283636068411</v>
      </c>
      <c r="E15">
        <v>15</v>
      </c>
      <c r="G15">
        <f t="shared" si="2"/>
        <v>0.66905879947172608</v>
      </c>
      <c r="H15">
        <f t="shared" si="3"/>
        <v>0.81249198474632478</v>
      </c>
    </row>
    <row r="16" spans="1:8" x14ac:dyDescent="0.3">
      <c r="A16">
        <v>16</v>
      </c>
      <c r="C16">
        <f t="shared" si="0"/>
        <v>0.67169186154158511</v>
      </c>
      <c r="D16">
        <f t="shared" si="1"/>
        <v>0.5282970869257988</v>
      </c>
      <c r="E16">
        <v>16</v>
      </c>
      <c r="G16">
        <f t="shared" si="2"/>
        <v>0.75667476667604494</v>
      </c>
      <c r="H16">
        <f t="shared" si="3"/>
        <v>0.89884302109961134</v>
      </c>
    </row>
    <row r="17" spans="1:8" x14ac:dyDescent="0.3">
      <c r="A17">
        <v>17</v>
      </c>
      <c r="C17">
        <f t="shared" si="0"/>
        <v>0.76088158624839386</v>
      </c>
      <c r="D17">
        <f t="shared" si="1"/>
        <v>0.6187733758112306</v>
      </c>
      <c r="E17">
        <v>17</v>
      </c>
      <c r="G17">
        <f t="shared" si="2"/>
        <v>0.8442907338803638</v>
      </c>
      <c r="H17">
        <f t="shared" si="3"/>
        <v>0.98522174536107832</v>
      </c>
    </row>
    <row r="18" spans="1:8" x14ac:dyDescent="0.3">
      <c r="A18">
        <v>18</v>
      </c>
      <c r="C18">
        <f t="shared" si="0"/>
        <v>0.85007131095520261</v>
      </c>
      <c r="D18">
        <f t="shared" si="1"/>
        <v>0.70922093678699583</v>
      </c>
      <c r="E18">
        <v>18</v>
      </c>
      <c r="G18">
        <f t="shared" si="2"/>
        <v>0.93190670108468265</v>
      </c>
      <c r="H18">
        <f t="shared" si="3"/>
        <v>1.0716288930636861</v>
      </c>
    </row>
    <row r="19" spans="1:8" x14ac:dyDescent="0.3">
      <c r="A19">
        <v>19</v>
      </c>
      <c r="C19">
        <f t="shared" si="0"/>
        <v>0.93926103566201136</v>
      </c>
      <c r="D19">
        <f t="shared" si="1"/>
        <v>0.79963899343326983</v>
      </c>
      <c r="E19">
        <v>19</v>
      </c>
      <c r="G19">
        <f t="shared" si="2"/>
        <v>1.0195226682890015</v>
      </c>
      <c r="H19">
        <f t="shared" si="3"/>
        <v>1.158065208215064</v>
      </c>
    </row>
    <row r="20" spans="1:8" x14ac:dyDescent="0.3">
      <c r="A20">
        <v>20</v>
      </c>
      <c r="C20">
        <f t="shared" si="0"/>
        <v>1.0284507603688202</v>
      </c>
      <c r="D20">
        <f t="shared" si="1"/>
        <v>0.89002676031082828</v>
      </c>
      <c r="E20">
        <v>20</v>
      </c>
      <c r="G20">
        <f t="shared" si="2"/>
        <v>1.1071386354933201</v>
      </c>
      <c r="H20">
        <f t="shared" si="3"/>
        <v>1.2445314421107647</v>
      </c>
    </row>
    <row r="21" spans="1:8" x14ac:dyDescent="0.3">
      <c r="A21">
        <v>21</v>
      </c>
      <c r="C21">
        <f t="shared" si="0"/>
        <v>1.1176404850756292</v>
      </c>
      <c r="D21">
        <f t="shared" si="1"/>
        <v>0.98038344426855328</v>
      </c>
      <c r="E21">
        <v>21</v>
      </c>
      <c r="G21">
        <f t="shared" si="2"/>
        <v>1.194754602697639</v>
      </c>
      <c r="H21">
        <f t="shared" si="3"/>
        <v>1.3310283520207544</v>
      </c>
    </row>
    <row r="22" spans="1:8" x14ac:dyDescent="0.3">
      <c r="A22">
        <v>22</v>
      </c>
      <c r="C22">
        <f t="shared" si="0"/>
        <v>1.2068302097824377</v>
      </c>
      <c r="D22">
        <f t="shared" si="1"/>
        <v>1.0707082458923092</v>
      </c>
      <c r="E22">
        <v>22</v>
      </c>
      <c r="G22">
        <f t="shared" si="2"/>
        <v>1.2823705699019579</v>
      </c>
      <c r="H22">
        <f t="shared" si="3"/>
        <v>1.4175566997461357</v>
      </c>
    </row>
    <row r="23" spans="1:8" x14ac:dyDescent="0.3">
      <c r="A23">
        <v>23</v>
      </c>
      <c r="C23">
        <f t="shared" si="0"/>
        <v>1.2960199344892467</v>
      </c>
      <c r="D23">
        <f t="shared" si="1"/>
        <v>1.1610003610984767</v>
      </c>
      <c r="E23">
        <v>23</v>
      </c>
      <c r="G23">
        <f t="shared" si="2"/>
        <v>1.3699865371062765</v>
      </c>
      <c r="H23">
        <f t="shared" si="3"/>
        <v>1.5041172500441466</v>
      </c>
    </row>
    <row r="24" spans="1:8" x14ac:dyDescent="0.3">
      <c r="A24">
        <v>24</v>
      </c>
      <c r="C24">
        <f t="shared" si="0"/>
        <v>1.3852096591960552</v>
      </c>
      <c r="D24">
        <f t="shared" si="1"/>
        <v>1.2512589828742262</v>
      </c>
      <c r="E24">
        <v>24</v>
      </c>
      <c r="G24">
        <f t="shared" si="2"/>
        <v>1.4576025043105953</v>
      </c>
      <c r="H24">
        <f t="shared" si="3"/>
        <v>1.5907107689206588</v>
      </c>
    </row>
    <row r="25" spans="1:8" x14ac:dyDescent="0.3">
      <c r="A25">
        <v>25</v>
      </c>
      <c r="C25">
        <f t="shared" si="0"/>
        <v>1.4743993839028642</v>
      </c>
      <c r="D25">
        <f t="shared" si="1"/>
        <v>1.3414833031652229</v>
      </c>
      <c r="E25">
        <v>25</v>
      </c>
      <c r="G25">
        <f t="shared" si="2"/>
        <v>1.5452184715149142</v>
      </c>
      <c r="H25">
        <f t="shared" si="3"/>
        <v>1.6773380217907565</v>
      </c>
    </row>
    <row r="26" spans="1:8" x14ac:dyDescent="0.3">
      <c r="A26">
        <v>26</v>
      </c>
      <c r="C26">
        <f t="shared" si="0"/>
        <v>1.5635891086096732</v>
      </c>
      <c r="D26">
        <f t="shared" si="1"/>
        <v>1.4316725149098479</v>
      </c>
      <c r="E26">
        <v>26</v>
      </c>
      <c r="G26">
        <f t="shared" si="2"/>
        <v>1.6328344387192331</v>
      </c>
      <c r="H26">
        <f t="shared" si="3"/>
        <v>1.7639997715095164</v>
      </c>
    </row>
    <row r="27" spans="1:8" x14ac:dyDescent="0.3">
      <c r="A27">
        <v>27</v>
      </c>
      <c r="C27">
        <f t="shared" si="0"/>
        <v>1.6527788333164817</v>
      </c>
      <c r="D27">
        <f t="shared" si="1"/>
        <v>1.5218258142172483</v>
      </c>
      <c r="E27">
        <v>27</v>
      </c>
      <c r="G27">
        <f t="shared" si="2"/>
        <v>1.7204504059235519</v>
      </c>
      <c r="H27">
        <f t="shared" si="3"/>
        <v>1.8506967762767699</v>
      </c>
    </row>
    <row r="28" spans="1:8" x14ac:dyDescent="0.3">
      <c r="A28">
        <v>28</v>
      </c>
      <c r="C28">
        <f t="shared" si="0"/>
        <v>1.7419685580232906</v>
      </c>
      <c r="D28">
        <f t="shared" si="1"/>
        <v>1.611942402684553</v>
      </c>
      <c r="E28">
        <v>28</v>
      </c>
      <c r="G28">
        <f t="shared" si="2"/>
        <v>1.8080663731278708</v>
      </c>
      <c r="H28">
        <f t="shared" si="3"/>
        <v>1.9374297874214659</v>
      </c>
    </row>
    <row r="29" spans="1:8" x14ac:dyDescent="0.3">
      <c r="A29">
        <v>29</v>
      </c>
      <c r="C29">
        <f t="shared" si="0"/>
        <v>1.8311582827300996</v>
      </c>
      <c r="D29">
        <f t="shared" si="1"/>
        <v>1.7020214898464576</v>
      </c>
      <c r="E29">
        <v>29</v>
      </c>
      <c r="G29">
        <f t="shared" si="2"/>
        <v>1.8956823403321892</v>
      </c>
      <c r="H29">
        <f t="shared" si="3"/>
        <v>2.0241995470732004</v>
      </c>
    </row>
    <row r="30" spans="1:8" x14ac:dyDescent="0.3">
      <c r="A30">
        <v>30</v>
      </c>
      <c r="C30">
        <f t="shared" si="0"/>
        <v>1.9203480074369081</v>
      </c>
      <c r="D30">
        <f t="shared" si="1"/>
        <v>1.7920622957481092</v>
      </c>
      <c r="E30">
        <v>30</v>
      </c>
      <c r="G30">
        <f t="shared" si="2"/>
        <v>1.983298307536508</v>
      </c>
      <c r="H30">
        <f t="shared" si="3"/>
        <v>2.1110067857305346</v>
      </c>
    </row>
    <row r="31" spans="1:8" x14ac:dyDescent="0.3">
      <c r="A31">
        <v>31</v>
      </c>
      <c r="C31">
        <f t="shared" si="0"/>
        <v>2.0095377321437171</v>
      </c>
      <c r="D31">
        <f t="shared" si="1"/>
        <v>1.8820640536298352</v>
      </c>
      <c r="E31">
        <v>31</v>
      </c>
      <c r="G31">
        <f t="shared" si="2"/>
        <v>2.0709142747408267</v>
      </c>
      <c r="H31">
        <f t="shared" si="3"/>
        <v>2.1978522197378347</v>
      </c>
    </row>
    <row r="32" spans="1:8" x14ac:dyDescent="0.3">
      <c r="A32">
        <v>32</v>
      </c>
      <c r="C32">
        <f t="shared" si="0"/>
        <v>2.0987274568505256</v>
      </c>
      <c r="D32">
        <f t="shared" si="1"/>
        <v>1.9720260127097848</v>
      </c>
      <c r="E32">
        <v>32</v>
      </c>
      <c r="G32">
        <f t="shared" si="2"/>
        <v>2.1585302419451455</v>
      </c>
      <c r="H32">
        <f t="shared" si="3"/>
        <v>2.2847365486845455</v>
      </c>
    </row>
    <row r="33" spans="1:8" x14ac:dyDescent="0.3">
      <c r="A33">
        <v>33</v>
      </c>
      <c r="C33">
        <f t="shared" ref="C33:C64" si="4">-0.666154009060547+(A33-1)*0.0891897247068088</f>
        <v>2.1879171815573346</v>
      </c>
      <c r="D33">
        <f t="shared" ref="D33:D64" si="5">0+1*C33-0.119853146450007*(1.00666666666667+(C33-3.58946666666667)^2/20.0430779813915)^0.5</f>
        <v>2.0619474410480843</v>
      </c>
      <c r="E33">
        <v>33</v>
      </c>
      <c r="G33">
        <f t="shared" ref="G33:G64" si="6">-0.557564741388737+(E33-1)*0.0876159672043188</f>
        <v>2.2461462091494644</v>
      </c>
      <c r="H33">
        <f t="shared" ref="H33:H64" si="7">0+1*G33+0.119853146450007*(1.00666666666667+(G33-3.58946666666667)^2/20.0430779813915)^0.5</f>
        <v>2.3716604527429404</v>
      </c>
    </row>
    <row r="34" spans="1:8" x14ac:dyDescent="0.3">
      <c r="A34">
        <v>34</v>
      </c>
      <c r="C34">
        <f t="shared" si="4"/>
        <v>2.2771069062641436</v>
      </c>
      <c r="D34">
        <f t="shared" si="5"/>
        <v>2.1518276284736157</v>
      </c>
      <c r="E34">
        <v>34</v>
      </c>
      <c r="G34">
        <f t="shared" si="6"/>
        <v>2.3337621763537832</v>
      </c>
      <c r="H34">
        <f t="shared" si="7"/>
        <v>2.4586245899624917</v>
      </c>
    </row>
    <row r="35" spans="1:8" x14ac:dyDescent="0.3">
      <c r="A35">
        <v>35</v>
      </c>
      <c r="C35">
        <f t="shared" si="4"/>
        <v>2.3662966309709521</v>
      </c>
      <c r="D35">
        <f t="shared" si="5"/>
        <v>2.2416658895521731</v>
      </c>
      <c r="E35">
        <v>35</v>
      </c>
      <c r="G35">
        <f t="shared" si="6"/>
        <v>2.4213781435581021</v>
      </c>
      <c r="H35">
        <f t="shared" si="7"/>
        <v>2.5456295935409847</v>
      </c>
    </row>
    <row r="36" spans="1:8" x14ac:dyDescent="0.3">
      <c r="A36">
        <v>36</v>
      </c>
      <c r="C36">
        <f t="shared" si="4"/>
        <v>2.4554863556777611</v>
      </c>
      <c r="D36">
        <f t="shared" si="5"/>
        <v>2.3314615665725076</v>
      </c>
      <c r="E36">
        <v>36</v>
      </c>
      <c r="G36">
        <f t="shared" si="6"/>
        <v>2.508994110762421</v>
      </c>
      <c r="H36">
        <f t="shared" si="7"/>
        <v>2.6326760690943143</v>
      </c>
    </row>
    <row r="37" spans="1:8" x14ac:dyDescent="0.3">
      <c r="A37">
        <v>37</v>
      </c>
      <c r="C37">
        <f t="shared" si="4"/>
        <v>2.5446760803845696</v>
      </c>
      <c r="D37">
        <f t="shared" si="5"/>
        <v>2.4212140325247491</v>
      </c>
      <c r="E37">
        <v>37</v>
      </c>
      <c r="G37">
        <f t="shared" si="6"/>
        <v>2.5966100779667398</v>
      </c>
      <c r="H37">
        <f t="shared" si="7"/>
        <v>2.7197645919484956</v>
      </c>
    </row>
    <row r="38" spans="1:8" x14ac:dyDescent="0.3">
      <c r="A38">
        <v>38</v>
      </c>
      <c r="C38">
        <f t="shared" si="4"/>
        <v>2.6338658050913786</v>
      </c>
      <c r="D38">
        <f t="shared" si="5"/>
        <v>2.5109226940439981</v>
      </c>
      <c r="E38">
        <v>38</v>
      </c>
      <c r="G38">
        <f t="shared" si="6"/>
        <v>2.6842260451710587</v>
      </c>
      <c r="H38">
        <f t="shared" si="7"/>
        <v>2.8068957044787277</v>
      </c>
    </row>
    <row r="39" spans="1:8" x14ac:dyDescent="0.3">
      <c r="A39">
        <v>39</v>
      </c>
      <c r="C39">
        <f t="shared" si="4"/>
        <v>2.7230555297981875</v>
      </c>
      <c r="D39">
        <f t="shared" si="5"/>
        <v>2.6005869942904654</v>
      </c>
      <c r="E39">
        <v>39</v>
      </c>
      <c r="G39">
        <f t="shared" si="6"/>
        <v>2.7718420123753775</v>
      </c>
      <c r="H39">
        <f t="shared" si="7"/>
        <v>2.8940699135213253</v>
      </c>
    </row>
    <row r="40" spans="1:8" x14ac:dyDescent="0.3">
      <c r="A40">
        <v>40</v>
      </c>
      <c r="C40">
        <f t="shared" si="4"/>
        <v>2.8122452545049961</v>
      </c>
      <c r="D40">
        <f t="shared" si="5"/>
        <v>2.6902064157366201</v>
      </c>
      <c r="E40">
        <v>40</v>
      </c>
      <c r="G40">
        <f t="shared" si="6"/>
        <v>2.8594579795796964</v>
      </c>
      <c r="H40">
        <f t="shared" si="7"/>
        <v>2.9812876878849139</v>
      </c>
    </row>
    <row r="41" spans="1:8" x14ac:dyDescent="0.3">
      <c r="A41">
        <v>41</v>
      </c>
      <c r="C41">
        <f t="shared" si="4"/>
        <v>2.901434979211805</v>
      </c>
      <c r="D41">
        <f t="shared" si="5"/>
        <v>2.7797804828313133</v>
      </c>
      <c r="E41">
        <v>41</v>
      </c>
      <c r="G41">
        <f t="shared" si="6"/>
        <v>2.9470739467840152</v>
      </c>
      <c r="H41">
        <f t="shared" si="7"/>
        <v>3.0685494559874429</v>
      </c>
    </row>
    <row r="42" spans="1:8" x14ac:dyDescent="0.3">
      <c r="A42">
        <v>42</v>
      </c>
      <c r="C42">
        <f t="shared" si="4"/>
        <v>2.990624703918614</v>
      </c>
      <c r="D42">
        <f t="shared" si="5"/>
        <v>2.8693087645108908</v>
      </c>
      <c r="E42">
        <v>42</v>
      </c>
      <c r="G42">
        <f t="shared" si="6"/>
        <v>3.0346899139883341</v>
      </c>
      <c r="H42">
        <f t="shared" si="7"/>
        <v>3.1558556036452519</v>
      </c>
    </row>
    <row r="43" spans="1:8" x14ac:dyDescent="0.3">
      <c r="A43">
        <v>43</v>
      </c>
      <c r="C43">
        <f t="shared" si="4"/>
        <v>3.0798144286254225</v>
      </c>
      <c r="D43">
        <f t="shared" si="5"/>
        <v>2.9587908765279258</v>
      </c>
      <c r="E43">
        <v>43</v>
      </c>
      <c r="G43">
        <f t="shared" si="6"/>
        <v>3.122305881192653</v>
      </c>
      <c r="H43">
        <f t="shared" si="7"/>
        <v>3.243206472039629</v>
      </c>
    </row>
    <row r="44" spans="1:8" x14ac:dyDescent="0.3">
      <c r="A44">
        <v>44</v>
      </c>
      <c r="C44">
        <f t="shared" si="4"/>
        <v>3.1690041533322315</v>
      </c>
      <c r="D44">
        <f t="shared" si="5"/>
        <v>3.0482264835693882</v>
      </c>
      <c r="E44">
        <v>44</v>
      </c>
      <c r="G44">
        <f t="shared" si="6"/>
        <v>3.2099218483969718</v>
      </c>
      <c r="H44">
        <f t="shared" si="7"/>
        <v>3.330602355884992</v>
      </c>
    </row>
    <row r="45" spans="1:8" x14ac:dyDescent="0.3">
      <c r="A45">
        <v>45</v>
      </c>
      <c r="C45">
        <f t="shared" si="4"/>
        <v>3.2581938780390405</v>
      </c>
      <c r="D45">
        <f t="shared" si="5"/>
        <v>3.137615301137838</v>
      </c>
      <c r="E45">
        <v>45</v>
      </c>
      <c r="G45">
        <f t="shared" si="6"/>
        <v>3.2975378156012898</v>
      </c>
      <c r="H45">
        <f t="shared" si="7"/>
        <v>3.4180435018210327</v>
      </c>
    </row>
    <row r="46" spans="1:8" x14ac:dyDescent="0.3">
      <c r="A46">
        <v>46</v>
      </c>
      <c r="C46">
        <f t="shared" si="4"/>
        <v>3.347383602745849</v>
      </c>
      <c r="D46">
        <f t="shared" si="5"/>
        <v>3.2269570971715948</v>
      </c>
      <c r="E46">
        <v>46</v>
      </c>
      <c r="G46">
        <f t="shared" si="6"/>
        <v>3.3851537828056086</v>
      </c>
      <c r="H46">
        <f t="shared" si="7"/>
        <v>3.5055301070488878</v>
      </c>
    </row>
    <row r="47" spans="1:8" x14ac:dyDescent="0.3">
      <c r="A47">
        <v>47</v>
      </c>
      <c r="C47">
        <f t="shared" si="4"/>
        <v>3.4365733274526575</v>
      </c>
      <c r="D47">
        <f t="shared" si="5"/>
        <v>3.3162516933827098</v>
      </c>
      <c r="E47">
        <v>47</v>
      </c>
      <c r="G47">
        <f t="shared" si="6"/>
        <v>3.4727697500099275</v>
      </c>
      <c r="H47">
        <f t="shared" si="7"/>
        <v>3.5930623182286738</v>
      </c>
    </row>
    <row r="48" spans="1:8" x14ac:dyDescent="0.3">
      <c r="A48">
        <v>48</v>
      </c>
      <c r="C48">
        <f t="shared" si="4"/>
        <v>3.5257630521594669</v>
      </c>
      <c r="D48">
        <f t="shared" si="5"/>
        <v>3.4054989662949464</v>
      </c>
      <c r="E48">
        <v>48</v>
      </c>
      <c r="G48">
        <f t="shared" si="6"/>
        <v>3.5603857172142463</v>
      </c>
      <c r="H48">
        <f t="shared" si="7"/>
        <v>3.6806402306526507</v>
      </c>
    </row>
    <row r="49" spans="1:8" x14ac:dyDescent="0.3">
      <c r="A49">
        <v>49</v>
      </c>
      <c r="C49">
        <f t="shared" si="4"/>
        <v>3.6149527768662755</v>
      </c>
      <c r="D49">
        <f t="shared" si="5"/>
        <v>3.4946988479677774</v>
      </c>
      <c r="E49">
        <v>49</v>
      </c>
      <c r="G49">
        <f t="shared" si="6"/>
        <v>3.6480016844185652</v>
      </c>
      <c r="H49">
        <f t="shared" si="7"/>
        <v>3.7682638877048005</v>
      </c>
    </row>
    <row r="50" spans="1:8" x14ac:dyDescent="0.3">
      <c r="A50">
        <v>50</v>
      </c>
      <c r="C50">
        <f t="shared" si="4"/>
        <v>3.704142501573084</v>
      </c>
      <c r="D50">
        <f t="shared" si="5"/>
        <v>3.5838513263965521</v>
      </c>
      <c r="E50">
        <v>50</v>
      </c>
      <c r="G50">
        <f t="shared" si="6"/>
        <v>3.7356176516228841</v>
      </c>
      <c r="H50">
        <f t="shared" si="7"/>
        <v>3.8559332806139635</v>
      </c>
    </row>
    <row r="51" spans="1:8" x14ac:dyDescent="0.3">
      <c r="A51">
        <v>51</v>
      </c>
      <c r="C51">
        <f t="shared" si="4"/>
        <v>3.7933322262798934</v>
      </c>
      <c r="D51">
        <f t="shared" si="5"/>
        <v>3.6729564455833303</v>
      </c>
      <c r="E51">
        <v>51</v>
      </c>
      <c r="G51">
        <f t="shared" si="6"/>
        <v>3.8232336188272029</v>
      </c>
      <c r="H51">
        <f t="shared" si="7"/>
        <v>3.9436483485037885</v>
      </c>
    </row>
    <row r="52" spans="1:8" x14ac:dyDescent="0.3">
      <c r="A52">
        <v>52</v>
      </c>
      <c r="C52">
        <f t="shared" si="4"/>
        <v>3.8825219509867019</v>
      </c>
      <c r="D52">
        <f t="shared" si="5"/>
        <v>3.7620143052774244</v>
      </c>
      <c r="E52">
        <v>52</v>
      </c>
      <c r="G52">
        <f t="shared" si="6"/>
        <v>3.9108495860315218</v>
      </c>
      <c r="H52">
        <f t="shared" si="7"/>
        <v>4.0314089787388427</v>
      </c>
    </row>
    <row r="53" spans="1:8" x14ac:dyDescent="0.3">
      <c r="A53">
        <v>53</v>
      </c>
      <c r="C53">
        <f t="shared" si="4"/>
        <v>3.9717116756935105</v>
      </c>
      <c r="D53">
        <f t="shared" si="5"/>
        <v>3.8510250603892091</v>
      </c>
      <c r="E53">
        <v>53</v>
      </c>
      <c r="G53">
        <f t="shared" si="6"/>
        <v>3.9984655532358406</v>
      </c>
      <c r="H53">
        <f t="shared" si="7"/>
        <v>4.1192150075623006</v>
      </c>
    </row>
    <row r="54" spans="1:8" x14ac:dyDescent="0.3">
      <c r="A54">
        <v>54</v>
      </c>
      <c r="C54">
        <f t="shared" si="4"/>
        <v>4.0609014004003203</v>
      </c>
      <c r="D54">
        <f t="shared" si="5"/>
        <v>3.9399889200852019</v>
      </c>
      <c r="E54">
        <v>54</v>
      </c>
      <c r="G54">
        <f t="shared" si="6"/>
        <v>4.0860815204401595</v>
      </c>
      <c r="H54">
        <f t="shared" si="7"/>
        <v>4.207066221016821</v>
      </c>
    </row>
    <row r="55" spans="1:8" x14ac:dyDescent="0.3">
      <c r="A55">
        <v>55</v>
      </c>
      <c r="C55">
        <f t="shared" si="4"/>
        <v>4.1500911251071289</v>
      </c>
      <c r="D55">
        <f t="shared" si="5"/>
        <v>4.0289061465766638</v>
      </c>
      <c r="E55">
        <v>55</v>
      </c>
      <c r="G55">
        <f t="shared" si="6"/>
        <v>4.1736974876444783</v>
      </c>
      <c r="H55">
        <f t="shared" si="7"/>
        <v>4.2949623561366268</v>
      </c>
    </row>
    <row r="56" spans="1:8" x14ac:dyDescent="0.3">
      <c r="A56">
        <v>56</v>
      </c>
      <c r="C56">
        <f t="shared" si="4"/>
        <v>4.2392808498139374</v>
      </c>
      <c r="D56">
        <f t="shared" si="5"/>
        <v>4.1177770536179565</v>
      </c>
      <c r="E56">
        <v>56</v>
      </c>
      <c r="G56">
        <f t="shared" si="6"/>
        <v>4.2613134548487972</v>
      </c>
      <c r="H56">
        <f t="shared" si="7"/>
        <v>4.3829031023954466</v>
      </c>
    </row>
    <row r="57" spans="1:8" x14ac:dyDescent="0.3">
      <c r="A57">
        <v>57</v>
      </c>
      <c r="C57">
        <f t="shared" si="4"/>
        <v>4.3284705745207468</v>
      </c>
      <c r="D57">
        <f t="shared" si="5"/>
        <v>4.2066020047344006</v>
      </c>
      <c r="E57">
        <v>57</v>
      </c>
      <c r="G57">
        <f t="shared" si="6"/>
        <v>4.3489294220531152</v>
      </c>
      <c r="H57">
        <f t="shared" si="7"/>
        <v>4.4708881033920242</v>
      </c>
    </row>
    <row r="58" spans="1:8" x14ac:dyDescent="0.3">
      <c r="A58">
        <v>58</v>
      </c>
      <c r="C58">
        <f t="shared" si="4"/>
        <v>4.4176602992275553</v>
      </c>
      <c r="D58">
        <f t="shared" si="5"/>
        <v>4.2953814112025395</v>
      </c>
      <c r="E58">
        <v>58</v>
      </c>
      <c r="G58">
        <f t="shared" si="6"/>
        <v>4.436545389257434</v>
      </c>
      <c r="H58">
        <f t="shared" si="7"/>
        <v>4.5589169587523113</v>
      </c>
    </row>
    <row r="59" spans="1:8" x14ac:dyDescent="0.3">
      <c r="A59">
        <v>59</v>
      </c>
      <c r="C59">
        <f t="shared" si="4"/>
        <v>4.5068500239343638</v>
      </c>
      <c r="D59">
        <f t="shared" si="5"/>
        <v>4.3841157298082756</v>
      </c>
      <c r="E59">
        <v>59</v>
      </c>
      <c r="G59">
        <f t="shared" si="6"/>
        <v>4.5241613564617529</v>
      </c>
      <c r="H59">
        <f t="shared" si="7"/>
        <v>4.6469892262253385</v>
      </c>
    </row>
    <row r="60" spans="1:8" x14ac:dyDescent="0.3">
      <c r="A60">
        <v>60</v>
      </c>
      <c r="C60">
        <f t="shared" si="4"/>
        <v>4.5960397486411724</v>
      </c>
      <c r="D60">
        <f t="shared" si="5"/>
        <v>4.4728054604103651</v>
      </c>
      <c r="E60">
        <v>60</v>
      </c>
      <c r="G60">
        <f t="shared" si="6"/>
        <v>4.6117773236660717</v>
      </c>
      <c r="H60">
        <f t="shared" si="7"/>
        <v>4.7351044239481599</v>
      </c>
    </row>
    <row r="61" spans="1:8" x14ac:dyDescent="0.3">
      <c r="A61">
        <v>61</v>
      </c>
      <c r="C61">
        <f t="shared" si="4"/>
        <v>4.6852294733479818</v>
      </c>
      <c r="D61">
        <f t="shared" si="5"/>
        <v>4.5614511433382088</v>
      </c>
      <c r="E61">
        <v>61</v>
      </c>
      <c r="G61">
        <f t="shared" si="6"/>
        <v>4.6993932908703906</v>
      </c>
      <c r="H61">
        <f t="shared" si="7"/>
        <v>4.8232620328540836</v>
      </c>
    </row>
    <row r="62" spans="1:8" x14ac:dyDescent="0.3">
      <c r="A62">
        <v>62</v>
      </c>
      <c r="C62">
        <f t="shared" si="4"/>
        <v>4.7744191980547903</v>
      </c>
      <c r="D62">
        <f t="shared" si="5"/>
        <v>4.6500533566537348</v>
      </c>
      <c r="E62">
        <v>62</v>
      </c>
      <c r="G62">
        <f t="shared" si="6"/>
        <v>4.7870092580747095</v>
      </c>
      <c r="H62">
        <f t="shared" si="7"/>
        <v>4.9114614991978174</v>
      </c>
    </row>
    <row r="63" spans="1:8" x14ac:dyDescent="0.3">
      <c r="A63">
        <v>63</v>
      </c>
      <c r="C63">
        <f t="shared" si="4"/>
        <v>4.8636089227615988</v>
      </c>
      <c r="D63">
        <f t="shared" si="5"/>
        <v>4.7386127133074449</v>
      </c>
      <c r="E63">
        <v>63</v>
      </c>
      <c r="G63">
        <f t="shared" si="6"/>
        <v>4.8746252252790283</v>
      </c>
      <c r="H63">
        <f t="shared" si="7"/>
        <v>4.9997022371709523</v>
      </c>
    </row>
    <row r="64" spans="1:8" x14ac:dyDescent="0.3">
      <c r="A64">
        <v>64</v>
      </c>
      <c r="C64">
        <f t="shared" si="4"/>
        <v>4.9527986474684083</v>
      </c>
      <c r="D64">
        <f t="shared" si="5"/>
        <v>4.8271298582184485</v>
      </c>
      <c r="E64">
        <v>64</v>
      </c>
      <c r="G64">
        <f t="shared" si="6"/>
        <v>4.9622411924833472</v>
      </c>
      <c r="H64">
        <f t="shared" si="7"/>
        <v>5.087983631581559</v>
      </c>
    </row>
    <row r="65" spans="1:8" x14ac:dyDescent="0.3">
      <c r="A65">
        <v>65</v>
      </c>
      <c r="C65">
        <f t="shared" ref="C65:C70" si="8">-0.666154009060547+(A65-1)*0.0891897247068088</f>
        <v>5.0419883721752168</v>
      </c>
      <c r="D65">
        <f t="shared" ref="D65:D70" si="9">0+1*C65-0.119853146450007*(1.00666666666667+(C65-3.58946666666667)^2/20.0430779813915)^0.5</f>
        <v>4.9156054653075367</v>
      </c>
      <c r="E65">
        <v>65</v>
      </c>
      <c r="G65">
        <f t="shared" ref="G65:G70" si="10">-0.557564741388737+(E65-1)*0.0876159672043188</f>
        <v>5.049857159687666</v>
      </c>
      <c r="H65">
        <f t="shared" ref="H65:H70" si="11">0+1*G65+0.119853146450007*(1.00666666666667+(G65-3.58946666666667)^2/20.0430779813915)^0.5</f>
        <v>5.176305040572359</v>
      </c>
    </row>
    <row r="66" spans="1:8" x14ac:dyDescent="0.3">
      <c r="A66">
        <v>66</v>
      </c>
      <c r="C66">
        <f t="shared" si="8"/>
        <v>5.1311780968820253</v>
      </c>
      <c r="D66">
        <f t="shared" si="9"/>
        <v>5.0040402345111783</v>
      </c>
      <c r="E66">
        <v>66</v>
      </c>
      <c r="G66">
        <f t="shared" si="10"/>
        <v>5.1374731268919849</v>
      </c>
      <c r="H66">
        <f t="shared" si="11"/>
        <v>5.2646657983530334</v>
      </c>
    </row>
    <row r="67" spans="1:8" x14ac:dyDescent="0.3">
      <c r="A67">
        <v>67</v>
      </c>
      <c r="C67">
        <f t="shared" si="8"/>
        <v>5.2203678215888347</v>
      </c>
      <c r="D67">
        <f t="shared" si="9"/>
        <v>5.0924348888026989</v>
      </c>
      <c r="E67">
        <v>67</v>
      </c>
      <c r="G67">
        <f t="shared" si="10"/>
        <v>5.2250890940963037</v>
      </c>
      <c r="H67">
        <f t="shared" si="11"/>
        <v>5.353065217923656</v>
      </c>
    </row>
    <row r="68" spans="1:8" x14ac:dyDescent="0.3">
      <c r="A68">
        <v>68</v>
      </c>
      <c r="C68">
        <f t="shared" si="8"/>
        <v>5.3095575462956432</v>
      </c>
      <c r="D68">
        <f t="shared" si="9"/>
        <v>5.1807901712450297</v>
      </c>
      <c r="E68">
        <v>68</v>
      </c>
      <c r="G68">
        <f t="shared" si="10"/>
        <v>5.3127050613006226</v>
      </c>
      <c r="H68">
        <f t="shared" si="11"/>
        <v>5.441502593767888</v>
      </c>
    </row>
    <row r="69" spans="1:8" x14ac:dyDescent="0.3">
      <c r="A69">
        <v>69</v>
      </c>
      <c r="C69">
        <f t="shared" si="8"/>
        <v>5.3987472710024518</v>
      </c>
      <c r="D69">
        <f t="shared" si="9"/>
        <v>5.2691068420972735</v>
      </c>
      <c r="E69">
        <v>69</v>
      </c>
      <c r="G69">
        <f t="shared" si="10"/>
        <v>5.4003210285049414</v>
      </c>
      <c r="H69">
        <f t="shared" si="11"/>
        <v>5.5299772044964675</v>
      </c>
    </row>
    <row r="70" spans="1:8" x14ac:dyDescent="0.3">
      <c r="A70">
        <v>70</v>
      </c>
      <c r="C70">
        <f t="shared" si="8"/>
        <v>5.4879369957092612</v>
      </c>
      <c r="D70">
        <f t="shared" si="9"/>
        <v>5.3573856759949745</v>
      </c>
      <c r="E70">
        <v>70</v>
      </c>
      <c r="G70">
        <f t="shared" si="10"/>
        <v>5.4879369957092603</v>
      </c>
      <c r="H70">
        <f t="shared" si="11"/>
        <v>5.618488315423547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333D4-86F5-4DEC-A28E-2CB9BACD2151}">
  <sheetPr codeName="XLSTAT_20230720_030901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-11.4994338499566+(A1-1)*0.247469748413349</f>
        <v>-11.499433849956599</v>
      </c>
      <c r="D1">
        <f t="shared" ref="D1:D32" si="1">0+1*C1-0.0985834758570227*(1.00666666666667+(C1-3.622)^2/19.7555632487894)^0.5</f>
        <v>-11.849106736594033</v>
      </c>
      <c r="E1">
        <v>1</v>
      </c>
      <c r="G1">
        <f t="shared" ref="G1:G32" si="2">-13.0541167964667+(E1-1)*0.270001385319293</f>
        <v>-13.054116796466699</v>
      </c>
      <c r="H1">
        <f t="shared" ref="H1:H32" si="3">0+1*G1+0.0985834758570227*(1.00666666666667+(G1-3.622)^2/19.7555632487894)^0.5</f>
        <v>-12.671245263574066</v>
      </c>
    </row>
    <row r="2" spans="1:8" x14ac:dyDescent="0.3">
      <c r="A2">
        <v>2</v>
      </c>
      <c r="C2">
        <f t="shared" si="0"/>
        <v>-11.251964101543249</v>
      </c>
      <c r="D2">
        <f t="shared" si="1"/>
        <v>-11.596375807977882</v>
      </c>
      <c r="E2">
        <v>2</v>
      </c>
      <c r="G2">
        <f t="shared" si="2"/>
        <v>-12.784115411147406</v>
      </c>
      <c r="H2">
        <f t="shared" si="3"/>
        <v>-12.407026015152288</v>
      </c>
    </row>
    <row r="3" spans="1:8" x14ac:dyDescent="0.3">
      <c r="A3">
        <v>3</v>
      </c>
      <c r="C3">
        <f t="shared" si="0"/>
        <v>-11.004494353129902</v>
      </c>
      <c r="D3">
        <f t="shared" si="1"/>
        <v>-11.343652095789</v>
      </c>
      <c r="E3">
        <v>3</v>
      </c>
      <c r="G3">
        <f t="shared" si="2"/>
        <v>-12.514114025828114</v>
      </c>
      <c r="H3">
        <f t="shared" si="3"/>
        <v>-12.142800221696229</v>
      </c>
    </row>
    <row r="4" spans="1:8" x14ac:dyDescent="0.3">
      <c r="A4">
        <v>4</v>
      </c>
      <c r="C4">
        <f t="shared" si="0"/>
        <v>-10.757024604716552</v>
      </c>
      <c r="D4">
        <f t="shared" si="1"/>
        <v>-11.090935940670507</v>
      </c>
      <c r="E4">
        <v>4</v>
      </c>
      <c r="G4">
        <f t="shared" si="2"/>
        <v>-12.244112640508821</v>
      </c>
      <c r="H4">
        <f t="shared" si="3"/>
        <v>-11.878567572972214</v>
      </c>
    </row>
    <row r="5" spans="1:8" x14ac:dyDescent="0.3">
      <c r="A5">
        <v>5</v>
      </c>
      <c r="C5">
        <f t="shared" si="0"/>
        <v>-10.509554856303204</v>
      </c>
      <c r="D5">
        <f t="shared" si="1"/>
        <v>-10.838227704509494</v>
      </c>
      <c r="E5">
        <v>5</v>
      </c>
      <c r="G5">
        <f t="shared" si="2"/>
        <v>-11.974111255189527</v>
      </c>
      <c r="H5">
        <f t="shared" si="3"/>
        <v>-11.614327739229839</v>
      </c>
    </row>
    <row r="6" spans="1:8" x14ac:dyDescent="0.3">
      <c r="A6">
        <v>6</v>
      </c>
      <c r="C6">
        <f t="shared" si="0"/>
        <v>-10.262085107889854</v>
      </c>
      <c r="D6">
        <f t="shared" si="1"/>
        <v>-10.585527772073254</v>
      </c>
      <c r="E6">
        <v>6</v>
      </c>
      <c r="G6">
        <f t="shared" si="2"/>
        <v>-11.704109869870233</v>
      </c>
      <c r="H6">
        <f t="shared" si="3"/>
        <v>-11.350080369677372</v>
      </c>
    </row>
    <row r="7" spans="1:8" x14ac:dyDescent="0.3">
      <c r="A7">
        <v>7</v>
      </c>
      <c r="C7">
        <f t="shared" si="0"/>
        <v>-10.014615359476505</v>
      </c>
      <c r="D7">
        <f t="shared" si="1"/>
        <v>-10.332836552794321</v>
      </c>
      <c r="E7">
        <v>7</v>
      </c>
      <c r="G7">
        <f t="shared" si="2"/>
        <v>-11.434108484550942</v>
      </c>
      <c r="H7">
        <f t="shared" si="3"/>
        <v>-11.085825090815579</v>
      </c>
    </row>
    <row r="8" spans="1:8" x14ac:dyDescent="0.3">
      <c r="A8">
        <v>8</v>
      </c>
      <c r="C8">
        <f t="shared" si="0"/>
        <v>-9.7671456110631567</v>
      </c>
      <c r="D8">
        <f t="shared" si="1"/>
        <v>-10.080154482719719</v>
      </c>
      <c r="E8">
        <v>8</v>
      </c>
      <c r="G8">
        <f t="shared" si="2"/>
        <v>-11.164107099231648</v>
      </c>
      <c r="H8">
        <f t="shared" si="3"/>
        <v>-10.821561504614879</v>
      </c>
    </row>
    <row r="9" spans="1:8" x14ac:dyDescent="0.3">
      <c r="A9">
        <v>9</v>
      </c>
      <c r="C9">
        <f t="shared" si="0"/>
        <v>-9.519675862649807</v>
      </c>
      <c r="D9">
        <f t="shared" si="1"/>
        <v>-9.8274820266416185</v>
      </c>
      <c r="E9">
        <v>9</v>
      </c>
      <c r="G9">
        <f t="shared" si="2"/>
        <v>-10.894105713912355</v>
      </c>
      <c r="H9">
        <f t="shared" si="3"/>
        <v>-10.55728918651886</v>
      </c>
    </row>
    <row r="10" spans="1:8" x14ac:dyDescent="0.3">
      <c r="A10">
        <v>10</v>
      </c>
      <c r="C10">
        <f t="shared" si="0"/>
        <v>-9.2722061142364574</v>
      </c>
      <c r="D10">
        <f t="shared" si="1"/>
        <v>-9.5748196804286128</v>
      </c>
      <c r="E10">
        <v>10</v>
      </c>
      <c r="G10">
        <f t="shared" si="2"/>
        <v>-10.624104328593063</v>
      </c>
      <c r="H10">
        <f t="shared" si="3"/>
        <v>-10.293007683255194</v>
      </c>
    </row>
    <row r="11" spans="1:8" x14ac:dyDescent="0.3">
      <c r="A11">
        <v>11</v>
      </c>
      <c r="C11">
        <f t="shared" si="0"/>
        <v>-9.0247363658231095</v>
      </c>
      <c r="D11">
        <f t="shared" si="1"/>
        <v>-9.3221679735789991</v>
      </c>
      <c r="E11">
        <v>11</v>
      </c>
      <c r="G11">
        <f t="shared" si="2"/>
        <v>-10.354102943273769</v>
      </c>
      <c r="H11">
        <f t="shared" si="3"/>
        <v>-10.028716510432618</v>
      </c>
    </row>
    <row r="12" spans="1:8" x14ac:dyDescent="0.3">
      <c r="A12">
        <v>12</v>
      </c>
      <c r="C12">
        <f t="shared" si="0"/>
        <v>-8.7772666174097598</v>
      </c>
      <c r="D12">
        <f t="shared" si="1"/>
        <v>-9.0695274720200079</v>
      </c>
      <c r="E12">
        <v>12</v>
      </c>
      <c r="G12">
        <f t="shared" si="2"/>
        <v>-10.084101557954476</v>
      </c>
      <c r="H12">
        <f t="shared" si="3"/>
        <v>-9.7644151499000991</v>
      </c>
    </row>
    <row r="13" spans="1:8" x14ac:dyDescent="0.3">
      <c r="A13">
        <v>13</v>
      </c>
      <c r="C13">
        <f t="shared" si="0"/>
        <v>-8.5297968689964101</v>
      </c>
      <c r="D13">
        <f t="shared" si="1"/>
        <v>-8.8168987811797184</v>
      </c>
      <c r="E13">
        <v>13</v>
      </c>
      <c r="G13">
        <f t="shared" si="2"/>
        <v>-9.8141001726351824</v>
      </c>
      <c r="H13">
        <f t="shared" si="3"/>
        <v>-9.5001030468412502</v>
      </c>
    </row>
    <row r="14" spans="1:8" x14ac:dyDescent="0.3">
      <c r="A14">
        <v>14</v>
      </c>
      <c r="C14">
        <f t="shared" si="0"/>
        <v>-8.2823271205830622</v>
      </c>
      <c r="D14">
        <f t="shared" si="1"/>
        <v>-8.5642825493615327</v>
      </c>
      <c r="E14">
        <v>14</v>
      </c>
      <c r="G14">
        <f t="shared" si="2"/>
        <v>-9.5440987873158907</v>
      </c>
      <c r="H14">
        <f t="shared" si="3"/>
        <v>-9.2357796065737361</v>
      </c>
    </row>
    <row r="15" spans="1:8" x14ac:dyDescent="0.3">
      <c r="A15">
        <v>15</v>
      </c>
      <c r="C15">
        <f t="shared" si="0"/>
        <v>-8.0348573721697125</v>
      </c>
      <c r="D15">
        <f t="shared" si="1"/>
        <v>-8.3116794714546707</v>
      </c>
      <c r="E15">
        <v>15</v>
      </c>
      <c r="G15">
        <f t="shared" si="2"/>
        <v>-9.2740974019965972</v>
      </c>
      <c r="H15">
        <f t="shared" si="3"/>
        <v>-8.9714441910195841</v>
      </c>
    </row>
    <row r="16" spans="1:8" x14ac:dyDescent="0.3">
      <c r="A16">
        <v>16</v>
      </c>
      <c r="C16">
        <f t="shared" si="0"/>
        <v>-7.7873876237563637</v>
      </c>
      <c r="D16">
        <f t="shared" si="1"/>
        <v>-8.0590902930180963</v>
      </c>
      <c r="E16">
        <v>16</v>
      </c>
      <c r="G16">
        <f t="shared" si="2"/>
        <v>-9.0040960166773036</v>
      </c>
      <c r="H16">
        <f t="shared" si="3"/>
        <v>-8.7070961148079569</v>
      </c>
    </row>
    <row r="17" spans="1:8" x14ac:dyDescent="0.3">
      <c r="A17">
        <v>17</v>
      </c>
      <c r="C17">
        <f t="shared" si="0"/>
        <v>-7.5399178753430149</v>
      </c>
      <c r="D17">
        <f t="shared" si="1"/>
        <v>-7.8065158147797433</v>
      </c>
      <c r="E17">
        <v>17</v>
      </c>
      <c r="G17">
        <f t="shared" si="2"/>
        <v>-8.7340946313580119</v>
      </c>
      <c r="H17">
        <f t="shared" si="3"/>
        <v>-8.4427346409670392</v>
      </c>
    </row>
    <row r="18" spans="1:8" x14ac:dyDescent="0.3">
      <c r="A18">
        <v>18</v>
      </c>
      <c r="C18">
        <f t="shared" si="0"/>
        <v>-7.2924481269296662</v>
      </c>
      <c r="D18">
        <f t="shared" si="1"/>
        <v>-7.5539568975978959</v>
      </c>
      <c r="E18">
        <v>18</v>
      </c>
      <c r="G18">
        <f t="shared" si="2"/>
        <v>-8.4640932460387184</v>
      </c>
      <c r="H18">
        <f t="shared" si="3"/>
        <v>-8.178358976156062</v>
      </c>
    </row>
    <row r="19" spans="1:8" x14ac:dyDescent="0.3">
      <c r="A19">
        <v>19</v>
      </c>
      <c r="C19">
        <f t="shared" si="0"/>
        <v>-7.0449783785163174</v>
      </c>
      <c r="D19">
        <f t="shared" si="1"/>
        <v>-7.3014144679371471</v>
      </c>
      <c r="E19">
        <v>19</v>
      </c>
      <c r="G19">
        <f t="shared" si="2"/>
        <v>-8.1940918607194249</v>
      </c>
      <c r="H19">
        <f t="shared" si="3"/>
        <v>-7.913968265382219</v>
      </c>
    </row>
    <row r="20" spans="1:8" x14ac:dyDescent="0.3">
      <c r="A20">
        <v>20</v>
      </c>
      <c r="C20">
        <f t="shared" si="0"/>
        <v>-6.7975086301029677</v>
      </c>
      <c r="D20">
        <f t="shared" si="1"/>
        <v>-7.0488895239175671</v>
      </c>
      <c r="E20">
        <v>20</v>
      </c>
      <c r="G20">
        <f t="shared" si="2"/>
        <v>-7.9240904754001322</v>
      </c>
      <c r="H20">
        <f t="shared" si="3"/>
        <v>-7.6495615861399449</v>
      </c>
    </row>
    <row r="21" spans="1:8" x14ac:dyDescent="0.3">
      <c r="A21">
        <v>21</v>
      </c>
      <c r="C21">
        <f t="shared" si="0"/>
        <v>-6.5500388816896189</v>
      </c>
      <c r="D21">
        <f t="shared" si="1"/>
        <v>-6.7963831420025924</v>
      </c>
      <c r="E21">
        <v>21</v>
      </c>
      <c r="G21">
        <f t="shared" si="2"/>
        <v>-7.6540890900808387</v>
      </c>
      <c r="H21">
        <f t="shared" si="3"/>
        <v>-7.3851379419019487</v>
      </c>
    </row>
    <row r="22" spans="1:8" x14ac:dyDescent="0.3">
      <c r="A22">
        <v>22</v>
      </c>
      <c r="C22">
        <f t="shared" si="0"/>
        <v>-6.3025691332762701</v>
      </c>
      <c r="D22">
        <f t="shared" si="1"/>
        <v>-6.5438964843987755</v>
      </c>
      <c r="E22">
        <v>22</v>
      </c>
      <c r="G22">
        <f t="shared" si="2"/>
        <v>-7.3840877047615461</v>
      </c>
      <c r="H22">
        <f t="shared" si="3"/>
        <v>-7.1206962548821418</v>
      </c>
    </row>
    <row r="23" spans="1:8" x14ac:dyDescent="0.3">
      <c r="A23">
        <v>23</v>
      </c>
      <c r="C23">
        <f t="shared" si="0"/>
        <v>-6.0550993848629204</v>
      </c>
      <c r="D23">
        <f t="shared" si="1"/>
        <v>-6.2914308072489504</v>
      </c>
      <c r="E23">
        <v>23</v>
      </c>
      <c r="G23">
        <f t="shared" si="2"/>
        <v>-7.1140863194422526</v>
      </c>
      <c r="H23">
        <f t="shared" si="3"/>
        <v>-6.8562353579801556</v>
      </c>
    </row>
    <row r="24" spans="1:8" x14ac:dyDescent="0.3">
      <c r="A24">
        <v>24</v>
      </c>
      <c r="C24">
        <f t="shared" si="0"/>
        <v>-5.8076296364495716</v>
      </c>
      <c r="D24">
        <f t="shared" si="1"/>
        <v>-6.0389874697095305</v>
      </c>
      <c r="E24">
        <v>24</v>
      </c>
      <c r="G24">
        <f t="shared" si="2"/>
        <v>-6.8440849341229599</v>
      </c>
      <c r="H24">
        <f t="shared" si="3"/>
        <v>-6.5917539858054734</v>
      </c>
    </row>
    <row r="25" spans="1:8" x14ac:dyDescent="0.3">
      <c r="A25">
        <v>25</v>
      </c>
      <c r="C25">
        <f t="shared" si="0"/>
        <v>-5.5601598880362229</v>
      </c>
      <c r="D25">
        <f t="shared" si="1"/>
        <v>-5.786567944012643</v>
      </c>
      <c r="E25">
        <v>25</v>
      </c>
      <c r="G25">
        <f t="shared" si="2"/>
        <v>-6.5740835488036673</v>
      </c>
      <c r="H25">
        <f t="shared" si="3"/>
        <v>-6.3272507646659077</v>
      </c>
    </row>
    <row r="26" spans="1:8" x14ac:dyDescent="0.3">
      <c r="A26">
        <v>26</v>
      </c>
      <c r="C26">
        <f t="shared" si="0"/>
        <v>-5.3126901396228741</v>
      </c>
      <c r="D26">
        <f t="shared" si="1"/>
        <v>-5.5341738266245146</v>
      </c>
      <c r="E26">
        <v>26</v>
      </c>
      <c r="G26">
        <f t="shared" si="2"/>
        <v>-6.3040821634843738</v>
      </c>
      <c r="H26">
        <f t="shared" si="3"/>
        <v>-6.0627242013904867</v>
      </c>
    </row>
    <row r="27" spans="1:8" x14ac:dyDescent="0.3">
      <c r="A27">
        <v>27</v>
      </c>
      <c r="C27">
        <f t="shared" si="0"/>
        <v>-5.0652203912095253</v>
      </c>
      <c r="D27">
        <f t="shared" si="1"/>
        <v>-5.281806850622849</v>
      </c>
      <c r="E27">
        <v>27</v>
      </c>
      <c r="G27">
        <f t="shared" si="2"/>
        <v>-6.0340807781650811</v>
      </c>
      <c r="H27">
        <f t="shared" si="3"/>
        <v>-5.7981726708403176</v>
      </c>
    </row>
    <row r="28" spans="1:8" x14ac:dyDescent="0.3">
      <c r="A28">
        <v>28</v>
      </c>
      <c r="C28">
        <f t="shared" si="0"/>
        <v>-4.8177506427961756</v>
      </c>
      <c r="D28">
        <f t="shared" si="1"/>
        <v>-5.0294688994277141</v>
      </c>
      <c r="E28">
        <v>28</v>
      </c>
      <c r="G28">
        <f t="shared" si="2"/>
        <v>-5.7640793928457876</v>
      </c>
      <c r="H28">
        <f t="shared" si="3"/>
        <v>-5.5335944019428851</v>
      </c>
    </row>
    <row r="29" spans="1:8" x14ac:dyDescent="0.3">
      <c r="A29">
        <v>29</v>
      </c>
      <c r="C29">
        <f t="shared" si="0"/>
        <v>-4.5702808943828268</v>
      </c>
      <c r="D29">
        <f t="shared" si="1"/>
        <v>-4.7771620220323463</v>
      </c>
      <c r="E29">
        <v>29</v>
      </c>
      <c r="G29">
        <f t="shared" si="2"/>
        <v>-5.494078007526495</v>
      </c>
      <c r="H29">
        <f t="shared" si="3"/>
        <v>-5.2689874620653603</v>
      </c>
    </row>
    <row r="30" spans="1:8" x14ac:dyDescent="0.3">
      <c r="A30">
        <v>30</v>
      </c>
      <c r="C30">
        <f t="shared" si="0"/>
        <v>-4.322811145969478</v>
      </c>
      <c r="D30">
        <f t="shared" si="1"/>
        <v>-4.5248884498918018</v>
      </c>
      <c r="E30">
        <v>30</v>
      </c>
      <c r="G30">
        <f t="shared" si="2"/>
        <v>-5.2240766222072015</v>
      </c>
      <c r="H30">
        <f t="shared" si="3"/>
        <v>-5.0043497395210075</v>
      </c>
    </row>
    <row r="31" spans="1:8" x14ac:dyDescent="0.3">
      <c r="A31">
        <v>31</v>
      </c>
      <c r="C31">
        <f t="shared" si="0"/>
        <v>-4.0753413975561283</v>
      </c>
      <c r="D31">
        <f t="shared" si="1"/>
        <v>-4.2726506156378843</v>
      </c>
      <c r="E31">
        <v>31</v>
      </c>
      <c r="G31">
        <f t="shared" si="2"/>
        <v>-4.954075236887908</v>
      </c>
      <c r="H31">
        <f t="shared" si="3"/>
        <v>-4.7396789239799775</v>
      </c>
    </row>
    <row r="32" spans="1:8" x14ac:dyDescent="0.3">
      <c r="A32">
        <v>32</v>
      </c>
      <c r="C32">
        <f t="shared" si="0"/>
        <v>-3.8278716491427796</v>
      </c>
      <c r="D32">
        <f t="shared" si="1"/>
        <v>-4.020451173797122</v>
      </c>
      <c r="E32">
        <v>32</v>
      </c>
      <c r="G32">
        <f t="shared" si="2"/>
        <v>-4.6840738515686162</v>
      </c>
      <c r="H32">
        <f t="shared" si="3"/>
        <v>-4.4749724845320547</v>
      </c>
    </row>
    <row r="33" spans="1:8" x14ac:dyDescent="0.3">
      <c r="A33">
        <v>33</v>
      </c>
      <c r="C33">
        <f t="shared" ref="C33:C64" si="4">-11.4994338499566+(A33-1)*0.247469748413349</f>
        <v>-3.5804019007294308</v>
      </c>
      <c r="D33">
        <f t="shared" ref="D33:D64" si="5">0+1*C33-0.0985834758570227*(1.00666666666667+(C33-3.622)^2/19.7555632487894)^0.5</f>
        <v>-3.7682930236934782</v>
      </c>
      <c r="E33">
        <v>33</v>
      </c>
      <c r="G33">
        <f t="shared" ref="G33:G64" si="6">-13.0541167964667+(E33-1)*0.270001385319293</f>
        <v>-4.4140724662493227</v>
      </c>
      <c r="H33">
        <f t="shared" ref="H33:H64" si="7">0+1*G33+0.0985834758570227*(1.00666666666667+(G33-3.622)^2/19.7555632487894)^0.5</f>
        <v>-4.2102276451252045</v>
      </c>
    </row>
    <row r="34" spans="1:8" x14ac:dyDescent="0.3">
      <c r="A34">
        <v>34</v>
      </c>
      <c r="C34">
        <f t="shared" si="4"/>
        <v>-3.3329321523160811</v>
      </c>
      <c r="D34">
        <f t="shared" si="5"/>
        <v>-3.5161793347168735</v>
      </c>
      <c r="E34">
        <v>34</v>
      </c>
      <c r="G34">
        <f t="shared" si="6"/>
        <v>-4.1440710809300292</v>
      </c>
      <c r="H34">
        <f t="shared" si="7"/>
        <v>-3.9454413570813314</v>
      </c>
    </row>
    <row r="35" spans="1:8" x14ac:dyDescent="0.3">
      <c r="A35">
        <v>35</v>
      </c>
      <c r="C35">
        <f t="shared" si="4"/>
        <v>-3.0854624039027332</v>
      </c>
      <c r="D35">
        <f t="shared" si="5"/>
        <v>-3.2641135741298202</v>
      </c>
      <c r="E35">
        <v>35</v>
      </c>
      <c r="G35">
        <f t="shared" si="6"/>
        <v>-3.8740696956107374</v>
      </c>
      <c r="H35">
        <f t="shared" si="7"/>
        <v>-3.6806102683712845</v>
      </c>
    </row>
    <row r="36" spans="1:8" x14ac:dyDescent="0.3">
      <c r="A36">
        <v>36</v>
      </c>
      <c r="C36">
        <f t="shared" si="4"/>
        <v>-2.8379926554893835</v>
      </c>
      <c r="D36">
        <f t="shared" si="5"/>
        <v>-3.0120995375639472</v>
      </c>
      <c r="E36">
        <v>36</v>
      </c>
      <c r="G36">
        <f t="shared" si="6"/>
        <v>-3.6040683102914439</v>
      </c>
      <c r="H36">
        <f t="shared" si="7"/>
        <v>-3.415730689317976</v>
      </c>
    </row>
    <row r="37" spans="1:8" x14ac:dyDescent="0.3">
      <c r="A37">
        <v>37</v>
      </c>
      <c r="C37">
        <f t="shared" si="4"/>
        <v>-2.5905229070760356</v>
      </c>
      <c r="D37">
        <f t="shared" si="5"/>
        <v>-2.7601413823211698</v>
      </c>
      <c r="E37">
        <v>37</v>
      </c>
      <c r="G37">
        <f t="shared" si="6"/>
        <v>-3.3340669249721504</v>
      </c>
      <c r="H37">
        <f t="shared" si="7"/>
        <v>-3.1507985543933859</v>
      </c>
    </row>
    <row r="38" spans="1:8" x14ac:dyDescent="0.3">
      <c r="A38">
        <v>38</v>
      </c>
      <c r="C38">
        <f t="shared" si="4"/>
        <v>-2.3430531586626859</v>
      </c>
      <c r="D38">
        <f t="shared" si="5"/>
        <v>-2.5082436635344321</v>
      </c>
      <c r="E38">
        <v>38</v>
      </c>
      <c r="G38">
        <f t="shared" si="6"/>
        <v>-3.0640655396528569</v>
      </c>
      <c r="H38">
        <f t="shared" si="7"/>
        <v>-2.885809379787998</v>
      </c>
    </row>
    <row r="39" spans="1:8" x14ac:dyDescent="0.3">
      <c r="A39">
        <v>39</v>
      </c>
      <c r="C39">
        <f t="shared" si="4"/>
        <v>-2.0955834102493363</v>
      </c>
      <c r="D39">
        <f t="shared" si="5"/>
        <v>-2.2564113731526221</v>
      </c>
      <c r="E39">
        <v>39</v>
      </c>
      <c r="G39">
        <f t="shared" si="6"/>
        <v>-2.7940641543335651</v>
      </c>
      <c r="H39">
        <f t="shared" si="7"/>
        <v>-2.6207582164680141</v>
      </c>
    </row>
    <row r="40" spans="1:8" x14ac:dyDescent="0.3">
      <c r="A40">
        <v>40</v>
      </c>
      <c r="C40">
        <f t="shared" si="4"/>
        <v>-1.8481136618359884</v>
      </c>
      <c r="D40">
        <f t="shared" si="5"/>
        <v>-2.0046499815831917</v>
      </c>
      <c r="E40">
        <v>40</v>
      </c>
      <c r="G40">
        <f t="shared" si="6"/>
        <v>-2.5240627690142716</v>
      </c>
      <c r="H40">
        <f t="shared" si="7"/>
        <v>-2.3556395985071483</v>
      </c>
    </row>
    <row r="41" spans="1:8" x14ac:dyDescent="0.3">
      <c r="A41">
        <v>41</v>
      </c>
      <c r="C41">
        <f t="shared" si="4"/>
        <v>-1.6006439134226387</v>
      </c>
      <c r="D41">
        <f t="shared" si="5"/>
        <v>-1.7529654816423652</v>
      </c>
      <c r="E41">
        <v>41</v>
      </c>
      <c r="G41">
        <f t="shared" si="6"/>
        <v>-2.2540613836949781</v>
      </c>
      <c r="H41">
        <f t="shared" si="7"/>
        <v>-2.090447486600612</v>
      </c>
    </row>
    <row r="42" spans="1:8" x14ac:dyDescent="0.3">
      <c r="A42">
        <v>42</v>
      </c>
      <c r="C42">
        <f t="shared" si="4"/>
        <v>-1.353174165009289</v>
      </c>
      <c r="D42">
        <f t="shared" si="5"/>
        <v>-1.5013644342120098</v>
      </c>
      <c r="E42">
        <v>42</v>
      </c>
      <c r="G42">
        <f t="shared" si="6"/>
        <v>-1.9840599983756864</v>
      </c>
      <c r="H42">
        <f t="shared" si="7"/>
        <v>-1.8251752068578653</v>
      </c>
    </row>
    <row r="43" spans="1:8" x14ac:dyDescent="0.3">
      <c r="A43">
        <v>43</v>
      </c>
      <c r="C43">
        <f t="shared" si="4"/>
        <v>-1.1057044165959411</v>
      </c>
      <c r="D43">
        <f t="shared" si="5"/>
        <v>-1.2498540146681274</v>
      </c>
      <c r="E43">
        <v>43</v>
      </c>
      <c r="G43">
        <f t="shared" si="6"/>
        <v>-1.7140586130563928</v>
      </c>
      <c r="H43">
        <f t="shared" si="7"/>
        <v>-1.559815385252258</v>
      </c>
    </row>
    <row r="44" spans="1:8" x14ac:dyDescent="0.3">
      <c r="A44">
        <v>44</v>
      </c>
      <c r="C44">
        <f t="shared" si="4"/>
        <v>-0.85823466818259142</v>
      </c>
      <c r="D44">
        <f t="shared" si="5"/>
        <v>-0.99844205871144609</v>
      </c>
      <c r="E44">
        <v>44</v>
      </c>
      <c r="G44">
        <f t="shared" si="6"/>
        <v>-1.4440572277370993</v>
      </c>
      <c r="H44">
        <f t="shared" si="7"/>
        <v>-1.2943598785096122</v>
      </c>
    </row>
    <row r="45" spans="1:8" x14ac:dyDescent="0.3">
      <c r="A45">
        <v>45</v>
      </c>
      <c r="C45">
        <f t="shared" si="4"/>
        <v>-0.61076491976924174</v>
      </c>
      <c r="D45">
        <f t="shared" si="5"/>
        <v>-0.74713710567967095</v>
      </c>
      <c r="E45">
        <v>45</v>
      </c>
      <c r="G45">
        <f t="shared" si="6"/>
        <v>-1.1740558424178058</v>
      </c>
      <c r="H45">
        <f t="shared" si="7"/>
        <v>-1.0287997027797329</v>
      </c>
    </row>
    <row r="46" spans="1:8" x14ac:dyDescent="0.3">
      <c r="A46">
        <v>46</v>
      </c>
      <c r="C46">
        <f t="shared" si="4"/>
        <v>-0.36329517135589384</v>
      </c>
      <c r="D46">
        <f t="shared" si="5"/>
        <v>-0.49594843674203687</v>
      </c>
      <c r="E46">
        <v>46</v>
      </c>
      <c r="G46">
        <f t="shared" si="6"/>
        <v>-0.90405445709851406</v>
      </c>
      <c r="H46">
        <f t="shared" si="7"/>
        <v>-0.76312496219451709</v>
      </c>
    </row>
    <row r="47" spans="1:8" x14ac:dyDescent="0.3">
      <c r="A47">
        <v>47</v>
      </c>
      <c r="C47">
        <f t="shared" si="4"/>
        <v>-0.11582542294254417</v>
      </c>
      <c r="D47">
        <f t="shared" si="5"/>
        <v>-0.24488610456853072</v>
      </c>
      <c r="E47">
        <v>47</v>
      </c>
      <c r="G47">
        <f t="shared" si="6"/>
        <v>-0.63405307177922055</v>
      </c>
      <c r="H47">
        <f t="shared" si="7"/>
        <v>-0.4973247804136175</v>
      </c>
    </row>
    <row r="48" spans="1:8" x14ac:dyDescent="0.3">
      <c r="A48">
        <v>48</v>
      </c>
      <c r="C48">
        <f t="shared" si="4"/>
        <v>0.13164432547080374</v>
      </c>
      <c r="D48">
        <f t="shared" si="5"/>
        <v>6.0390498552388983E-3</v>
      </c>
      <c r="E48">
        <v>48</v>
      </c>
      <c r="G48">
        <f t="shared" si="6"/>
        <v>-0.36405168645992703</v>
      </c>
      <c r="H48">
        <f t="shared" si="7"/>
        <v>-0.23138723952654569</v>
      </c>
    </row>
    <row r="49" spans="1:8" x14ac:dyDescent="0.3">
      <c r="A49">
        <v>49</v>
      </c>
      <c r="C49">
        <f t="shared" si="4"/>
        <v>0.37911407388415341</v>
      </c>
      <c r="D49">
        <f t="shared" si="5"/>
        <v>0.25681539858593244</v>
      </c>
      <c r="E49">
        <v>49</v>
      </c>
      <c r="G49">
        <f t="shared" si="6"/>
        <v>-9.4050301140635284E-2</v>
      </c>
      <c r="H49">
        <f t="shared" si="7"/>
        <v>3.4700667768510635E-2</v>
      </c>
    </row>
    <row r="50" spans="1:8" x14ac:dyDescent="0.3">
      <c r="A50">
        <v>50</v>
      </c>
      <c r="C50">
        <f t="shared" si="4"/>
        <v>0.62658382229750309</v>
      </c>
      <c r="D50">
        <f t="shared" si="5"/>
        <v>0.5074305525417917</v>
      </c>
      <c r="E50">
        <v>50</v>
      </c>
      <c r="G50">
        <f t="shared" si="6"/>
        <v>0.17595108417865823</v>
      </c>
      <c r="H50">
        <f t="shared" si="7"/>
        <v>0.30095306498083974</v>
      </c>
    </row>
    <row r="51" spans="1:8" x14ac:dyDescent="0.3">
      <c r="A51">
        <v>51</v>
      </c>
      <c r="C51">
        <f t="shared" si="4"/>
        <v>0.87405357071085099</v>
      </c>
      <c r="D51">
        <f t="shared" si="5"/>
        <v>0.75787141888108445</v>
      </c>
      <c r="E51">
        <v>51</v>
      </c>
      <c r="G51">
        <f t="shared" si="6"/>
        <v>0.44595246949795175</v>
      </c>
      <c r="H51">
        <f t="shared" si="7"/>
        <v>0.56738518794078008</v>
      </c>
    </row>
    <row r="52" spans="1:8" x14ac:dyDescent="0.3">
      <c r="A52">
        <v>52</v>
      </c>
      <c r="C52">
        <f t="shared" si="4"/>
        <v>1.1215233191242007</v>
      </c>
      <c r="D52">
        <f t="shared" si="5"/>
        <v>1.0081242974765143</v>
      </c>
      <c r="E52">
        <v>52</v>
      </c>
      <c r="G52">
        <f t="shared" si="6"/>
        <v>0.71595385481724527</v>
      </c>
      <c r="H52">
        <f t="shared" si="7"/>
        <v>0.8340133385823485</v>
      </c>
    </row>
    <row r="53" spans="1:8" x14ac:dyDescent="0.3">
      <c r="A53">
        <v>53</v>
      </c>
      <c r="C53">
        <f t="shared" si="4"/>
        <v>1.3689930675375486</v>
      </c>
      <c r="D53">
        <f t="shared" si="5"/>
        <v>1.2581750238169975</v>
      </c>
      <c r="E53">
        <v>53</v>
      </c>
      <c r="G53">
        <f t="shared" si="6"/>
        <v>0.98595524013653701</v>
      </c>
      <c r="H53">
        <f t="shared" si="7"/>
        <v>1.1008547832160085</v>
      </c>
    </row>
    <row r="54" spans="1:8" x14ac:dyDescent="0.3">
      <c r="A54">
        <v>54</v>
      </c>
      <c r="C54">
        <f t="shared" si="4"/>
        <v>1.6164628159508982</v>
      </c>
      <c r="D54">
        <f t="shared" si="5"/>
        <v>1.5080091644955997</v>
      </c>
      <c r="E54">
        <v>54</v>
      </c>
      <c r="G54">
        <f t="shared" si="6"/>
        <v>1.2559566254558305</v>
      </c>
      <c r="H54">
        <f t="shared" si="7"/>
        <v>1.3679275814550591</v>
      </c>
    </row>
    <row r="55" spans="1:8" x14ac:dyDescent="0.3">
      <c r="A55">
        <v>55</v>
      </c>
      <c r="C55">
        <f t="shared" si="4"/>
        <v>1.8639325643642479</v>
      </c>
      <c r="D55">
        <f t="shared" si="5"/>
        <v>1.7576122689806064</v>
      </c>
      <c r="E55">
        <v>55</v>
      </c>
      <c r="G55">
        <f t="shared" si="6"/>
        <v>1.5259580107751241</v>
      </c>
      <c r="H55">
        <f t="shared" si="7"/>
        <v>1.6352503328723884</v>
      </c>
    </row>
    <row r="56" spans="1:8" x14ac:dyDescent="0.3">
      <c r="A56">
        <v>56</v>
      </c>
      <c r="C56">
        <f t="shared" si="4"/>
        <v>2.1114023127775958</v>
      </c>
      <c r="D56">
        <f t="shared" si="5"/>
        <v>2.0069701773810515</v>
      </c>
      <c r="E56">
        <v>56</v>
      </c>
      <c r="G56">
        <f t="shared" si="6"/>
        <v>1.7959593960944176</v>
      </c>
      <c r="H56">
        <f t="shared" si="7"/>
        <v>1.9028418317233102</v>
      </c>
    </row>
    <row r="57" spans="1:8" x14ac:dyDescent="0.3">
      <c r="A57">
        <v>57</v>
      </c>
      <c r="C57">
        <f t="shared" si="4"/>
        <v>2.3588720611909455</v>
      </c>
      <c r="D57">
        <f t="shared" si="5"/>
        <v>2.2560693783804302</v>
      </c>
      <c r="E57">
        <v>57</v>
      </c>
      <c r="G57">
        <f t="shared" si="6"/>
        <v>2.0659607814137093</v>
      </c>
      <c r="H57">
        <f t="shared" si="7"/>
        <v>2.170720626378456</v>
      </c>
    </row>
    <row r="58" spans="1:8" x14ac:dyDescent="0.3">
      <c r="A58">
        <v>58</v>
      </c>
      <c r="C58">
        <f t="shared" si="4"/>
        <v>2.6063418096042952</v>
      </c>
      <c r="D58">
        <f t="shared" si="5"/>
        <v>2.5048974047357335</v>
      </c>
      <c r="E58">
        <v>58</v>
      </c>
      <c r="G58">
        <f t="shared" si="6"/>
        <v>2.3359621667330028</v>
      </c>
      <c r="H58">
        <f t="shared" si="7"/>
        <v>2.4389044898204113</v>
      </c>
    </row>
    <row r="59" spans="1:8" x14ac:dyDescent="0.3">
      <c r="A59">
        <v>59</v>
      </c>
      <c r="C59">
        <f t="shared" si="4"/>
        <v>2.8538115580176431</v>
      </c>
      <c r="D59">
        <f t="shared" si="5"/>
        <v>2.7534432464757335</v>
      </c>
      <c r="E59">
        <v>59</v>
      </c>
      <c r="G59">
        <f t="shared" si="6"/>
        <v>2.6059635520522964</v>
      </c>
      <c r="H59">
        <f t="shared" si="7"/>
        <v>2.7074098203067183</v>
      </c>
    </row>
    <row r="60" spans="1:8" x14ac:dyDescent="0.3">
      <c r="A60">
        <v>60</v>
      </c>
      <c r="C60">
        <f t="shared" si="4"/>
        <v>3.1012813064309928</v>
      </c>
      <c r="D60">
        <f t="shared" si="5"/>
        <v>3.0016977553748521</v>
      </c>
      <c r="E60">
        <v>60</v>
      </c>
      <c r="G60">
        <f t="shared" si="6"/>
        <v>2.8759649373715881</v>
      </c>
      <c r="H60">
        <f t="shared" si="7"/>
        <v>2.9762510056831193</v>
      </c>
    </row>
    <row r="61" spans="1:8" x14ac:dyDescent="0.3">
      <c r="A61">
        <v>61</v>
      </c>
      <c r="C61">
        <f t="shared" si="4"/>
        <v>3.3487510548443424</v>
      </c>
      <c r="D61">
        <f t="shared" si="5"/>
        <v>3.2496540099001661</v>
      </c>
      <c r="E61">
        <v>61</v>
      </c>
      <c r="G61">
        <f t="shared" si="6"/>
        <v>3.1459663226908834</v>
      </c>
      <c r="H61">
        <f t="shared" si="7"/>
        <v>3.2454397982838437</v>
      </c>
    </row>
    <row r="62" spans="1:8" x14ac:dyDescent="0.3">
      <c r="A62">
        <v>62</v>
      </c>
      <c r="C62">
        <f t="shared" si="4"/>
        <v>3.5962208032576903</v>
      </c>
      <c r="D62">
        <f t="shared" si="5"/>
        <v>3.4973076090471849</v>
      </c>
      <c r="E62">
        <v>62</v>
      </c>
      <c r="G62">
        <f t="shared" si="6"/>
        <v>3.4159677080101734</v>
      </c>
      <c r="H62">
        <f t="shared" si="7"/>
        <v>3.5149847564928591</v>
      </c>
    </row>
    <row r="63" spans="1:8" x14ac:dyDescent="0.3">
      <c r="A63">
        <v>63</v>
      </c>
      <c r="C63">
        <f t="shared" si="4"/>
        <v>3.84369055167104</v>
      </c>
      <c r="D63">
        <f t="shared" si="5"/>
        <v>3.7446568672110434</v>
      </c>
      <c r="E63">
        <v>63</v>
      </c>
      <c r="G63">
        <f t="shared" si="6"/>
        <v>3.6859690933294669</v>
      </c>
      <c r="H63">
        <f t="shared" si="7"/>
        <v>3.7848908105023056</v>
      </c>
    </row>
    <row r="64" spans="1:8" x14ac:dyDescent="0.3">
      <c r="A64">
        <v>64</v>
      </c>
      <c r="C64">
        <f t="shared" si="4"/>
        <v>4.0911603000843879</v>
      </c>
      <c r="D64">
        <f t="shared" si="5"/>
        <v>3.9917028904908385</v>
      </c>
      <c r="E64">
        <v>64</v>
      </c>
      <c r="G64">
        <f t="shared" si="6"/>
        <v>3.9559704786487604</v>
      </c>
      <c r="H64">
        <f t="shared" si="7"/>
        <v>4.0551590014784953</v>
      </c>
    </row>
    <row r="65" spans="1:8" x14ac:dyDescent="0.3">
      <c r="A65">
        <v>65</v>
      </c>
      <c r="C65">
        <f t="shared" ref="C65:C70" si="8">-11.4994338499566+(A65-1)*0.247469748413349</f>
        <v>4.3386300484977376</v>
      </c>
      <c r="D65">
        <f t="shared" ref="D65:D70" si="9">0+1*C65-0.0985834758570227*(1.00666666666667+(C65-3.622)^2/19.7555632487894)^0.5</f>
        <v>4.2384495265139908</v>
      </c>
      <c r="E65">
        <v>65</v>
      </c>
      <c r="G65">
        <f t="shared" ref="G65:G70" si="10">-13.0541167964667+(E65-1)*0.270001385319293</f>
        <v>4.2259718639680539</v>
      </c>
      <c r="H65">
        <f t="shared" ref="H65:H70" si="11">0+1*G65+0.0985834758570227*(1.00666666666667+(G65-3.622)^2/19.7555632487894)^0.5</f>
        <v>4.3257864254728142</v>
      </c>
    </row>
    <row r="66" spans="1:8" x14ac:dyDescent="0.3">
      <c r="A66">
        <v>66</v>
      </c>
      <c r="C66">
        <f t="shared" si="8"/>
        <v>4.5860997969110855</v>
      </c>
      <c r="D66">
        <f t="shared" si="9"/>
        <v>4.4849031929989343</v>
      </c>
      <c r="E66">
        <v>66</v>
      </c>
      <c r="G66">
        <f t="shared" si="10"/>
        <v>4.4959732492873474</v>
      </c>
      <c r="H66">
        <f t="shared" si="11"/>
        <v>4.5967663889852046</v>
      </c>
    </row>
    <row r="67" spans="1:8" x14ac:dyDescent="0.3">
      <c r="A67">
        <v>67</v>
      </c>
      <c r="C67">
        <f t="shared" si="8"/>
        <v>4.8335695453244369</v>
      </c>
      <c r="D67">
        <f t="shared" si="9"/>
        <v>4.7310726024514436</v>
      </c>
      <c r="E67">
        <v>67</v>
      </c>
      <c r="G67">
        <f t="shared" si="10"/>
        <v>4.7659746346066409</v>
      </c>
      <c r="H67">
        <f t="shared" si="11"/>
        <v>4.8680887571678078</v>
      </c>
    </row>
    <row r="68" spans="1:8" x14ac:dyDescent="0.3">
      <c r="A68">
        <v>68</v>
      </c>
      <c r="C68">
        <f t="shared" si="8"/>
        <v>5.0810392937377848</v>
      </c>
      <c r="D68">
        <f t="shared" si="9"/>
        <v>4.976968409481878</v>
      </c>
      <c r="E68">
        <v>68</v>
      </c>
      <c r="G68">
        <f t="shared" si="10"/>
        <v>5.0359760199259345</v>
      </c>
      <c r="H68">
        <f t="shared" si="11"/>
        <v>5.1397404538001839</v>
      </c>
    </row>
    <row r="69" spans="1:8" x14ac:dyDescent="0.3">
      <c r="A69">
        <v>69</v>
      </c>
      <c r="C69">
        <f t="shared" si="8"/>
        <v>5.3285090421511327</v>
      </c>
      <c r="D69">
        <f t="shared" si="9"/>
        <v>5.2226028119385379</v>
      </c>
      <c r="E69">
        <v>69</v>
      </c>
      <c r="G69">
        <f t="shared" si="10"/>
        <v>5.3059774052452244</v>
      </c>
      <c r="H69">
        <f t="shared" si="11"/>
        <v>5.411706058611145</v>
      </c>
    </row>
    <row r="70" spans="1:8" x14ac:dyDescent="0.3">
      <c r="A70">
        <v>70</v>
      </c>
      <c r="C70">
        <f t="shared" si="8"/>
        <v>5.5759787905644842</v>
      </c>
      <c r="D70">
        <f t="shared" si="9"/>
        <v>5.4679891371600036</v>
      </c>
      <c r="E70">
        <v>70</v>
      </c>
      <c r="G70">
        <f t="shared" si="10"/>
        <v>5.575978790564518</v>
      </c>
      <c r="H70">
        <f t="shared" si="11"/>
        <v>5.6839684439689986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3973F-47D4-4DCE-878C-8693AEFAF26D}">
  <sheetPr codeName="XLSTAT_20230720_030551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2.7399125409101+(A1-1)*0.0411526741359482</f>
        <v>2.7399125409101002</v>
      </c>
      <c r="D1">
        <f t="shared" ref="D1:D32" si="1">0+1*C1-0.108263952598398*(1.00666666666667+(C1-3.60793333333333)^2/18.9945415177501)^0.5</f>
        <v>2.6291688438554002</v>
      </c>
      <c r="E1">
        <v>1</v>
      </c>
      <c r="G1">
        <f t="shared" ref="G1:G32" si="2">2.2506877765024+(E1-1)*0.0482428881128714</f>
        <v>2.2506877765023998</v>
      </c>
      <c r="H1">
        <f t="shared" ref="H1:H32" si="3">0+1*G1+0.108263952598398*(1.00666666666667+(G1-3.60793333333333)^2/18.9945415177501)^0.5</f>
        <v>2.3644240943757837</v>
      </c>
    </row>
    <row r="2" spans="1:8" x14ac:dyDescent="0.3">
      <c r="A2">
        <v>2</v>
      </c>
      <c r="C2">
        <f t="shared" si="0"/>
        <v>2.7810652150460484</v>
      </c>
      <c r="D2">
        <f t="shared" si="1"/>
        <v>2.6705160140321804</v>
      </c>
      <c r="E2">
        <v>2</v>
      </c>
      <c r="G2">
        <f t="shared" si="2"/>
        <v>2.2989306646152712</v>
      </c>
      <c r="H2">
        <f t="shared" si="3"/>
        <v>2.4123175112894164</v>
      </c>
    </row>
    <row r="3" spans="1:8" x14ac:dyDescent="0.3">
      <c r="A3">
        <v>3</v>
      </c>
      <c r="C3">
        <f t="shared" si="0"/>
        <v>2.8222178891819967</v>
      </c>
      <c r="D3">
        <f t="shared" si="1"/>
        <v>2.7118540575041443</v>
      </c>
      <c r="E3">
        <v>3</v>
      </c>
      <c r="G3">
        <f t="shared" si="2"/>
        <v>2.3471735527281425</v>
      </c>
      <c r="H3">
        <f t="shared" si="3"/>
        <v>2.4602225524228292</v>
      </c>
    </row>
    <row r="4" spans="1:8" x14ac:dyDescent="0.3">
      <c r="A4">
        <v>4</v>
      </c>
      <c r="C4">
        <f t="shared" si="0"/>
        <v>2.8633705633179449</v>
      </c>
      <c r="D4">
        <f t="shared" si="1"/>
        <v>2.7531829282095472</v>
      </c>
      <c r="E4">
        <v>4</v>
      </c>
      <c r="G4">
        <f t="shared" si="2"/>
        <v>2.3954164408410139</v>
      </c>
      <c r="H4">
        <f t="shared" si="3"/>
        <v>2.5081393222945363</v>
      </c>
    </row>
    <row r="5" spans="1:8" x14ac:dyDescent="0.3">
      <c r="A5">
        <v>5</v>
      </c>
      <c r="C5">
        <f t="shared" si="0"/>
        <v>2.9045232374538932</v>
      </c>
      <c r="D5">
        <f t="shared" si="1"/>
        <v>2.7945025820782021</v>
      </c>
      <c r="E5">
        <v>5</v>
      </c>
      <c r="G5">
        <f t="shared" si="2"/>
        <v>2.4436593289538853</v>
      </c>
      <c r="H5">
        <f t="shared" si="3"/>
        <v>2.5560679229863381</v>
      </c>
    </row>
    <row r="6" spans="1:8" x14ac:dyDescent="0.3">
      <c r="A6">
        <v>6</v>
      </c>
      <c r="C6">
        <f t="shared" si="0"/>
        <v>2.945675911589841</v>
      </c>
      <c r="D6">
        <f t="shared" si="1"/>
        <v>2.8358129770843261</v>
      </c>
      <c r="E6">
        <v>6</v>
      </c>
      <c r="G6">
        <f t="shared" si="2"/>
        <v>2.4919022170667566</v>
      </c>
      <c r="H6">
        <f t="shared" si="3"/>
        <v>2.6040084540006276</v>
      </c>
    </row>
    <row r="7" spans="1:8" x14ac:dyDescent="0.3">
      <c r="A7">
        <v>7</v>
      </c>
      <c r="C7">
        <f t="shared" si="0"/>
        <v>2.9868285857257892</v>
      </c>
      <c r="D7">
        <f t="shared" si="1"/>
        <v>2.8771140732974838</v>
      </c>
      <c r="E7">
        <v>7</v>
      </c>
      <c r="G7">
        <f t="shared" si="2"/>
        <v>2.5401451051796284</v>
      </c>
      <c r="H7">
        <f t="shared" si="3"/>
        <v>2.6519610121184267</v>
      </c>
    </row>
    <row r="8" spans="1:8" x14ac:dyDescent="0.3">
      <c r="A8">
        <v>8</v>
      </c>
      <c r="C8">
        <f t="shared" si="0"/>
        <v>3.0279812598617375</v>
      </c>
      <c r="D8">
        <f t="shared" si="1"/>
        <v>2.918405832931473</v>
      </c>
      <c r="E8">
        <v>8</v>
      </c>
      <c r="G8">
        <f t="shared" si="2"/>
        <v>2.5883879932924998</v>
      </c>
      <c r="H8">
        <f t="shared" si="3"/>
        <v>2.6999256912585743</v>
      </c>
    </row>
    <row r="9" spans="1:8" x14ac:dyDescent="0.3">
      <c r="A9">
        <v>9</v>
      </c>
      <c r="C9">
        <f t="shared" si="0"/>
        <v>3.0691339339976857</v>
      </c>
      <c r="D9">
        <f t="shared" si="1"/>
        <v>2.9596882203910306</v>
      </c>
      <c r="E9">
        <v>9</v>
      </c>
      <c r="G9">
        <f t="shared" si="2"/>
        <v>2.6366308814053712</v>
      </c>
      <c r="H9">
        <f t="shared" si="3"/>
        <v>2.7479025823384875</v>
      </c>
    </row>
    <row r="10" spans="1:8" x14ac:dyDescent="0.3">
      <c r="A10">
        <v>10</v>
      </c>
      <c r="C10">
        <f t="shared" si="0"/>
        <v>3.110286608133634</v>
      </c>
      <c r="D10">
        <f t="shared" si="1"/>
        <v>3.000961202316224</v>
      </c>
      <c r="E10">
        <v>10</v>
      </c>
      <c r="G10">
        <f t="shared" si="2"/>
        <v>2.6848737695182425</v>
      </c>
      <c r="H10">
        <f t="shared" si="3"/>
        <v>2.7958917731369302</v>
      </c>
    </row>
    <row r="11" spans="1:8" x14ac:dyDescent="0.3">
      <c r="A11">
        <v>11</v>
      </c>
      <c r="C11">
        <f t="shared" si="0"/>
        <v>3.1514392822695823</v>
      </c>
      <c r="D11">
        <f t="shared" si="1"/>
        <v>3.0422247476243984</v>
      </c>
      <c r="E11">
        <v>11</v>
      </c>
      <c r="G11">
        <f t="shared" si="2"/>
        <v>2.7331166576311139</v>
      </c>
      <c r="H11">
        <f t="shared" si="3"/>
        <v>2.8438933481592272</v>
      </c>
    </row>
    <row r="12" spans="1:8" x14ac:dyDescent="0.3">
      <c r="A12">
        <v>12</v>
      </c>
      <c r="C12">
        <f t="shared" si="0"/>
        <v>3.1925919564055305</v>
      </c>
      <c r="D12">
        <f t="shared" si="1"/>
        <v>3.083478827549567</v>
      </c>
      <c r="E12">
        <v>12</v>
      </c>
      <c r="G12">
        <f t="shared" si="2"/>
        <v>2.7813595457439853</v>
      </c>
      <c r="H12">
        <f t="shared" si="3"/>
        <v>2.8919073885053721</v>
      </c>
    </row>
    <row r="13" spans="1:8" x14ac:dyDescent="0.3">
      <c r="A13">
        <v>13</v>
      </c>
      <c r="C13">
        <f t="shared" si="0"/>
        <v>3.2337446305414783</v>
      </c>
      <c r="D13">
        <f t="shared" si="1"/>
        <v>3.1247234156791257</v>
      </c>
      <c r="E13">
        <v>13</v>
      </c>
      <c r="G13">
        <f t="shared" si="2"/>
        <v>2.8296024338568566</v>
      </c>
      <c r="H13">
        <f t="shared" si="3"/>
        <v>2.939933971741469</v>
      </c>
    </row>
    <row r="14" spans="1:8" x14ac:dyDescent="0.3">
      <c r="A14">
        <v>14</v>
      </c>
      <c r="C14">
        <f t="shared" si="0"/>
        <v>3.2748973046774266</v>
      </c>
      <c r="D14">
        <f t="shared" si="1"/>
        <v>3.1659584879877833</v>
      </c>
      <c r="E14">
        <v>14</v>
      </c>
      <c r="G14">
        <f t="shared" si="2"/>
        <v>2.877845321969728</v>
      </c>
      <c r="H14">
        <f t="shared" si="3"/>
        <v>2.9879731717749585</v>
      </c>
    </row>
    <row r="15" spans="1:8" x14ac:dyDescent="0.3">
      <c r="A15">
        <v>15</v>
      </c>
      <c r="C15">
        <f t="shared" si="0"/>
        <v>3.3160499788133748</v>
      </c>
      <c r="D15">
        <f t="shared" si="1"/>
        <v>3.2071840228686104</v>
      </c>
      <c r="E15">
        <v>15</v>
      </c>
      <c r="G15">
        <f t="shared" si="2"/>
        <v>2.9260882100825993</v>
      </c>
      <c r="H15">
        <f t="shared" si="3"/>
        <v>3.0360250587340665</v>
      </c>
    </row>
    <row r="16" spans="1:8" x14ac:dyDescent="0.3">
      <c r="A16">
        <v>16</v>
      </c>
      <c r="C16">
        <f t="shared" si="0"/>
        <v>3.3572026529493231</v>
      </c>
      <c r="D16">
        <f t="shared" si="1"/>
        <v>3.2484000011611136</v>
      </c>
      <c r="E16">
        <v>16</v>
      </c>
      <c r="G16">
        <f t="shared" si="2"/>
        <v>2.9743310981954707</v>
      </c>
      <c r="H16">
        <f t="shared" si="3"/>
        <v>3.084089698851912</v>
      </c>
    </row>
    <row r="17" spans="1:8" x14ac:dyDescent="0.3">
      <c r="A17">
        <v>17</v>
      </c>
      <c r="C17">
        <f t="shared" si="0"/>
        <v>3.3983553270852713</v>
      </c>
      <c r="D17">
        <f t="shared" si="1"/>
        <v>3.2896064061762504</v>
      </c>
      <c r="E17">
        <v>17</v>
      </c>
      <c r="G17">
        <f t="shared" si="2"/>
        <v>3.0225739863083421</v>
      </c>
      <c r="H17">
        <f t="shared" si="3"/>
        <v>3.1321671543557033</v>
      </c>
    </row>
    <row r="18" spans="1:8" x14ac:dyDescent="0.3">
      <c r="A18">
        <v>18</v>
      </c>
      <c r="C18">
        <f t="shared" si="0"/>
        <v>3.4395080012212196</v>
      </c>
      <c r="D18">
        <f t="shared" si="1"/>
        <v>3.3308032237183061</v>
      </c>
      <c r="E18">
        <v>18</v>
      </c>
      <c r="G18">
        <f t="shared" si="2"/>
        <v>3.0708168744212134</v>
      </c>
      <c r="H18">
        <f t="shared" si="3"/>
        <v>3.1802574833614354</v>
      </c>
    </row>
    <row r="19" spans="1:8" x14ac:dyDescent="0.3">
      <c r="A19">
        <v>19</v>
      </c>
      <c r="C19">
        <f t="shared" si="0"/>
        <v>3.4806606753571678</v>
      </c>
      <c r="D19">
        <f t="shared" si="1"/>
        <v>3.3719904421035731</v>
      </c>
      <c r="E19">
        <v>19</v>
      </c>
      <c r="G19">
        <f t="shared" si="2"/>
        <v>3.1190597625340848</v>
      </c>
      <c r="H19">
        <f t="shared" si="3"/>
        <v>3.228360739774494</v>
      </c>
    </row>
    <row r="20" spans="1:8" x14ac:dyDescent="0.3">
      <c r="A20">
        <v>20</v>
      </c>
      <c r="C20">
        <f t="shared" si="0"/>
        <v>3.5218133494931161</v>
      </c>
      <c r="D20">
        <f t="shared" si="1"/>
        <v>3.4131680521757697</v>
      </c>
      <c r="E20">
        <v>20</v>
      </c>
      <c r="G20">
        <f t="shared" si="2"/>
        <v>3.1673026506469562</v>
      </c>
      <c r="H20">
        <f t="shared" si="3"/>
        <v>3.2764769731965497</v>
      </c>
    </row>
    <row r="21" spans="1:8" x14ac:dyDescent="0.3">
      <c r="A21">
        <v>21</v>
      </c>
      <c r="C21">
        <f t="shared" si="0"/>
        <v>3.5629660236290643</v>
      </c>
      <c r="D21">
        <f t="shared" si="1"/>
        <v>3.4543360473181504</v>
      </c>
      <c r="E21">
        <v>21</v>
      </c>
      <c r="G21">
        <f t="shared" si="2"/>
        <v>3.2155455387598275</v>
      </c>
      <c r="H21">
        <f t="shared" si="3"/>
        <v>3.3246062288391105</v>
      </c>
    </row>
    <row r="22" spans="1:8" x14ac:dyDescent="0.3">
      <c r="A22">
        <v>22</v>
      </c>
      <c r="C22">
        <f t="shared" si="0"/>
        <v>3.6041186977650126</v>
      </c>
      <c r="D22">
        <f t="shared" si="1"/>
        <v>3.4954944234622758</v>
      </c>
      <c r="E22">
        <v>22</v>
      </c>
      <c r="G22">
        <f t="shared" si="2"/>
        <v>3.2637884268726989</v>
      </c>
      <c r="H22">
        <f t="shared" si="3"/>
        <v>3.3727485474440733</v>
      </c>
    </row>
    <row r="23" spans="1:8" x14ac:dyDescent="0.3">
      <c r="A23">
        <v>23</v>
      </c>
      <c r="C23">
        <f t="shared" si="0"/>
        <v>3.6452713719009604</v>
      </c>
      <c r="D23">
        <f t="shared" si="1"/>
        <v>3.5366431790934123</v>
      </c>
      <c r="E23">
        <v>23</v>
      </c>
      <c r="G23">
        <f t="shared" si="2"/>
        <v>3.3120313149855702</v>
      </c>
      <c r="H23">
        <f t="shared" si="3"/>
        <v>3.4209039652116027</v>
      </c>
    </row>
    <row r="24" spans="1:8" x14ac:dyDescent="0.3">
      <c r="A24">
        <v>24</v>
      </c>
      <c r="C24">
        <f t="shared" si="0"/>
        <v>3.6864240460369087</v>
      </c>
      <c r="D24">
        <f t="shared" si="1"/>
        <v>3.5777823152525423</v>
      </c>
      <c r="E24">
        <v>24</v>
      </c>
      <c r="G24">
        <f t="shared" si="2"/>
        <v>3.360274203098442</v>
      </c>
      <c r="H24">
        <f t="shared" si="3"/>
        <v>3.4690725137356204</v>
      </c>
    </row>
    <row r="25" spans="1:8" x14ac:dyDescent="0.3">
      <c r="A25">
        <v>25</v>
      </c>
      <c r="C25">
        <f t="shared" si="0"/>
        <v>3.7275767201728569</v>
      </c>
      <c r="D25">
        <f t="shared" si="1"/>
        <v>3.618911835534981</v>
      </c>
      <c r="E25">
        <v>25</v>
      </c>
      <c r="G25">
        <f t="shared" si="2"/>
        <v>3.4085170912113134</v>
      </c>
      <c r="H25">
        <f t="shared" si="3"/>
        <v>3.5172542199471795</v>
      </c>
    </row>
    <row r="26" spans="1:8" x14ac:dyDescent="0.3">
      <c r="A26">
        <v>26</v>
      </c>
      <c r="C26">
        <f t="shared" si="0"/>
        <v>3.7687293943088052</v>
      </c>
      <c r="D26">
        <f t="shared" si="1"/>
        <v>3.6600317460856062</v>
      </c>
      <c r="E26">
        <v>26</v>
      </c>
      <c r="G26">
        <f t="shared" si="2"/>
        <v>3.4567599793241848</v>
      </c>
      <c r="H26">
        <f t="shared" si="3"/>
        <v>3.5654491060659574</v>
      </c>
    </row>
    <row r="27" spans="1:8" x14ac:dyDescent="0.3">
      <c r="A27">
        <v>27</v>
      </c>
      <c r="C27">
        <f t="shared" si="0"/>
        <v>3.8098820684447534</v>
      </c>
      <c r="D27">
        <f t="shared" si="1"/>
        <v>3.7011420555907124</v>
      </c>
      <c r="E27">
        <v>27</v>
      </c>
      <c r="G27">
        <f t="shared" si="2"/>
        <v>3.5050028674370561</v>
      </c>
      <c r="H27">
        <f t="shared" si="3"/>
        <v>3.6136571895600635</v>
      </c>
    </row>
    <row r="28" spans="1:8" x14ac:dyDescent="0.3">
      <c r="A28">
        <v>28</v>
      </c>
      <c r="C28">
        <f t="shared" si="0"/>
        <v>3.8510347425807012</v>
      </c>
      <c r="D28">
        <f t="shared" si="1"/>
        <v>3.7422427752665155</v>
      </c>
      <c r="E28">
        <v>28</v>
      </c>
      <c r="G28">
        <f t="shared" si="2"/>
        <v>3.5532457555499275</v>
      </c>
      <c r="H28">
        <f t="shared" si="3"/>
        <v>3.6618784831143403</v>
      </c>
    </row>
    <row r="29" spans="1:8" x14ac:dyDescent="0.3">
      <c r="A29">
        <v>29</v>
      </c>
      <c r="C29">
        <f t="shared" si="0"/>
        <v>3.8921874167166495</v>
      </c>
      <c r="D29">
        <f t="shared" si="1"/>
        <v>3.783333918844344</v>
      </c>
      <c r="E29">
        <v>29</v>
      </c>
      <c r="G29">
        <f t="shared" si="2"/>
        <v>3.6014886436627989</v>
      </c>
      <c r="H29">
        <f t="shared" si="3"/>
        <v>3.7101129946072806</v>
      </c>
    </row>
    <row r="30" spans="1:8" x14ac:dyDescent="0.3">
      <c r="A30">
        <v>30</v>
      </c>
      <c r="C30">
        <f t="shared" si="0"/>
        <v>3.9333400908525977</v>
      </c>
      <c r="D30">
        <f t="shared" si="1"/>
        <v>3.8244155025525615</v>
      </c>
      <c r="E30">
        <v>30</v>
      </c>
      <c r="G30">
        <f t="shared" si="2"/>
        <v>3.6497315317756707</v>
      </c>
      <c r="H30">
        <f t="shared" si="3"/>
        <v>3.7583607270966728</v>
      </c>
    </row>
    <row r="31" spans="1:8" x14ac:dyDescent="0.3">
      <c r="A31">
        <v>31</v>
      </c>
      <c r="C31">
        <f t="shared" si="0"/>
        <v>3.974492764988546</v>
      </c>
      <c r="D31">
        <f t="shared" si="1"/>
        <v>3.8654875450952764</v>
      </c>
      <c r="E31">
        <v>31</v>
      </c>
      <c r="G31">
        <f t="shared" si="2"/>
        <v>3.697974419888542</v>
      </c>
      <c r="H31">
        <f t="shared" si="3"/>
        <v>3.8066216788140173</v>
      </c>
    </row>
    <row r="32" spans="1:8" x14ac:dyDescent="0.3">
      <c r="A32">
        <v>32</v>
      </c>
      <c r="C32">
        <f t="shared" si="0"/>
        <v>4.0156454391244942</v>
      </c>
      <c r="D32">
        <f t="shared" si="1"/>
        <v>3.9065500676279044</v>
      </c>
      <c r="E32">
        <v>32</v>
      </c>
      <c r="G32">
        <f t="shared" si="2"/>
        <v>3.7462173080014134</v>
      </c>
      <c r="H32">
        <f t="shared" si="3"/>
        <v>3.8548958431677587</v>
      </c>
    </row>
    <row r="33" spans="1:8" x14ac:dyDescent="0.3">
      <c r="A33">
        <v>33</v>
      </c>
      <c r="C33">
        <f t="shared" ref="C33:C64" si="4">2.7399125409101+(A33-1)*0.0411526741359482</f>
        <v>4.0567981132604425</v>
      </c>
      <c r="D33">
        <f t="shared" ref="D33:D64" si="5">0+1*C33-0.108263952598398*(1.00666666666667+(C33-3.60793333333333)^2/18.9945415177501)^0.5</f>
        <v>3.9476030937296547</v>
      </c>
      <c r="E33">
        <v>33</v>
      </c>
      <c r="G33">
        <f t="shared" ref="G33:G64" si="6">2.2506877765024+(E33-1)*0.0482428881128714</f>
        <v>3.7944601961142848</v>
      </c>
      <c r="H33">
        <f t="shared" ref="H33:H64" si="7">0+1*G33+0.108263952598398*(1.00666666666667+(G33-3.60793333333333)^2/18.9945415177501)^0.5</f>
        <v>3.9031832087552996</v>
      </c>
    </row>
    <row r="34" spans="1:8" x14ac:dyDescent="0.3">
      <c r="A34">
        <v>34</v>
      </c>
      <c r="C34">
        <f t="shared" si="4"/>
        <v>4.0979507873963907</v>
      </c>
      <c r="D34">
        <f t="shared" si="5"/>
        <v>3.9886466493730275</v>
      </c>
      <c r="E34">
        <v>34</v>
      </c>
      <c r="G34">
        <f t="shared" si="6"/>
        <v>3.8427030842271561</v>
      </c>
      <c r="H34">
        <f t="shared" si="7"/>
        <v>3.9514837593837595</v>
      </c>
    </row>
    <row r="35" spans="1:8" x14ac:dyDescent="0.3">
      <c r="A35">
        <v>35</v>
      </c>
      <c r="C35">
        <f t="shared" si="4"/>
        <v>4.139103461532339</v>
      </c>
      <c r="D35">
        <f t="shared" si="5"/>
        <v>4.0296807628904068</v>
      </c>
      <c r="E35">
        <v>35</v>
      </c>
      <c r="G35">
        <f t="shared" si="6"/>
        <v>3.8909459723400275</v>
      </c>
      <c r="H35">
        <f t="shared" si="7"/>
        <v>3.9997974740993829</v>
      </c>
    </row>
    <row r="36" spans="1:8" x14ac:dyDescent="0.3">
      <c r="A36">
        <v>36</v>
      </c>
      <c r="C36">
        <f t="shared" si="4"/>
        <v>4.1802561356682872</v>
      </c>
      <c r="D36">
        <f t="shared" si="5"/>
        <v>4.0707054649378573</v>
      </c>
      <c r="E36">
        <v>36</v>
      </c>
      <c r="G36">
        <f t="shared" si="6"/>
        <v>3.9391888604528988</v>
      </c>
      <c r="H36">
        <f t="shared" si="7"/>
        <v>4.0481243272254792</v>
      </c>
    </row>
    <row r="37" spans="1:8" x14ac:dyDescent="0.3">
      <c r="A37">
        <v>37</v>
      </c>
      <c r="C37">
        <f t="shared" si="4"/>
        <v>4.2214088098042355</v>
      </c>
      <c r="D37">
        <f t="shared" si="5"/>
        <v>4.111720788456223</v>
      </c>
      <c r="E37">
        <v>37</v>
      </c>
      <c r="G37">
        <f t="shared" si="6"/>
        <v>3.9874317485657702</v>
      </c>
      <c r="H37">
        <f t="shared" si="7"/>
        <v>4.0964642884087246</v>
      </c>
    </row>
    <row r="38" spans="1:8" x14ac:dyDescent="0.3">
      <c r="A38">
        <v>38</v>
      </c>
      <c r="C38">
        <f t="shared" si="4"/>
        <v>4.2625614839401837</v>
      </c>
      <c r="D38">
        <f t="shared" si="5"/>
        <v>4.1527267686296385</v>
      </c>
      <c r="E38">
        <v>38</v>
      </c>
      <c r="G38">
        <f t="shared" si="6"/>
        <v>4.0356746366786416</v>
      </c>
      <c r="H38">
        <f t="shared" si="7"/>
        <v>4.1448173226736413</v>
      </c>
    </row>
    <row r="39" spans="1:8" x14ac:dyDescent="0.3">
      <c r="A39">
        <v>39</v>
      </c>
      <c r="C39">
        <f t="shared" si="4"/>
        <v>4.3037141580761311</v>
      </c>
      <c r="D39">
        <f t="shared" si="5"/>
        <v>4.1937234428415895</v>
      </c>
      <c r="E39">
        <v>39</v>
      </c>
      <c r="G39">
        <f t="shared" si="6"/>
        <v>4.0839175247915129</v>
      </c>
      <c r="H39">
        <f t="shared" si="7"/>
        <v>4.1931833904850286</v>
      </c>
    </row>
    <row r="40" spans="1:8" x14ac:dyDescent="0.3">
      <c r="A40">
        <v>40</v>
      </c>
      <c r="C40">
        <f t="shared" si="4"/>
        <v>4.3448668322120803</v>
      </c>
      <c r="D40">
        <f t="shared" si="5"/>
        <v>4.2347108506286233</v>
      </c>
      <c r="E40">
        <v>40</v>
      </c>
      <c r="G40">
        <f t="shared" si="6"/>
        <v>4.1321604129043843</v>
      </c>
      <c r="H40">
        <f t="shared" si="7"/>
        <v>4.2415624478180733</v>
      </c>
    </row>
    <row r="41" spans="1:8" x14ac:dyDescent="0.3">
      <c r="A41">
        <v>41</v>
      </c>
      <c r="C41">
        <f t="shared" si="4"/>
        <v>4.3860195063480276</v>
      </c>
      <c r="D41">
        <f t="shared" si="5"/>
        <v>4.2756890336318509</v>
      </c>
      <c r="E41">
        <v>41</v>
      </c>
      <c r="G41">
        <f t="shared" si="6"/>
        <v>4.1804033010172557</v>
      </c>
      <c r="H41">
        <f t="shared" si="7"/>
        <v>4.2899544462358756</v>
      </c>
    </row>
    <row r="42" spans="1:8" x14ac:dyDescent="0.3">
      <c r="A42">
        <v>42</v>
      </c>
      <c r="C42">
        <f t="shared" si="4"/>
        <v>4.4271721804839768</v>
      </c>
      <c r="D42">
        <f t="shared" si="5"/>
        <v>4.3166580355463875</v>
      </c>
      <c r="E42">
        <v>42</v>
      </c>
      <c r="G42">
        <f t="shared" si="6"/>
        <v>4.228646189130127</v>
      </c>
      <c r="H42">
        <f t="shared" si="7"/>
        <v>4.338359332974056</v>
      </c>
    </row>
    <row r="43" spans="1:8" x14ac:dyDescent="0.3">
      <c r="A43">
        <v>43</v>
      </c>
      <c r="C43">
        <f t="shared" si="4"/>
        <v>4.4683248546199241</v>
      </c>
      <c r="D43">
        <f t="shared" si="5"/>
        <v>4.357617902068835</v>
      </c>
      <c r="E43">
        <v>43</v>
      </c>
      <c r="G43">
        <f t="shared" si="6"/>
        <v>4.2768890772429984</v>
      </c>
      <c r="H43">
        <f t="shared" si="7"/>
        <v>4.3867770510321193</v>
      </c>
    </row>
    <row r="44" spans="1:8" x14ac:dyDescent="0.3">
      <c r="A44">
        <v>44</v>
      </c>
      <c r="C44">
        <f t="shared" si="4"/>
        <v>4.5094775287558724</v>
      </c>
      <c r="D44">
        <f t="shared" si="5"/>
        <v>4.39856868084299</v>
      </c>
      <c r="E44">
        <v>44</v>
      </c>
      <c r="G44">
        <f t="shared" si="6"/>
        <v>4.3251319653558697</v>
      </c>
      <c r="H44">
        <f t="shared" si="7"/>
        <v>4.4352075392712065</v>
      </c>
    </row>
    <row r="45" spans="1:8" x14ac:dyDescent="0.3">
      <c r="A45">
        <v>45</v>
      </c>
      <c r="C45">
        <f t="shared" si="4"/>
        <v>4.5506302028918206</v>
      </c>
      <c r="D45">
        <f t="shared" si="5"/>
        <v>4.4395104214038783</v>
      </c>
      <c r="E45">
        <v>45</v>
      </c>
      <c r="G45">
        <f t="shared" si="6"/>
        <v>4.3733748534687411</v>
      </c>
      <c r="H45">
        <f t="shared" si="7"/>
        <v>4.4836507325178587</v>
      </c>
    </row>
    <row r="46" spans="1:8" x14ac:dyDescent="0.3">
      <c r="A46">
        <v>46</v>
      </c>
      <c r="C46">
        <f t="shared" si="4"/>
        <v>4.5917828770277689</v>
      </c>
      <c r="D46">
        <f t="shared" si="5"/>
        <v>4.4804431751202989</v>
      </c>
      <c r="E46">
        <v>46</v>
      </c>
      <c r="G46">
        <f t="shared" si="6"/>
        <v>4.4216177415816134</v>
      </c>
      <c r="H46">
        <f t="shared" si="7"/>
        <v>4.5321065616733893</v>
      </c>
    </row>
    <row r="47" spans="1:8" x14ac:dyDescent="0.3">
      <c r="A47">
        <v>47</v>
      </c>
      <c r="C47">
        <f t="shared" si="4"/>
        <v>4.6329355511637171</v>
      </c>
      <c r="D47">
        <f t="shared" si="5"/>
        <v>4.5213669951359909</v>
      </c>
      <c r="E47">
        <v>47</v>
      </c>
      <c r="G47">
        <f t="shared" si="6"/>
        <v>4.4698606296944838</v>
      </c>
      <c r="H47">
        <f t="shared" si="7"/>
        <v>4.5805749538284566</v>
      </c>
    </row>
    <row r="48" spans="1:8" x14ac:dyDescent="0.3">
      <c r="A48">
        <v>48</v>
      </c>
      <c r="C48">
        <f t="shared" si="4"/>
        <v>4.6740882252996654</v>
      </c>
      <c r="D48">
        <f t="shared" si="5"/>
        <v>4.5622819363095966</v>
      </c>
      <c r="E48">
        <v>48</v>
      </c>
      <c r="G48">
        <f t="shared" si="6"/>
        <v>4.5181035178073561</v>
      </c>
      <c r="H48">
        <f t="shared" si="7"/>
        <v>4.6290558323824218</v>
      </c>
    </row>
    <row r="49" spans="1:8" x14ac:dyDescent="0.3">
      <c r="A49">
        <v>49</v>
      </c>
      <c r="C49">
        <f t="shared" si="4"/>
        <v>4.7152408994356136</v>
      </c>
      <c r="D49">
        <f t="shared" si="5"/>
        <v>4.6031880551535478</v>
      </c>
      <c r="E49">
        <v>49</v>
      </c>
      <c r="G49">
        <f t="shared" si="6"/>
        <v>4.5663464059202266</v>
      </c>
      <c r="H49">
        <f t="shared" si="7"/>
        <v>4.6775491171670245</v>
      </c>
    </row>
    <row r="50" spans="1:8" x14ac:dyDescent="0.3">
      <c r="A50">
        <v>50</v>
      </c>
      <c r="C50">
        <f t="shared" si="4"/>
        <v>4.7563935735715619</v>
      </c>
      <c r="D50">
        <f t="shared" si="5"/>
        <v>4.644085409772031</v>
      </c>
      <c r="E50">
        <v>50</v>
      </c>
      <c r="G50">
        <f t="shared" si="6"/>
        <v>4.6145892940330988</v>
      </c>
      <c r="H50">
        <f t="shared" si="7"/>
        <v>4.726054724573987</v>
      </c>
    </row>
    <row r="51" spans="1:8" x14ac:dyDescent="0.3">
      <c r="A51">
        <v>51</v>
      </c>
      <c r="C51">
        <f t="shared" si="4"/>
        <v>4.7975462477075101</v>
      </c>
      <c r="D51">
        <f t="shared" si="5"/>
        <v>4.6849740597981748</v>
      </c>
      <c r="E51">
        <v>51</v>
      </c>
      <c r="G51">
        <f t="shared" si="6"/>
        <v>4.6628321821459693</v>
      </c>
      <c r="H51">
        <f t="shared" si="7"/>
        <v>4.7745725676860458</v>
      </c>
    </row>
    <row r="52" spans="1:8" x14ac:dyDescent="0.3">
      <c r="A52">
        <v>52</v>
      </c>
      <c r="C52">
        <f t="shared" si="4"/>
        <v>4.8386989218434584</v>
      </c>
      <c r="D52">
        <f t="shared" si="5"/>
        <v>4.725854066330597</v>
      </c>
      <c r="E52">
        <v>52</v>
      </c>
      <c r="G52">
        <f t="shared" si="6"/>
        <v>4.7110750702588415</v>
      </c>
      <c r="H52">
        <f t="shared" si="7"/>
        <v>4.8231025564110199</v>
      </c>
    </row>
    <row r="53" spans="1:8" x14ac:dyDescent="0.3">
      <c r="A53">
        <v>53</v>
      </c>
      <c r="C53">
        <f t="shared" si="4"/>
        <v>4.8798515959794067</v>
      </c>
      <c r="D53">
        <f t="shared" si="5"/>
        <v>4.7667254918694635</v>
      </c>
      <c r="E53">
        <v>53</v>
      </c>
      <c r="G53">
        <f t="shared" si="6"/>
        <v>4.759317958371712</v>
      </c>
      <c r="H53">
        <f t="shared" si="7"/>
        <v>4.8716445976184231</v>
      </c>
    </row>
    <row r="54" spans="1:8" x14ac:dyDescent="0.3">
      <c r="A54">
        <v>54</v>
      </c>
      <c r="C54">
        <f t="shared" si="4"/>
        <v>4.921004270115354</v>
      </c>
      <c r="D54">
        <f t="shared" si="5"/>
        <v>4.8075884002521816</v>
      </c>
      <c r="E54">
        <v>54</v>
      </c>
      <c r="G54">
        <f t="shared" si="6"/>
        <v>4.8075608464845843</v>
      </c>
      <c r="H54">
        <f t="shared" si="7"/>
        <v>4.9201985952782161</v>
      </c>
    </row>
    <row r="55" spans="1:8" x14ac:dyDescent="0.3">
      <c r="A55">
        <v>55</v>
      </c>
      <c r="C55">
        <f t="shared" si="4"/>
        <v>4.9621569442513032</v>
      </c>
      <c r="D55">
        <f t="shared" si="5"/>
        <v>4.8484428565888784</v>
      </c>
      <c r="E55">
        <v>55</v>
      </c>
      <c r="G55">
        <f t="shared" si="6"/>
        <v>4.8558037345974547</v>
      </c>
      <c r="H55">
        <f t="shared" si="7"/>
        <v>4.968764450601233</v>
      </c>
    </row>
    <row r="56" spans="1:8" x14ac:dyDescent="0.3">
      <c r="A56">
        <v>56</v>
      </c>
      <c r="C56">
        <f t="shared" si="4"/>
        <v>5.0033096183872505</v>
      </c>
      <c r="D56">
        <f t="shared" si="5"/>
        <v>4.8892889271977724</v>
      </c>
      <c r="E56">
        <v>56</v>
      </c>
      <c r="G56">
        <f t="shared" si="6"/>
        <v>4.904046622710327</v>
      </c>
      <c r="H56">
        <f t="shared" si="7"/>
        <v>5.0173420621808882</v>
      </c>
    </row>
    <row r="57" spans="1:8" x14ac:dyDescent="0.3">
      <c r="A57">
        <v>57</v>
      </c>
      <c r="C57">
        <f t="shared" si="4"/>
        <v>5.0444622925231997</v>
      </c>
      <c r="D57">
        <f t="shared" si="5"/>
        <v>4.930126679540602</v>
      </c>
      <c r="E57">
        <v>57</v>
      </c>
      <c r="G57">
        <f t="shared" si="6"/>
        <v>4.9522895108231975</v>
      </c>
      <c r="H57">
        <f t="shared" si="7"/>
        <v>5.0659313261357015</v>
      </c>
    </row>
    <row r="58" spans="1:8" x14ac:dyDescent="0.3">
      <c r="A58">
        <v>58</v>
      </c>
      <c r="C58">
        <f t="shared" si="4"/>
        <v>5.085614966659147</v>
      </c>
      <c r="D58">
        <f t="shared" si="5"/>
        <v>4.9709561821581865</v>
      </c>
      <c r="E58">
        <v>58</v>
      </c>
      <c r="G58">
        <f t="shared" si="6"/>
        <v>5.0005323989360697</v>
      </c>
      <c r="H58">
        <f t="shared" si="7"/>
        <v>5.1145321362522917</v>
      </c>
    </row>
    <row r="59" spans="1:8" x14ac:dyDescent="0.3">
      <c r="A59">
        <v>59</v>
      </c>
      <c r="C59">
        <f t="shared" si="4"/>
        <v>5.1267676407950962</v>
      </c>
      <c r="D59">
        <f t="shared" si="5"/>
        <v>5.0117775046062896</v>
      </c>
      <c r="E59">
        <v>59</v>
      </c>
      <c r="G59">
        <f t="shared" si="6"/>
        <v>5.0487752870489411</v>
      </c>
      <c r="H59">
        <f t="shared" si="7"/>
        <v>5.1631443841283797</v>
      </c>
    </row>
    <row r="60" spans="1:8" x14ac:dyDescent="0.3">
      <c r="A60">
        <v>60</v>
      </c>
      <c r="C60">
        <f t="shared" si="4"/>
        <v>5.1679203149310435</v>
      </c>
      <c r="D60">
        <f t="shared" si="5"/>
        <v>5.0525907173918423</v>
      </c>
      <c r="E60">
        <v>60</v>
      </c>
      <c r="G60">
        <f t="shared" si="6"/>
        <v>5.0970181751618124</v>
      </c>
      <c r="H60">
        <f t="shared" si="7"/>
        <v>5.2117679593154973</v>
      </c>
    </row>
    <row r="61" spans="1:8" x14ac:dyDescent="0.3">
      <c r="A61">
        <v>61</v>
      </c>
      <c r="C61">
        <f t="shared" si="4"/>
        <v>5.2090729890669918</v>
      </c>
      <c r="D61">
        <f t="shared" si="5"/>
        <v>5.0933958919096929</v>
      </c>
      <c r="E61">
        <v>61</v>
      </c>
      <c r="G61">
        <f t="shared" si="6"/>
        <v>5.1452610632746838</v>
      </c>
      <c r="H61">
        <f t="shared" si="7"/>
        <v>5.260402749460968</v>
      </c>
    </row>
    <row r="62" spans="1:8" x14ac:dyDescent="0.3">
      <c r="A62">
        <v>62</v>
      </c>
      <c r="C62">
        <f t="shared" si="4"/>
        <v>5.25022566320294</v>
      </c>
      <c r="D62">
        <f t="shared" si="5"/>
        <v>5.1341931003799317</v>
      </c>
      <c r="E62">
        <v>62</v>
      </c>
      <c r="G62">
        <f t="shared" si="6"/>
        <v>5.1935039513875552</v>
      </c>
      <c r="H62">
        <f t="shared" si="7"/>
        <v>5.3090486404488724</v>
      </c>
    </row>
    <row r="63" spans="1:8" x14ac:dyDescent="0.3">
      <c r="A63">
        <v>63</v>
      </c>
      <c r="C63">
        <f t="shared" si="4"/>
        <v>5.2913783373388883</v>
      </c>
      <c r="D63">
        <f t="shared" si="5"/>
        <v>5.1749824157859274</v>
      </c>
      <c r="E63">
        <v>63</v>
      </c>
      <c r="G63">
        <f t="shared" si="6"/>
        <v>5.2417468395004265</v>
      </c>
      <c r="H63">
        <f t="shared" si="7"/>
        <v>5.3577055165396406</v>
      </c>
    </row>
    <row r="64" spans="1:8" x14ac:dyDescent="0.3">
      <c r="A64">
        <v>64</v>
      </c>
      <c r="C64">
        <f t="shared" si="4"/>
        <v>5.3325310114748365</v>
      </c>
      <c r="D64">
        <f t="shared" si="5"/>
        <v>5.215763911813152</v>
      </c>
      <c r="E64">
        <v>64</v>
      </c>
      <c r="G64">
        <f t="shared" si="6"/>
        <v>5.2899897276132979</v>
      </c>
      <c r="H64">
        <f t="shared" si="7"/>
        <v>5.4063732605079711</v>
      </c>
    </row>
    <row r="65" spans="1:8" x14ac:dyDescent="0.3">
      <c r="A65">
        <v>65</v>
      </c>
      <c r="C65">
        <f t="shared" ref="C65:C70" si="8">2.7399125409101+(A65-1)*0.0411526741359482</f>
        <v>5.3736836856107848</v>
      </c>
      <c r="D65">
        <f t="shared" ref="D65:D70" si="9">0+1*C65-0.108263952598398*(1.00666666666667+(C65-3.60793333333333)^2/18.9945415177501)^0.5</f>
        <v>5.2565376627888734</v>
      </c>
      <c r="E65">
        <v>65</v>
      </c>
      <c r="G65">
        <f t="shared" ref="G65:G70" si="10">2.2506877765024+(E65-1)*0.0482428881128714</f>
        <v>5.3382326157261693</v>
      </c>
      <c r="H65">
        <f t="shared" ref="H65:H70" si="11">0+1*G65+0.108263952598398*(1.00666666666667+(G65-3.60793333333333)^2/18.9945415177501)^0.5</f>
        <v>5.4550517537787959</v>
      </c>
    </row>
    <row r="66" spans="1:8" x14ac:dyDescent="0.3">
      <c r="A66">
        <v>66</v>
      </c>
      <c r="C66">
        <f t="shared" si="8"/>
        <v>5.4148363597467331</v>
      </c>
      <c r="D66">
        <f t="shared" si="9"/>
        <v>5.2973037436228116</v>
      </c>
      <c r="E66">
        <v>66</v>
      </c>
      <c r="G66">
        <f t="shared" si="10"/>
        <v>5.3864755038390406</v>
      </c>
      <c r="H66">
        <f t="shared" si="11"/>
        <v>5.5037408765610181</v>
      </c>
    </row>
    <row r="67" spans="1:8" x14ac:dyDescent="0.3">
      <c r="A67">
        <v>67</v>
      </c>
      <c r="C67">
        <f t="shared" si="8"/>
        <v>5.4559890338826813</v>
      </c>
      <c r="D67">
        <f t="shared" si="9"/>
        <v>5.3380622297488216</v>
      </c>
      <c r="E67">
        <v>67</v>
      </c>
      <c r="G67">
        <f t="shared" si="10"/>
        <v>5.434718391951912</v>
      </c>
      <c r="H67">
        <f t="shared" si="11"/>
        <v>5.5524405079787753</v>
      </c>
    </row>
    <row r="68" spans="1:8" x14ac:dyDescent="0.3">
      <c r="A68">
        <v>68</v>
      </c>
      <c r="C68">
        <f t="shared" si="8"/>
        <v>5.4971417080186296</v>
      </c>
      <c r="D68">
        <f t="shared" si="9"/>
        <v>5.3788131970676787</v>
      </c>
      <c r="E68">
        <v>68</v>
      </c>
      <c r="G68">
        <f t="shared" si="10"/>
        <v>5.4829612800647833</v>
      </c>
      <c r="H68">
        <f t="shared" si="11"/>
        <v>5.6011505262000076</v>
      </c>
    </row>
    <row r="69" spans="1:8" x14ac:dyDescent="0.3">
      <c r="A69">
        <v>69</v>
      </c>
      <c r="C69">
        <f t="shared" si="8"/>
        <v>5.5382943821545778</v>
      </c>
      <c r="D69">
        <f t="shared" si="9"/>
        <v>5.419556721891019</v>
      </c>
      <c r="E69">
        <v>69</v>
      </c>
      <c r="G69">
        <f t="shared" si="10"/>
        <v>5.5312041681776547</v>
      </c>
      <c r="H69">
        <f t="shared" si="11"/>
        <v>5.6498708085621177</v>
      </c>
    </row>
    <row r="70" spans="1:8" x14ac:dyDescent="0.3">
      <c r="A70">
        <v>70</v>
      </c>
      <c r="C70">
        <f t="shared" si="8"/>
        <v>5.5794470562905261</v>
      </c>
      <c r="D70">
        <f t="shared" si="9"/>
        <v>5.4602928808865112</v>
      </c>
      <c r="E70">
        <v>70</v>
      </c>
      <c r="G70">
        <f t="shared" si="10"/>
        <v>5.5794470562905261</v>
      </c>
      <c r="H70">
        <f t="shared" si="11"/>
        <v>5.6986012316945409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5ED73-EE02-45AE-94DE-AB9D8D3E8334}">
  <sheetPr codeName="XLSTAT_20230720_033622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5.05332530125014+(A1-1)*0.0629621182990281</f>
        <v>5.0533253012501396</v>
      </c>
      <c r="D1">
        <f t="shared" ref="D1:D32" si="1">0+1*C1-0.490950567006997*(1.00666666666667+(C1-6.45213333333333)^2/44.7223780901976)^0.5</f>
        <v>4.5501505452611353</v>
      </c>
      <c r="E1">
        <v>1</v>
      </c>
      <c r="G1">
        <f t="shared" ref="G1:G32" si="2">4.12814026926634+(E1-1)*0.076370597023431</f>
        <v>4.12814026926634</v>
      </c>
      <c r="H1">
        <f t="shared" ref="H1:H32" si="3">0+1*G1+0.490950567006997*(1.00666666666667+(G1-6.45213333333333)^2/44.7223780901976)^0.5</f>
        <v>4.6494346908123241</v>
      </c>
    </row>
    <row r="2" spans="1:8" x14ac:dyDescent="0.3">
      <c r="A2">
        <v>2</v>
      </c>
      <c r="C2">
        <f t="shared" si="0"/>
        <v>5.1162874195491677</v>
      </c>
      <c r="D2">
        <f t="shared" si="1"/>
        <v>4.614035621690336</v>
      </c>
      <c r="E2">
        <v>2</v>
      </c>
      <c r="G2">
        <f t="shared" si="2"/>
        <v>4.2045108662897714</v>
      </c>
      <c r="H2">
        <f t="shared" si="3"/>
        <v>4.7239973344921138</v>
      </c>
    </row>
    <row r="3" spans="1:8" x14ac:dyDescent="0.3">
      <c r="A3">
        <v>3</v>
      </c>
      <c r="C3">
        <f t="shared" si="0"/>
        <v>5.1792495378481958</v>
      </c>
      <c r="D3">
        <f t="shared" si="1"/>
        <v>4.6778797816096152</v>
      </c>
      <c r="E3">
        <v>3</v>
      </c>
      <c r="G3">
        <f t="shared" si="2"/>
        <v>4.280881463313202</v>
      </c>
      <c r="H3">
        <f t="shared" si="3"/>
        <v>4.7986143827252459</v>
      </c>
    </row>
    <row r="4" spans="1:8" x14ac:dyDescent="0.3">
      <c r="A4">
        <v>4</v>
      </c>
      <c r="C4">
        <f t="shared" si="0"/>
        <v>5.2422116561472238</v>
      </c>
      <c r="D4">
        <f t="shared" si="1"/>
        <v>4.7416828087073295</v>
      </c>
      <c r="E4">
        <v>4</v>
      </c>
      <c r="G4">
        <f t="shared" si="2"/>
        <v>4.3572520603366334</v>
      </c>
      <c r="H4">
        <f t="shared" si="3"/>
        <v>4.8732863901323231</v>
      </c>
    </row>
    <row r="5" spans="1:8" x14ac:dyDescent="0.3">
      <c r="A5">
        <v>5</v>
      </c>
      <c r="C5">
        <f t="shared" si="0"/>
        <v>5.3051737744462519</v>
      </c>
      <c r="D5">
        <f t="shared" si="1"/>
        <v>4.805444495337297</v>
      </c>
      <c r="E5">
        <v>5</v>
      </c>
      <c r="G5">
        <f t="shared" si="2"/>
        <v>4.4336226573600639</v>
      </c>
      <c r="H5">
        <f t="shared" si="3"/>
        <v>4.94801390116156</v>
      </c>
    </row>
    <row r="6" spans="1:8" x14ac:dyDescent="0.3">
      <c r="A6">
        <v>6</v>
      </c>
      <c r="C6">
        <f t="shared" si="0"/>
        <v>5.36813589274528</v>
      </c>
      <c r="D6">
        <f t="shared" si="1"/>
        <v>4.8691646427634083</v>
      </c>
      <c r="E6">
        <v>6</v>
      </c>
      <c r="G6">
        <f t="shared" si="2"/>
        <v>4.5099932543834953</v>
      </c>
      <c r="H6">
        <f t="shared" si="3"/>
        <v>5.0227974493339733</v>
      </c>
    </row>
    <row r="7" spans="1:8" x14ac:dyDescent="0.3">
      <c r="A7">
        <v>7</v>
      </c>
      <c r="C7">
        <f t="shared" si="0"/>
        <v>5.4310980110443081</v>
      </c>
      <c r="D7">
        <f t="shared" si="1"/>
        <v>4.9328430613963805</v>
      </c>
      <c r="E7">
        <v>7</v>
      </c>
      <c r="G7">
        <f t="shared" si="2"/>
        <v>4.5863638514069258</v>
      </c>
      <c r="H7">
        <f t="shared" si="3"/>
        <v>5.0976375564858785</v>
      </c>
    </row>
    <row r="8" spans="1:8" x14ac:dyDescent="0.3">
      <c r="A8">
        <v>8</v>
      </c>
      <c r="C8">
        <f t="shared" si="0"/>
        <v>5.4940601293433362</v>
      </c>
      <c r="D8">
        <f t="shared" si="1"/>
        <v>4.9964795710220571</v>
      </c>
      <c r="E8">
        <v>8</v>
      </c>
      <c r="G8">
        <f t="shared" si="2"/>
        <v>4.6627344484303572</v>
      </c>
      <c r="H8">
        <f t="shared" si="3"/>
        <v>5.1725347320108055</v>
      </c>
    </row>
    <row r="9" spans="1:8" x14ac:dyDescent="0.3">
      <c r="A9">
        <v>9</v>
      </c>
      <c r="C9">
        <f t="shared" si="0"/>
        <v>5.5570222476423643</v>
      </c>
      <c r="D9">
        <f t="shared" si="1"/>
        <v>5.0600740010206016</v>
      </c>
      <c r="E9">
        <v>9</v>
      </c>
      <c r="G9">
        <f t="shared" si="2"/>
        <v>4.7391050454537877</v>
      </c>
      <c r="H9">
        <f t="shared" si="3"/>
        <v>5.2474894721029974</v>
      </c>
    </row>
    <row r="10" spans="1:8" x14ac:dyDescent="0.3">
      <c r="A10">
        <v>10</v>
      </c>
      <c r="C10">
        <f t="shared" si="0"/>
        <v>5.6199843659413924</v>
      </c>
      <c r="D10">
        <f t="shared" si="1"/>
        <v>5.1236261905760196</v>
      </c>
      <c r="E10">
        <v>10</v>
      </c>
      <c r="G10">
        <f t="shared" si="2"/>
        <v>4.8154756424772192</v>
      </c>
      <c r="H10">
        <f t="shared" si="3"/>
        <v>5.3225022590047741</v>
      </c>
    </row>
    <row r="11" spans="1:8" x14ac:dyDescent="0.3">
      <c r="A11">
        <v>11</v>
      </c>
      <c r="C11">
        <f t="shared" si="0"/>
        <v>5.6829464842404205</v>
      </c>
      <c r="D11">
        <f t="shared" si="1"/>
        <v>5.1871359888753963</v>
      </c>
      <c r="E11">
        <v>11</v>
      </c>
      <c r="G11">
        <f t="shared" si="2"/>
        <v>4.8918462395006497</v>
      </c>
      <c r="H11">
        <f t="shared" si="3"/>
        <v>5.397573560260077</v>
      </c>
    </row>
    <row r="12" spans="1:8" x14ac:dyDescent="0.3">
      <c r="A12">
        <v>12</v>
      </c>
      <c r="C12">
        <f t="shared" si="0"/>
        <v>5.7459086025394486</v>
      </c>
      <c r="D12">
        <f t="shared" si="1"/>
        <v>5.2506032552973156</v>
      </c>
      <c r="E12">
        <v>12</v>
      </c>
      <c r="G12">
        <f t="shared" si="2"/>
        <v>4.9682168365240811</v>
      </c>
      <c r="H12">
        <f t="shared" si="3"/>
        <v>5.472703827976618</v>
      </c>
    </row>
    <row r="13" spans="1:8" x14ac:dyDescent="0.3">
      <c r="A13">
        <v>13</v>
      </c>
      <c r="C13">
        <f t="shared" si="0"/>
        <v>5.8088707208384767</v>
      </c>
      <c r="D13">
        <f t="shared" si="1"/>
        <v>5.3140278595889079</v>
      </c>
      <c r="E13">
        <v>13</v>
      </c>
      <c r="G13">
        <f t="shared" si="2"/>
        <v>5.0445874335475125</v>
      </c>
      <c r="H13">
        <f t="shared" si="3"/>
        <v>5.5478934980990422</v>
      </c>
    </row>
    <row r="14" spans="1:8" x14ac:dyDescent="0.3">
      <c r="A14">
        <v>14</v>
      </c>
      <c r="C14">
        <f t="shared" si="0"/>
        <v>5.8718328391375048</v>
      </c>
      <c r="D14">
        <f t="shared" si="1"/>
        <v>5.3774096820310238</v>
      </c>
      <c r="E14">
        <v>14</v>
      </c>
      <c r="G14">
        <f t="shared" si="2"/>
        <v>5.120958030570943</v>
      </c>
      <c r="H14">
        <f t="shared" si="3"/>
        <v>5.6231429896956264</v>
      </c>
    </row>
    <row r="15" spans="1:8" x14ac:dyDescent="0.3">
      <c r="A15">
        <v>15</v>
      </c>
      <c r="C15">
        <f t="shared" si="0"/>
        <v>5.9347949574365328</v>
      </c>
      <c r="D15">
        <f t="shared" si="1"/>
        <v>5.4407486135910483</v>
      </c>
      <c r="E15">
        <v>15</v>
      </c>
      <c r="G15">
        <f t="shared" si="2"/>
        <v>5.1973286275943744</v>
      </c>
      <c r="H15">
        <f t="shared" si="3"/>
        <v>5.6984527042609878</v>
      </c>
    </row>
    <row r="16" spans="1:8" x14ac:dyDescent="0.3">
      <c r="A16">
        <v>16</v>
      </c>
      <c r="C16">
        <f t="shared" si="0"/>
        <v>5.9977570757355609</v>
      </c>
      <c r="D16">
        <f t="shared" si="1"/>
        <v>5.504044556062917</v>
      </c>
      <c r="E16">
        <v>16</v>
      </c>
      <c r="G16">
        <f t="shared" si="2"/>
        <v>5.2736992246178049</v>
      </c>
      <c r="H16">
        <f t="shared" si="3"/>
        <v>5.7738230250373261</v>
      </c>
    </row>
    <row r="17" spans="1:8" x14ac:dyDescent="0.3">
      <c r="A17">
        <v>17</v>
      </c>
      <c r="C17">
        <f t="shared" si="0"/>
        <v>6.060719194034589</v>
      </c>
      <c r="D17">
        <f t="shared" si="1"/>
        <v>5.567297422193902</v>
      </c>
      <c r="E17">
        <v>17</v>
      </c>
      <c r="G17">
        <f t="shared" si="2"/>
        <v>5.3500698216412363</v>
      </c>
      <c r="H17">
        <f t="shared" si="3"/>
        <v>5.8492543163567259</v>
      </c>
    </row>
    <row r="18" spans="1:8" x14ac:dyDescent="0.3">
      <c r="A18">
        <v>18</v>
      </c>
      <c r="C18">
        <f t="shared" si="0"/>
        <v>6.1236813123336171</v>
      </c>
      <c r="D18">
        <f t="shared" si="1"/>
        <v>5.6305071357978171</v>
      </c>
      <c r="E18">
        <v>18</v>
      </c>
      <c r="G18">
        <f t="shared" si="2"/>
        <v>5.4264404186646669</v>
      </c>
      <c r="H18">
        <f t="shared" si="3"/>
        <v>5.9247469230069711</v>
      </c>
    </row>
    <row r="19" spans="1:8" x14ac:dyDescent="0.3">
      <c r="A19">
        <v>19</v>
      </c>
      <c r="C19">
        <f t="shared" si="0"/>
        <v>6.1866434306326452</v>
      </c>
      <c r="D19">
        <f t="shared" si="1"/>
        <v>5.6936736318542653</v>
      </c>
      <c r="E19">
        <v>19</v>
      </c>
      <c r="G19">
        <f t="shared" si="2"/>
        <v>5.5028110156880983</v>
      </c>
      <c r="H19">
        <f t="shared" si="3"/>
        <v>6.0003011696233592</v>
      </c>
    </row>
    <row r="20" spans="1:8" x14ac:dyDescent="0.3">
      <c r="A20">
        <v>20</v>
      </c>
      <c r="C20">
        <f t="shared" si="0"/>
        <v>6.2496055489316733</v>
      </c>
      <c r="D20">
        <f t="shared" si="1"/>
        <v>5.7567968565936631</v>
      </c>
      <c r="E20">
        <v>20</v>
      </c>
      <c r="G20">
        <f t="shared" si="2"/>
        <v>5.5791816127115297</v>
      </c>
      <c r="H20">
        <f t="shared" si="3"/>
        <v>6.0759173601088818</v>
      </c>
    </row>
    <row r="21" spans="1:8" x14ac:dyDescent="0.3">
      <c r="A21">
        <v>21</v>
      </c>
      <c r="C21">
        <f t="shared" si="0"/>
        <v>6.3125676672307014</v>
      </c>
      <c r="D21">
        <f t="shared" si="1"/>
        <v>5.8198767675677665</v>
      </c>
      <c r="E21">
        <v>21</v>
      </c>
      <c r="G21">
        <f t="shared" si="2"/>
        <v>5.6555522097349602</v>
      </c>
      <c r="H21">
        <f t="shared" si="3"/>
        <v>6.1515957770851237</v>
      </c>
    </row>
    <row r="22" spans="1:8" x14ac:dyDescent="0.3">
      <c r="A22">
        <v>22</v>
      </c>
      <c r="C22">
        <f t="shared" si="0"/>
        <v>6.3755297855297295</v>
      </c>
      <c r="D22">
        <f t="shared" si="1"/>
        <v>5.8829133337054769</v>
      </c>
      <c r="E22">
        <v>22</v>
      </c>
      <c r="G22">
        <f t="shared" si="2"/>
        <v>5.7319228067583907</v>
      </c>
      <c r="H22">
        <f t="shared" si="3"/>
        <v>6.2273366813761104</v>
      </c>
    </row>
    <row r="23" spans="1:8" x14ac:dyDescent="0.3">
      <c r="A23">
        <v>23</v>
      </c>
      <c r="C23">
        <f t="shared" si="0"/>
        <v>6.4384919038287576</v>
      </c>
      <c r="D23">
        <f t="shared" si="1"/>
        <v>5.945906535353779</v>
      </c>
      <c r="E23">
        <v>23</v>
      </c>
      <c r="G23">
        <f t="shared" si="2"/>
        <v>5.8082934037818221</v>
      </c>
      <c r="H23">
        <f t="shared" si="3"/>
        <v>6.3031403115272386</v>
      </c>
    </row>
    <row r="24" spans="1:8" x14ac:dyDescent="0.3">
      <c r="A24">
        <v>24</v>
      </c>
      <c r="C24">
        <f t="shared" si="0"/>
        <v>6.5014540221277857</v>
      </c>
      <c r="D24">
        <f t="shared" si="1"/>
        <v>6.0088563643036599</v>
      </c>
      <c r="E24">
        <v>24</v>
      </c>
      <c r="G24">
        <f t="shared" si="2"/>
        <v>5.8846640008052535</v>
      </c>
      <c r="H24">
        <f t="shared" si="3"/>
        <v>6.3790068833613329</v>
      </c>
    </row>
    <row r="25" spans="1:8" x14ac:dyDescent="0.3">
      <c r="A25">
        <v>25</v>
      </c>
      <c r="C25">
        <f t="shared" si="0"/>
        <v>6.5644161404268146</v>
      </c>
      <c r="D25">
        <f t="shared" si="1"/>
        <v>6.0717628238009445</v>
      </c>
      <c r="E25">
        <v>25</v>
      </c>
      <c r="G25">
        <f t="shared" si="2"/>
        <v>5.9610345978286841</v>
      </c>
      <c r="H25">
        <f t="shared" si="3"/>
        <v>6.4549365895737081</v>
      </c>
    </row>
    <row r="26" spans="1:8" x14ac:dyDescent="0.3">
      <c r="A26">
        <v>26</v>
      </c>
      <c r="C26">
        <f t="shared" si="0"/>
        <v>6.6273782587258427</v>
      </c>
      <c r="D26">
        <f t="shared" si="1"/>
        <v>6.1346259285420119</v>
      </c>
      <c r="E26">
        <v>26</v>
      </c>
      <c r="G26">
        <f t="shared" si="2"/>
        <v>6.0374051948521155</v>
      </c>
      <c r="H26">
        <f t="shared" si="3"/>
        <v>6.530929599367985</v>
      </c>
    </row>
    <row r="27" spans="1:8" x14ac:dyDescent="0.3">
      <c r="A27">
        <v>27</v>
      </c>
      <c r="C27">
        <f t="shared" si="0"/>
        <v>6.6903403770248708</v>
      </c>
      <c r="D27">
        <f t="shared" si="1"/>
        <v>6.1974457046544034</v>
      </c>
      <c r="E27">
        <v>27</v>
      </c>
      <c r="G27">
        <f t="shared" si="2"/>
        <v>6.113775791875546</v>
      </c>
      <c r="H27">
        <f t="shared" si="3"/>
        <v>6.6069860581342477</v>
      </c>
    </row>
    <row r="28" spans="1:8" x14ac:dyDescent="0.3">
      <c r="A28">
        <v>28</v>
      </c>
      <c r="C28">
        <f t="shared" si="0"/>
        <v>6.7533024953238989</v>
      </c>
      <c r="D28">
        <f t="shared" si="1"/>
        <v>6.2602221896623798</v>
      </c>
      <c r="E28">
        <v>28</v>
      </c>
      <c r="G28">
        <f t="shared" si="2"/>
        <v>6.1901463888989774</v>
      </c>
      <c r="H28">
        <f t="shared" si="3"/>
        <v>6.6831060871709651</v>
      </c>
    </row>
    <row r="29" spans="1:8" x14ac:dyDescent="0.3">
      <c r="A29">
        <v>29</v>
      </c>
      <c r="C29">
        <f t="shared" si="0"/>
        <v>6.816264613622927</v>
      </c>
      <c r="D29">
        <f t="shared" si="1"/>
        <v>6.322955432437543</v>
      </c>
      <c r="E29">
        <v>29</v>
      </c>
      <c r="G29">
        <f t="shared" si="2"/>
        <v>6.2665169859224079</v>
      </c>
      <c r="H29">
        <f t="shared" si="3"/>
        <v>6.7592897834518917</v>
      </c>
    </row>
    <row r="30" spans="1:8" x14ac:dyDescent="0.3">
      <c r="A30">
        <v>30</v>
      </c>
      <c r="C30">
        <f t="shared" si="0"/>
        <v>6.8792267319219551</v>
      </c>
      <c r="D30">
        <f t="shared" si="1"/>
        <v>6.3856454931346605</v>
      </c>
      <c r="E30">
        <v>30</v>
      </c>
      <c r="G30">
        <f t="shared" si="2"/>
        <v>6.3428875829458393</v>
      </c>
      <c r="H30">
        <f t="shared" si="3"/>
        <v>6.8355372194390096</v>
      </c>
    </row>
    <row r="31" spans="1:8" x14ac:dyDescent="0.3">
      <c r="A31">
        <v>31</v>
      </c>
      <c r="C31">
        <f t="shared" si="0"/>
        <v>6.9421888502209832</v>
      </c>
      <c r="D31">
        <f t="shared" si="1"/>
        <v>6.4482924431128952</v>
      </c>
      <c r="E31">
        <v>31</v>
      </c>
      <c r="G31">
        <f t="shared" si="2"/>
        <v>6.4192581799692707</v>
      </c>
      <c r="H31">
        <f t="shared" si="3"/>
        <v>6.9118484429423273</v>
      </c>
    </row>
    <row r="32" spans="1:8" x14ac:dyDescent="0.3">
      <c r="A32">
        <v>32</v>
      </c>
      <c r="C32">
        <f t="shared" si="0"/>
        <v>7.0051509685200113</v>
      </c>
      <c r="D32">
        <f t="shared" si="1"/>
        <v>6.5108963648426892</v>
      </c>
      <c r="E32">
        <v>32</v>
      </c>
      <c r="G32">
        <f t="shared" si="2"/>
        <v>6.4956287769927012</v>
      </c>
      <c r="H32">
        <f t="shared" si="3"/>
        <v>6.9882234770271943</v>
      </c>
    </row>
    <row r="33" spans="1:8" x14ac:dyDescent="0.3">
      <c r="A33">
        <v>33</v>
      </c>
      <c r="C33">
        <f t="shared" ref="C33:C64" si="4">5.05332530125014+(A33-1)*0.0629621182990281</f>
        <v>7.0681130868190394</v>
      </c>
      <c r="D33">
        <f t="shared" ref="D33:D64" si="5">0+1*C33-0.490950567006997*(1.00666666666667+(C33-6.45213333333333)^2/44.7223780901976)^0.5</f>
        <v>6.5734573517985657</v>
      </c>
      <c r="E33">
        <v>33</v>
      </c>
      <c r="G33">
        <f t="shared" ref="G33:G64" si="6">4.12814026926634+(E33-1)*0.076370597023431</f>
        <v>6.5719993740161318</v>
      </c>
      <c r="H33">
        <f t="shared" ref="H33:H64" si="7">0+1*G33+0.490950567006997*(1.00666666666667+(G33-6.45213333333333)^2/44.7223780901976)^0.5</f>
        <v>7.0646623199695222</v>
      </c>
    </row>
    <row r="34" spans="1:8" x14ac:dyDescent="0.3">
      <c r="A34">
        <v>34</v>
      </c>
      <c r="C34">
        <f t="shared" si="4"/>
        <v>7.1310752051180675</v>
      </c>
      <c r="D34">
        <f t="shared" si="5"/>
        <v>6.6359755083381824</v>
      </c>
      <c r="E34">
        <v>34</v>
      </c>
      <c r="G34">
        <f t="shared" si="6"/>
        <v>6.6483699710395632</v>
      </c>
      <c r="H34">
        <f t="shared" si="7"/>
        <v>7.1411649452591357</v>
      </c>
    </row>
    <row r="35" spans="1:8" x14ac:dyDescent="0.3">
      <c r="A35">
        <v>35</v>
      </c>
      <c r="C35">
        <f t="shared" si="4"/>
        <v>7.1940373234170956</v>
      </c>
      <c r="D35">
        <f t="shared" si="5"/>
        <v>6.6984509495680022</v>
      </c>
      <c r="E35">
        <v>35</v>
      </c>
      <c r="G35">
        <f t="shared" si="6"/>
        <v>6.7247405680629946</v>
      </c>
      <c r="H35">
        <f t="shared" si="7"/>
        <v>7.2177313016512219</v>
      </c>
    </row>
    <row r="36" spans="1:8" x14ac:dyDescent="0.3">
      <c r="A36">
        <v>36</v>
      </c>
      <c r="C36">
        <f t="shared" si="4"/>
        <v>7.2569994417161237</v>
      </c>
      <c r="D36">
        <f t="shared" si="5"/>
        <v>6.7608838011959698</v>
      </c>
      <c r="E36">
        <v>36</v>
      </c>
      <c r="G36">
        <f t="shared" si="6"/>
        <v>6.8011111650864251</v>
      </c>
      <c r="H36">
        <f t="shared" si="7"/>
        <v>7.2943613132656653</v>
      </c>
    </row>
    <row r="37" spans="1:8" x14ac:dyDescent="0.3">
      <c r="A37">
        <v>37</v>
      </c>
      <c r="C37">
        <f t="shared" si="4"/>
        <v>7.3199615600151517</v>
      </c>
      <c r="D37">
        <f t="shared" si="5"/>
        <v>6.8232741993716344</v>
      </c>
      <c r="E37">
        <v>37</v>
      </c>
      <c r="G37">
        <f t="shared" si="6"/>
        <v>6.8774817621098556</v>
      </c>
      <c r="H37">
        <f t="shared" si="7"/>
        <v>7.3710548797338005</v>
      </c>
    </row>
    <row r="38" spans="1:8" x14ac:dyDescent="0.3">
      <c r="A38">
        <v>38</v>
      </c>
      <c r="C38">
        <f t="shared" si="4"/>
        <v>7.3829236783141798</v>
      </c>
      <c r="D38">
        <f t="shared" si="5"/>
        <v>6.8856222905141919</v>
      </c>
      <c r="E38">
        <v>38</v>
      </c>
      <c r="G38">
        <f t="shared" si="6"/>
        <v>6.953852359133287</v>
      </c>
      <c r="H38">
        <f t="shared" si="7"/>
        <v>7.4478118763919312</v>
      </c>
    </row>
    <row r="39" spans="1:8" x14ac:dyDescent="0.3">
      <c r="A39">
        <v>39</v>
      </c>
      <c r="C39">
        <f t="shared" si="4"/>
        <v>7.4458857966132079</v>
      </c>
      <c r="D39">
        <f t="shared" si="5"/>
        <v>6.9479282311289241</v>
      </c>
      <c r="E39">
        <v>39</v>
      </c>
      <c r="G39">
        <f t="shared" si="6"/>
        <v>7.0302229561567184</v>
      </c>
      <c r="H39">
        <f t="shared" si="7"/>
        <v>7.5246321545207451</v>
      </c>
    </row>
    <row r="40" spans="1:8" x14ac:dyDescent="0.3">
      <c r="A40">
        <v>40</v>
      </c>
      <c r="C40">
        <f t="shared" si="4"/>
        <v>7.508847914912236</v>
      </c>
      <c r="D40">
        <f t="shared" si="5"/>
        <v>7.0101921876125823</v>
      </c>
      <c r="E40">
        <v>40</v>
      </c>
      <c r="G40">
        <f t="shared" si="6"/>
        <v>7.106593553180149</v>
      </c>
      <c r="H40">
        <f t="shared" si="7"/>
        <v>7.6015155416295617</v>
      </c>
    </row>
    <row r="41" spans="1:8" x14ac:dyDescent="0.3">
      <c r="A41">
        <v>41</v>
      </c>
      <c r="C41">
        <f t="shared" si="4"/>
        <v>7.5718100332112641</v>
      </c>
      <c r="D41">
        <f t="shared" si="5"/>
        <v>7.0724143360482543</v>
      </c>
      <c r="E41">
        <v>41</v>
      </c>
      <c r="G41">
        <f t="shared" si="6"/>
        <v>7.1829641502035804</v>
      </c>
      <c r="H41">
        <f t="shared" si="7"/>
        <v>7.6784618417841521</v>
      </c>
    </row>
    <row r="42" spans="1:8" x14ac:dyDescent="0.3">
      <c r="A42">
        <v>42</v>
      </c>
      <c r="C42">
        <f t="shared" si="4"/>
        <v>7.6347721515102922</v>
      </c>
      <c r="D42">
        <f t="shared" si="5"/>
        <v>7.1345948619902853</v>
      </c>
      <c r="E42">
        <v>42</v>
      </c>
      <c r="G42">
        <f t="shared" si="6"/>
        <v>7.2593347472270118</v>
      </c>
      <c r="H42">
        <f t="shared" si="7"/>
        <v>7.755470835976686</v>
      </c>
    </row>
    <row r="43" spans="1:8" x14ac:dyDescent="0.3">
      <c r="A43">
        <v>43</v>
      </c>
      <c r="C43">
        <f t="shared" si="4"/>
        <v>7.6977342698093203</v>
      </c>
      <c r="D43">
        <f t="shared" si="5"/>
        <v>7.1967339602398512</v>
      </c>
      <c r="E43">
        <v>43</v>
      </c>
      <c r="G43">
        <f t="shared" si="6"/>
        <v>7.3357053442504423</v>
      </c>
      <c r="H43">
        <f t="shared" si="7"/>
        <v>7.8325422825362017</v>
      </c>
    </row>
    <row r="44" spans="1:8" x14ac:dyDescent="0.3">
      <c r="A44">
        <v>44</v>
      </c>
      <c r="C44">
        <f t="shared" si="4"/>
        <v>7.7606963881083484</v>
      </c>
      <c r="D44">
        <f t="shared" si="5"/>
        <v>7.2588318346117928</v>
      </c>
      <c r="E44">
        <v>44</v>
      </c>
      <c r="G44">
        <f t="shared" si="6"/>
        <v>7.4120759412738728</v>
      </c>
      <c r="H44">
        <f t="shared" si="7"/>
        <v>7.9096759175778359</v>
      </c>
    </row>
    <row r="45" spans="1:8" x14ac:dyDescent="0.3">
      <c r="A45">
        <v>45</v>
      </c>
      <c r="C45">
        <f t="shared" si="4"/>
        <v>7.8236585064073765</v>
      </c>
      <c r="D45">
        <f t="shared" si="5"/>
        <v>7.3208886976933281</v>
      </c>
      <c r="E45">
        <v>45</v>
      </c>
      <c r="G45">
        <f t="shared" si="6"/>
        <v>7.4884465382973042</v>
      </c>
      <c r="H45">
        <f t="shared" si="7"/>
        <v>7.9868714554888873</v>
      </c>
    </row>
    <row r="46" spans="1:8" x14ac:dyDescent="0.3">
      <c r="A46">
        <v>46</v>
      </c>
      <c r="C46">
        <f t="shared" si="4"/>
        <v>7.8866206247064046</v>
      </c>
      <c r="D46">
        <f t="shared" si="5"/>
        <v>7.3829047705952844</v>
      </c>
      <c r="E46">
        <v>46</v>
      </c>
      <c r="G46">
        <f t="shared" si="6"/>
        <v>7.5648171353207356</v>
      </c>
      <c r="H46">
        <f t="shared" si="7"/>
        <v>8.0641285894496821</v>
      </c>
    </row>
    <row r="47" spans="1:8" x14ac:dyDescent="0.3">
      <c r="A47">
        <v>47</v>
      </c>
      <c r="C47">
        <f t="shared" si="4"/>
        <v>7.9495827430054327</v>
      </c>
      <c r="D47">
        <f t="shared" si="5"/>
        <v>7.4448802826964897</v>
      </c>
      <c r="E47">
        <v>47</v>
      </c>
      <c r="G47">
        <f t="shared" si="6"/>
        <v>7.6411877323441662</v>
      </c>
      <c r="H47">
        <f t="shared" si="7"/>
        <v>8.1414469919870864</v>
      </c>
    </row>
    <row r="48" spans="1:8" x14ac:dyDescent="0.3">
      <c r="A48">
        <v>48</v>
      </c>
      <c r="C48">
        <f t="shared" si="4"/>
        <v>8.0125448613044608</v>
      </c>
      <c r="D48">
        <f t="shared" si="5"/>
        <v>7.5068154713819695</v>
      </c>
      <c r="E48">
        <v>48</v>
      </c>
      <c r="G48">
        <f t="shared" si="6"/>
        <v>7.7175583293675967</v>
      </c>
      <c r="H48">
        <f t="shared" si="7"/>
        <v>8.2188263155584131</v>
      </c>
    </row>
    <row r="49" spans="1:8" x14ac:dyDescent="0.3">
      <c r="A49">
        <v>49</v>
      </c>
      <c r="C49">
        <f t="shared" si="4"/>
        <v>8.0755069796034888</v>
      </c>
      <c r="D49">
        <f t="shared" si="5"/>
        <v>7.5687105817756031</v>
      </c>
      <c r="E49">
        <v>49</v>
      </c>
      <c r="G49">
        <f t="shared" si="6"/>
        <v>7.7939289263910281</v>
      </c>
      <c r="H49">
        <f t="shared" si="7"/>
        <v>8.296266193163369</v>
      </c>
    </row>
    <row r="50" spans="1:8" x14ac:dyDescent="0.3">
      <c r="A50">
        <v>50</v>
      </c>
      <c r="C50">
        <f t="shared" si="4"/>
        <v>8.1384690979025169</v>
      </c>
      <c r="D50">
        <f t="shared" si="5"/>
        <v>7.6305658664678901</v>
      </c>
      <c r="E50">
        <v>50</v>
      </c>
      <c r="G50">
        <f t="shared" si="6"/>
        <v>7.8702995234144595</v>
      </c>
      <c r="H50">
        <f t="shared" si="7"/>
        <v>8.373766238981645</v>
      </c>
    </row>
    <row r="51" spans="1:8" x14ac:dyDescent="0.3">
      <c r="A51">
        <v>51</v>
      </c>
      <c r="C51">
        <f t="shared" si="4"/>
        <v>8.201431216201545</v>
      </c>
      <c r="D51">
        <f t="shared" si="5"/>
        <v>7.6923815852394721</v>
      </c>
      <c r="E51">
        <v>51</v>
      </c>
      <c r="G51">
        <f t="shared" si="6"/>
        <v>7.94667012043789</v>
      </c>
      <c r="H51">
        <f t="shared" si="7"/>
        <v>8.4513260490337068</v>
      </c>
    </row>
    <row r="52" spans="1:8" x14ac:dyDescent="0.3">
      <c r="A52">
        <v>52</v>
      </c>
      <c r="C52">
        <f t="shared" si="4"/>
        <v>8.2643933345005731</v>
      </c>
      <c r="D52">
        <f t="shared" si="5"/>
        <v>7.7541580047810603</v>
      </c>
      <c r="E52">
        <v>52</v>
      </c>
      <c r="G52">
        <f t="shared" si="6"/>
        <v>8.0230407174613205</v>
      </c>
      <c r="H52">
        <f t="shared" si="7"/>
        <v>8.5289452018622764</v>
      </c>
    </row>
    <row r="53" spans="1:8" x14ac:dyDescent="0.3">
      <c r="A53">
        <v>53</v>
      </c>
      <c r="C53">
        <f t="shared" si="4"/>
        <v>8.3273554527996012</v>
      </c>
      <c r="D53">
        <f t="shared" si="5"/>
        <v>7.8158953984103974</v>
      </c>
      <c r="E53">
        <v>53</v>
      </c>
      <c r="G53">
        <f t="shared" si="6"/>
        <v>8.0994113144847528</v>
      </c>
      <c r="H53">
        <f t="shared" si="7"/>
        <v>8.6066232592319984</v>
      </c>
    </row>
    <row r="54" spans="1:8" x14ac:dyDescent="0.3">
      <c r="A54">
        <v>54</v>
      </c>
      <c r="C54">
        <f t="shared" si="4"/>
        <v>8.3903175710986293</v>
      </c>
      <c r="D54">
        <f t="shared" si="5"/>
        <v>7.8775940457868829</v>
      </c>
      <c r="E54">
        <v>54</v>
      </c>
      <c r="G54">
        <f t="shared" si="6"/>
        <v>8.1757819115081833</v>
      </c>
      <c r="H54">
        <f t="shared" si="7"/>
        <v>8.6843597668447696</v>
      </c>
    </row>
    <row r="55" spans="1:8" x14ac:dyDescent="0.3">
      <c r="A55">
        <v>55</v>
      </c>
      <c r="C55">
        <f t="shared" si="4"/>
        <v>8.4532796893976574</v>
      </c>
      <c r="D55">
        <f t="shared" si="5"/>
        <v>7.9392542326244806</v>
      </c>
      <c r="E55">
        <v>55</v>
      </c>
      <c r="G55">
        <f t="shared" si="6"/>
        <v>8.2521525085316156</v>
      </c>
      <c r="H55">
        <f t="shared" si="7"/>
        <v>8.7621542550682676</v>
      </c>
    </row>
    <row r="56" spans="1:8" x14ac:dyDescent="0.3">
      <c r="A56">
        <v>56</v>
      </c>
      <c r="C56">
        <f t="shared" si="4"/>
        <v>8.5162418076966855</v>
      </c>
      <c r="D56">
        <f t="shared" si="5"/>
        <v>8.000876250403504</v>
      </c>
      <c r="E56">
        <v>56</v>
      </c>
      <c r="G56">
        <f t="shared" si="6"/>
        <v>8.3285231055550462</v>
      </c>
      <c r="H56">
        <f t="shared" si="7"/>
        <v>8.8400062396751302</v>
      </c>
    </row>
    <row r="57" spans="1:8" x14ac:dyDescent="0.3">
      <c r="A57">
        <v>57</v>
      </c>
      <c r="C57">
        <f t="shared" si="4"/>
        <v>8.5792039259957136</v>
      </c>
      <c r="D57">
        <f t="shared" si="5"/>
        <v>8.0624603960818693</v>
      </c>
      <c r="E57">
        <v>57</v>
      </c>
      <c r="G57">
        <f t="shared" si="6"/>
        <v>8.4048937025784767</v>
      </c>
      <c r="H57">
        <f t="shared" si="7"/>
        <v>8.9179152225904215</v>
      </c>
    </row>
    <row r="58" spans="1:8" x14ac:dyDescent="0.3">
      <c r="A58">
        <v>58</v>
      </c>
      <c r="C58">
        <f t="shared" si="4"/>
        <v>8.6421660442947417</v>
      </c>
      <c r="D58">
        <f t="shared" si="5"/>
        <v>8.124006971806379</v>
      </c>
      <c r="E58">
        <v>58</v>
      </c>
      <c r="G58">
        <f t="shared" si="6"/>
        <v>8.4812642996019072</v>
      </c>
      <c r="H58">
        <f t="shared" si="7"/>
        <v>8.9958806926449419</v>
      </c>
    </row>
    <row r="59" spans="1:8" x14ac:dyDescent="0.3">
      <c r="A59">
        <v>59</v>
      </c>
      <c r="C59">
        <f t="shared" si="4"/>
        <v>8.7051281625937698</v>
      </c>
      <c r="D59">
        <f t="shared" si="5"/>
        <v>8.1855162846245975</v>
      </c>
      <c r="E59">
        <v>59</v>
      </c>
      <c r="G59">
        <f t="shared" si="6"/>
        <v>8.5576348966253377</v>
      </c>
      <c r="H59">
        <f t="shared" si="7"/>
        <v>9.0739021263320794</v>
      </c>
    </row>
    <row r="60" spans="1:8" x14ac:dyDescent="0.3">
      <c r="A60">
        <v>60</v>
      </c>
      <c r="C60">
        <f t="shared" si="4"/>
        <v>8.7680902808927978</v>
      </c>
      <c r="D60">
        <f t="shared" si="5"/>
        <v>8.2469886461978277</v>
      </c>
      <c r="E60">
        <v>60</v>
      </c>
      <c r="G60">
        <f t="shared" si="6"/>
        <v>8.6340054936487682</v>
      </c>
      <c r="H60">
        <f t="shared" si="7"/>
        <v>9.1519789885659488</v>
      </c>
    </row>
    <row r="61" spans="1:8" x14ac:dyDescent="0.3">
      <c r="A61">
        <v>61</v>
      </c>
      <c r="C61">
        <f t="shared" si="4"/>
        <v>8.8310523991918259</v>
      </c>
      <c r="D61">
        <f t="shared" si="5"/>
        <v>8.3084243725157201</v>
      </c>
      <c r="E61">
        <v>61</v>
      </c>
      <c r="G61">
        <f t="shared" si="6"/>
        <v>8.7103760906722005</v>
      </c>
      <c r="H61">
        <f t="shared" si="7"/>
        <v>9.2301107334386394</v>
      </c>
    </row>
    <row r="62" spans="1:8" x14ac:dyDescent="0.3">
      <c r="A62">
        <v>62</v>
      </c>
      <c r="C62">
        <f t="shared" si="4"/>
        <v>8.894014517490854</v>
      </c>
      <c r="D62">
        <f t="shared" si="5"/>
        <v>8.369823783612981</v>
      </c>
      <c r="E62">
        <v>62</v>
      </c>
      <c r="G62">
        <f t="shared" si="6"/>
        <v>8.7867466876956311</v>
      </c>
      <c r="H62">
        <f t="shared" si="7"/>
        <v>9.3082968049744892</v>
      </c>
    </row>
    <row r="63" spans="1:8" x14ac:dyDescent="0.3">
      <c r="A63">
        <v>63</v>
      </c>
      <c r="C63">
        <f t="shared" si="4"/>
        <v>8.9569766357898821</v>
      </c>
      <c r="D63">
        <f t="shared" si="5"/>
        <v>8.4311872032886619</v>
      </c>
      <c r="E63">
        <v>63</v>
      </c>
      <c r="G63">
        <f t="shared" si="6"/>
        <v>8.8631172847190633</v>
      </c>
      <c r="H63">
        <f t="shared" si="7"/>
        <v>9.3865366378794324</v>
      </c>
    </row>
    <row r="64" spans="1:8" x14ac:dyDescent="0.3">
      <c r="A64">
        <v>64</v>
      </c>
      <c r="C64">
        <f t="shared" si="4"/>
        <v>9.0199387540889102</v>
      </c>
      <c r="D64">
        <f t="shared" si="5"/>
        <v>8.4925149588284423</v>
      </c>
      <c r="E64">
        <v>64</v>
      </c>
      <c r="G64">
        <f t="shared" si="6"/>
        <v>8.9394878817424939</v>
      </c>
      <c r="H64">
        <f t="shared" si="7"/>
        <v>9.464829658283481</v>
      </c>
    </row>
    <row r="65" spans="1:8" x14ac:dyDescent="0.3">
      <c r="A65">
        <v>65</v>
      </c>
      <c r="C65">
        <f t="shared" ref="C65:C70" si="8">5.05332530125014+(A65-1)*0.0629621182990281</f>
        <v>9.0829008723879383</v>
      </c>
      <c r="D65">
        <f t="shared" ref="D65:D70" si="9">0+1*C65-0.490950567006997*(1.00666666666667+(C65-6.45213333333333)^2/44.7223780901976)^0.5</f>
        <v>8.5538073807303405</v>
      </c>
      <c r="E65">
        <v>65</v>
      </c>
      <c r="G65">
        <f t="shared" ref="G65:G70" si="10">4.12814026926634+(E65-1)*0.076370597023431</f>
        <v>9.0158584787659244</v>
      </c>
      <c r="H65">
        <f t="shared" ref="H65:H70" si="11">0+1*G65+0.490950567006997*(1.00666666666667+(G65-6.45213333333333)^2/44.7223780901976)^0.5</f>
        <v>9.5431752844746516</v>
      </c>
    </row>
    <row r="66" spans="1:8" x14ac:dyDescent="0.3">
      <c r="A66">
        <v>66</v>
      </c>
      <c r="C66">
        <f t="shared" si="8"/>
        <v>9.1458629906869664</v>
      </c>
      <c r="D66">
        <f t="shared" si="9"/>
        <v>8.6150648024342438</v>
      </c>
      <c r="E66">
        <v>66</v>
      </c>
      <c r="G66">
        <f t="shared" si="10"/>
        <v>9.0922290757893549</v>
      </c>
      <c r="H66">
        <f t="shared" si="11"/>
        <v>9.6215729276226085</v>
      </c>
    </row>
    <row r="67" spans="1:8" x14ac:dyDescent="0.3">
      <c r="A67">
        <v>67</v>
      </c>
      <c r="C67">
        <f t="shared" si="8"/>
        <v>9.2088251089859945</v>
      </c>
      <c r="D67">
        <f t="shared" si="9"/>
        <v>8.6762875600556058</v>
      </c>
      <c r="E67">
        <v>67</v>
      </c>
      <c r="G67">
        <f t="shared" si="10"/>
        <v>9.1685996728127854</v>
      </c>
      <c r="H67">
        <f t="shared" si="11"/>
        <v>9.7000219924905267</v>
      </c>
    </row>
    <row r="68" spans="1:8" x14ac:dyDescent="0.3">
      <c r="A68">
        <v>68</v>
      </c>
      <c r="C68">
        <f t="shared" si="8"/>
        <v>9.2717872272850226</v>
      </c>
      <c r="D68">
        <f t="shared" si="9"/>
        <v>8.7374759921236524</v>
      </c>
      <c r="E68">
        <v>68</v>
      </c>
      <c r="G68">
        <f t="shared" si="10"/>
        <v>9.2449702698362177</v>
      </c>
      <c r="H68">
        <f t="shared" si="11"/>
        <v>9.778521878133736</v>
      </c>
    </row>
    <row r="69" spans="1:8" x14ac:dyDescent="0.3">
      <c r="A69">
        <v>69</v>
      </c>
      <c r="C69">
        <f t="shared" si="8"/>
        <v>9.3347493455840507</v>
      </c>
      <c r="D69">
        <f t="shared" si="9"/>
        <v>8.7986304393244179</v>
      </c>
      <c r="E69">
        <v>69</v>
      </c>
      <c r="G69">
        <f t="shared" si="10"/>
        <v>9.3213408668596482</v>
      </c>
      <c r="H69">
        <f t="shared" si="11"/>
        <v>9.8570719785838623</v>
      </c>
    </row>
    <row r="70" spans="1:8" x14ac:dyDescent="0.3">
      <c r="A70">
        <v>70</v>
      </c>
      <c r="C70">
        <f t="shared" si="8"/>
        <v>9.3977114638830788</v>
      </c>
      <c r="D70">
        <f t="shared" si="9"/>
        <v>8.8597512442489048</v>
      </c>
      <c r="E70">
        <v>70</v>
      </c>
      <c r="G70">
        <f t="shared" si="10"/>
        <v>9.3977114638830805</v>
      </c>
      <c r="H70">
        <f t="shared" si="11"/>
        <v>9.9356716835172545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A06A4-E8BD-42CF-9B3F-033AC74B0AAA}">
  <sheetPr codeName="XLSTAT_20230720_144201_1_HID3"/>
  <dimension ref="A1:D210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1.6658134763121915</v>
      </c>
      <c r="B1">
        <v>-0.60987360475421681</v>
      </c>
      <c r="C1">
        <v>-1.4786223775902207</v>
      </c>
      <c r="D1">
        <v>1.3466202459884495</v>
      </c>
    </row>
    <row r="2" spans="1:4" x14ac:dyDescent="0.3">
      <c r="A2">
        <v>-0.87920446316730116</v>
      </c>
      <c r="B2">
        <v>1.179687171914054</v>
      </c>
      <c r="C2">
        <v>-1.5834482031824115</v>
      </c>
      <c r="D2">
        <v>2.1232348452716545</v>
      </c>
    </row>
    <row r="3" spans="1:4" x14ac:dyDescent="0.3">
      <c r="A3">
        <v>0.62921054431199219</v>
      </c>
      <c r="B3">
        <v>1.6000000000000019</v>
      </c>
      <c r="C3">
        <v>-0.88512226695628626</v>
      </c>
      <c r="D3">
        <v>1.9486360364856323</v>
      </c>
    </row>
    <row r="4" spans="1:4" x14ac:dyDescent="0.3">
      <c r="A4">
        <v>1.7575127058877917</v>
      </c>
      <c r="B4">
        <v>-0.241236773874626</v>
      </c>
      <c r="C4">
        <v>-0.81123816456868947</v>
      </c>
      <c r="D4">
        <v>1.7501135213263788</v>
      </c>
    </row>
    <row r="5" spans="1:4" x14ac:dyDescent="0.3">
      <c r="A5">
        <v>1.7630118457815438</v>
      </c>
      <c r="B5">
        <v>-0.28105262623487076</v>
      </c>
      <c r="C5">
        <v>-0.86641657081513745</v>
      </c>
      <c r="D5">
        <v>0.7046671482814667</v>
      </c>
    </row>
    <row r="6" spans="1:4" x14ac:dyDescent="0.3">
      <c r="A6">
        <v>1.1119109361941548</v>
      </c>
      <c r="B6">
        <v>1.0669234821630622</v>
      </c>
      <c r="C6">
        <v>-0.82568720892569802</v>
      </c>
      <c r="D6">
        <v>0.97742881210743782</v>
      </c>
    </row>
    <row r="7" spans="1:4" x14ac:dyDescent="0.3">
      <c r="A7">
        <v>1.4613056337664532</v>
      </c>
      <c r="B7">
        <v>0.53345236210372526</v>
      </c>
      <c r="C7">
        <v>-0.95169848656375666</v>
      </c>
      <c r="D7">
        <v>1.6110433015581458</v>
      </c>
    </row>
    <row r="8" spans="1:4" x14ac:dyDescent="0.3">
      <c r="C8">
        <v>-0.93813086068380758</v>
      </c>
      <c r="D8">
        <v>1.727401332280631</v>
      </c>
    </row>
    <row r="9" spans="1:4" x14ac:dyDescent="0.3">
      <c r="C9">
        <v>-0.82563146342425431</v>
      </c>
      <c r="D9">
        <v>0.83862559852672391</v>
      </c>
    </row>
    <row r="10" spans="1:4" x14ac:dyDescent="0.3">
      <c r="C10">
        <v>-0.91743240598577902</v>
      </c>
      <c r="D10">
        <v>1.5480896866187166</v>
      </c>
    </row>
    <row r="11" spans="1:4" x14ac:dyDescent="0.3">
      <c r="C11">
        <v>-1.0793840459654356</v>
      </c>
      <c r="D11">
        <v>2.397793037125084</v>
      </c>
    </row>
    <row r="12" spans="1:4" x14ac:dyDescent="0.3">
      <c r="C12">
        <v>-0.95108058027477482</v>
      </c>
      <c r="D12">
        <v>1.5255471527582158</v>
      </c>
    </row>
    <row r="13" spans="1:4" x14ac:dyDescent="0.3">
      <c r="C13">
        <v>-0.14355552252174386</v>
      </c>
      <c r="D13">
        <v>1.4557351437180448</v>
      </c>
    </row>
    <row r="14" spans="1:4" x14ac:dyDescent="0.3">
      <c r="C14">
        <v>-0.15402213942052989</v>
      </c>
      <c r="D14">
        <v>1.2820076122299351</v>
      </c>
    </row>
    <row r="15" spans="1:4" x14ac:dyDescent="0.3">
      <c r="C15">
        <v>-0.24722332460820701</v>
      </c>
      <c r="D15">
        <v>1.4890807052770343</v>
      </c>
    </row>
    <row r="16" spans="1:4" x14ac:dyDescent="0.3">
      <c r="C16">
        <v>-0.51319028306462366</v>
      </c>
      <c r="D16">
        <v>1.5524457129287499</v>
      </c>
    </row>
    <row r="17" spans="3:4" x14ac:dyDescent="0.3">
      <c r="C17">
        <v>-0.3329267877753645</v>
      </c>
      <c r="D17">
        <v>1.0097089347538513</v>
      </c>
    </row>
    <row r="18" spans="3:4" x14ac:dyDescent="0.3">
      <c r="C18">
        <v>-0.24561795787391144</v>
      </c>
      <c r="D18">
        <v>1.3208023895979524</v>
      </c>
    </row>
    <row r="19" spans="3:4" x14ac:dyDescent="0.3">
      <c r="C19">
        <v>-0.20181084247337097</v>
      </c>
      <c r="D19">
        <v>1.1317075416529714</v>
      </c>
    </row>
    <row r="20" spans="3:4" x14ac:dyDescent="0.3">
      <c r="C20">
        <v>-0.20270880947245698</v>
      </c>
      <c r="D20">
        <v>1.1118506526996577</v>
      </c>
    </row>
    <row r="21" spans="3:4" x14ac:dyDescent="0.3">
      <c r="C21">
        <v>-0.33766353594695236</v>
      </c>
      <c r="D21">
        <v>1.8657776140295035</v>
      </c>
    </row>
    <row r="22" spans="3:4" x14ac:dyDescent="0.3">
      <c r="C22">
        <v>-0.14669387366768083</v>
      </c>
      <c r="D22">
        <v>1.2858334882412188</v>
      </c>
    </row>
    <row r="23" spans="3:4" x14ac:dyDescent="0.3">
      <c r="C23">
        <v>-0.19705180517200921</v>
      </c>
      <c r="D23">
        <v>0.31200530897436907</v>
      </c>
    </row>
    <row r="24" spans="3:4" x14ac:dyDescent="0.3">
      <c r="C24">
        <v>-0.37986435945897545</v>
      </c>
      <c r="D24">
        <v>0.83401968026261208</v>
      </c>
    </row>
    <row r="25" spans="3:4" x14ac:dyDescent="0.3">
      <c r="C25">
        <v>-0.30716491109315758</v>
      </c>
      <c r="D25">
        <v>1.114915289058847</v>
      </c>
    </row>
    <row r="26" spans="3:4" x14ac:dyDescent="0.3">
      <c r="C26">
        <v>-0.48396405473244036</v>
      </c>
      <c r="D26">
        <v>1.4979706519898808</v>
      </c>
    </row>
    <row r="27" spans="3:4" x14ac:dyDescent="0.3">
      <c r="C27">
        <v>0.41040749971991691</v>
      </c>
      <c r="D27">
        <v>0.85049216765041524</v>
      </c>
    </row>
    <row r="28" spans="3:4" x14ac:dyDescent="0.3">
      <c r="C28">
        <v>0.41943544469508387</v>
      </c>
      <c r="D28">
        <v>0.68205803178584357</v>
      </c>
    </row>
    <row r="29" spans="3:4" x14ac:dyDescent="0.3">
      <c r="C29">
        <v>0.27199269866072073</v>
      </c>
      <c r="D29">
        <v>1.3291961115714763</v>
      </c>
    </row>
    <row r="30" spans="3:4" x14ac:dyDescent="0.3">
      <c r="C30">
        <v>0.24376629767299712</v>
      </c>
      <c r="D30">
        <v>1.1574723338386728</v>
      </c>
    </row>
    <row r="31" spans="3:4" x14ac:dyDescent="0.3">
      <c r="C31">
        <v>0.45805077694279961</v>
      </c>
      <c r="D31">
        <v>0.82584326602554681</v>
      </c>
    </row>
    <row r="32" spans="3:4" x14ac:dyDescent="0.3">
      <c r="C32">
        <v>0.4947463402685956</v>
      </c>
      <c r="D32">
        <v>0.86188755079643586</v>
      </c>
    </row>
    <row r="33" spans="3:4" x14ac:dyDescent="0.3">
      <c r="C33">
        <v>0.28036878308097496</v>
      </c>
      <c r="D33">
        <v>1.1964076538360107</v>
      </c>
    </row>
    <row r="34" spans="3:4" x14ac:dyDescent="0.3">
      <c r="C34">
        <v>0.45699147210318569</v>
      </c>
      <c r="D34">
        <v>0.72194356392212122</v>
      </c>
    </row>
    <row r="35" spans="3:4" x14ac:dyDescent="0.3">
      <c r="C35">
        <v>0.45549471638977285</v>
      </c>
      <c r="D35">
        <v>0.65705619526489933</v>
      </c>
    </row>
    <row r="36" spans="3:4" x14ac:dyDescent="0.3">
      <c r="C36">
        <v>0.10178483368604882</v>
      </c>
      <c r="D36">
        <v>1.156102981330243</v>
      </c>
    </row>
    <row r="37" spans="3:4" x14ac:dyDescent="0.3">
      <c r="C37">
        <v>0.4406816815246008</v>
      </c>
      <c r="D37">
        <v>0.63137588165783409</v>
      </c>
    </row>
    <row r="38" spans="3:4" x14ac:dyDescent="0.3">
      <c r="C38">
        <v>0.3688965442883701</v>
      </c>
      <c r="D38">
        <v>0.86232964957265512</v>
      </c>
    </row>
    <row r="39" spans="3:4" x14ac:dyDescent="0.3">
      <c r="C39">
        <v>9.1156596198604112E-2</v>
      </c>
      <c r="D39">
        <v>1.0994339768958561</v>
      </c>
    </row>
    <row r="40" spans="3:4" x14ac:dyDescent="0.3">
      <c r="C40">
        <v>0.30126035796297768</v>
      </c>
      <c r="D40">
        <v>1.1844306985522657</v>
      </c>
    </row>
    <row r="41" spans="3:4" x14ac:dyDescent="0.3">
      <c r="C41">
        <v>0.33611997041640401</v>
      </c>
      <c r="D41">
        <v>0.84579613531007691</v>
      </c>
    </row>
    <row r="42" spans="3:4" x14ac:dyDescent="0.3">
      <c r="C42">
        <v>0.2754437498278694</v>
      </c>
      <c r="D42">
        <v>1.3221984278063545</v>
      </c>
    </row>
    <row r="43" spans="3:4" x14ac:dyDescent="0.3">
      <c r="C43">
        <v>0.45688414902304747</v>
      </c>
      <c r="D43">
        <v>0.58746129839327232</v>
      </c>
    </row>
    <row r="44" spans="3:4" x14ac:dyDescent="0.3">
      <c r="C44">
        <v>0.65011808683667405</v>
      </c>
      <c r="D44">
        <v>2.0531664550645927</v>
      </c>
    </row>
    <row r="45" spans="3:4" x14ac:dyDescent="0.3">
      <c r="C45">
        <v>0.77526302394393842</v>
      </c>
      <c r="D45">
        <v>1.2724665096309606</v>
      </c>
    </row>
    <row r="46" spans="3:4" x14ac:dyDescent="0.3">
      <c r="C46">
        <v>0.75035773188557664</v>
      </c>
      <c r="D46">
        <v>0.68127594849388218</v>
      </c>
    </row>
    <row r="47" spans="3:4" x14ac:dyDescent="0.3">
      <c r="C47">
        <v>0.69069551005592478</v>
      </c>
      <c r="D47">
        <v>1.535509593281976</v>
      </c>
    </row>
    <row r="48" spans="3:4" x14ac:dyDescent="0.3">
      <c r="C48">
        <v>0.49447685328660201</v>
      </c>
      <c r="D48">
        <v>1.9122933232568211</v>
      </c>
    </row>
    <row r="49" spans="3:4" x14ac:dyDescent="0.3">
      <c r="C49">
        <v>1.3485250577320003</v>
      </c>
      <c r="D49">
        <v>0.96767134973126478</v>
      </c>
    </row>
    <row r="50" spans="3:4" x14ac:dyDescent="0.3">
      <c r="C50">
        <v>1.1705248789398326</v>
      </c>
      <c r="D50">
        <v>1.5356390714153922</v>
      </c>
    </row>
    <row r="51" spans="3:4" x14ac:dyDescent="0.3">
      <c r="C51">
        <v>1.1752212426279025</v>
      </c>
      <c r="D51">
        <v>1.5023843387159346</v>
      </c>
    </row>
    <row r="52" spans="3:4" x14ac:dyDescent="0.3">
      <c r="C52">
        <v>1.2096092181809974</v>
      </c>
      <c r="D52">
        <v>1.5501003074583519</v>
      </c>
    </row>
    <row r="53" spans="3:4" x14ac:dyDescent="0.3">
      <c r="C53">
        <v>1.4083592137541339</v>
      </c>
      <c r="D53">
        <v>1.1463133158481607</v>
      </c>
    </row>
    <row r="54" spans="3:4" x14ac:dyDescent="0.3">
      <c r="C54">
        <v>1.2127683178677489</v>
      </c>
      <c r="D54">
        <v>1.6766979703369786</v>
      </c>
    </row>
    <row r="55" spans="3:4" x14ac:dyDescent="0.3">
      <c r="C55">
        <v>1.2453186374410552</v>
      </c>
      <c r="D55">
        <v>1.6214331470046559</v>
      </c>
    </row>
    <row r="56" spans="3:4" x14ac:dyDescent="0.3">
      <c r="C56">
        <v>1.2222657375590247</v>
      </c>
      <c r="D56">
        <v>1.6378559938454997</v>
      </c>
    </row>
    <row r="57" spans="3:4" x14ac:dyDescent="0.3">
      <c r="C57">
        <v>1.2164786003197965</v>
      </c>
      <c r="D57">
        <v>1.495718257936792</v>
      </c>
    </row>
    <row r="58" spans="3:4" x14ac:dyDescent="0.3">
      <c r="C58">
        <v>1.4203129755680002</v>
      </c>
      <c r="D58">
        <v>1.0518130644179078</v>
      </c>
    </row>
    <row r="59" spans="3:4" x14ac:dyDescent="0.3">
      <c r="C59">
        <v>1.3883466483714166</v>
      </c>
      <c r="D59">
        <v>0.9974464002533926</v>
      </c>
    </row>
    <row r="60" spans="3:4" x14ac:dyDescent="0.3">
      <c r="C60">
        <v>1.1842993351030064</v>
      </c>
      <c r="D60">
        <v>1.3890047147592213</v>
      </c>
    </row>
    <row r="61" spans="3:4" x14ac:dyDescent="0.3">
      <c r="C61">
        <v>1.2739581726219567</v>
      </c>
      <c r="D61">
        <v>1.6318550645124315</v>
      </c>
    </row>
    <row r="62" spans="3:4" x14ac:dyDescent="0.3">
      <c r="C62">
        <v>1.3593412098949724</v>
      </c>
      <c r="D62">
        <v>0.8864325060572168</v>
      </c>
    </row>
    <row r="63" spans="3:4" x14ac:dyDescent="0.3">
      <c r="C63">
        <v>1.7803075350652009</v>
      </c>
      <c r="D63">
        <v>1.1461616252113676</v>
      </c>
    </row>
    <row r="64" spans="3:4" x14ac:dyDescent="0.3">
      <c r="C64">
        <v>1.7597305110437635</v>
      </c>
      <c r="D64">
        <v>0.89167077994639643</v>
      </c>
    </row>
    <row r="65" spans="3:4" x14ac:dyDescent="0.3">
      <c r="C65">
        <v>1.911607217629987</v>
      </c>
      <c r="D65">
        <v>0.51769143671831286</v>
      </c>
    </row>
    <row r="66" spans="3:4" x14ac:dyDescent="0.3">
      <c r="C66">
        <v>1.7265703747062549</v>
      </c>
      <c r="D66">
        <v>0.97581845464619665</v>
      </c>
    </row>
    <row r="67" spans="3:4" x14ac:dyDescent="0.3">
      <c r="C67">
        <v>1.6980102967722424</v>
      </c>
      <c r="D67">
        <v>0.83708442585220899</v>
      </c>
    </row>
    <row r="68" spans="3:4" x14ac:dyDescent="0.3">
      <c r="C68">
        <v>1.7461420213833916</v>
      </c>
      <c r="D68">
        <v>0.82018857254059441</v>
      </c>
    </row>
    <row r="69" spans="3:4" x14ac:dyDescent="0.3">
      <c r="C69">
        <v>1.7658891732270445</v>
      </c>
      <c r="D69">
        <v>0.92103993699947251</v>
      </c>
    </row>
    <row r="70" spans="3:4" x14ac:dyDescent="0.3">
      <c r="C70">
        <v>1.7656748945724436</v>
      </c>
      <c r="D70">
        <v>1.0489611820707552</v>
      </c>
    </row>
    <row r="71" spans="3:4" x14ac:dyDescent="0.3">
      <c r="C71">
        <v>1.7811732425623019</v>
      </c>
      <c r="D71">
        <v>0.97366495860828661</v>
      </c>
    </row>
    <row r="72" spans="3:4" x14ac:dyDescent="0.3">
      <c r="C72">
        <v>1.9200274566937436</v>
      </c>
      <c r="D72">
        <v>0.37565710556173898</v>
      </c>
    </row>
    <row r="73" spans="3:4" x14ac:dyDescent="0.3">
      <c r="C73">
        <v>2.2854402091051336</v>
      </c>
      <c r="D73">
        <v>0.46955292951291472</v>
      </c>
    </row>
    <row r="74" spans="3:4" x14ac:dyDescent="0.3">
      <c r="C74">
        <v>2.3307639419395874</v>
      </c>
      <c r="D74">
        <v>0.58210770205013318</v>
      </c>
    </row>
    <row r="75" spans="3:4" x14ac:dyDescent="0.3">
      <c r="C75">
        <v>2.7999183761380091</v>
      </c>
      <c r="D75">
        <v>-6.7634236592744132E-2</v>
      </c>
    </row>
    <row r="76" spans="3:4" x14ac:dyDescent="0.3">
      <c r="C76">
        <v>-2.2113134345208674</v>
      </c>
      <c r="D76">
        <v>-0.23990409781258143</v>
      </c>
    </row>
    <row r="77" spans="3:4" x14ac:dyDescent="0.3">
      <c r="C77">
        <v>-2.4508424330379288</v>
      </c>
      <c r="D77">
        <v>0.35406585213286407</v>
      </c>
    </row>
    <row r="78" spans="3:4" x14ac:dyDescent="0.3">
      <c r="C78">
        <v>-2.2129128098899722</v>
      </c>
      <c r="D78">
        <v>0.55215788212459938</v>
      </c>
    </row>
    <row r="79" spans="3:4" x14ac:dyDescent="0.3">
      <c r="C79">
        <v>-1.8557531998022627</v>
      </c>
      <c r="D79">
        <v>-2.8993295978331792E-3</v>
      </c>
    </row>
    <row r="80" spans="3:4" x14ac:dyDescent="0.3">
      <c r="C80">
        <v>-1.740027933651507</v>
      </c>
      <c r="D80">
        <v>-7.9586407421826127E-2</v>
      </c>
    </row>
    <row r="81" spans="3:4" x14ac:dyDescent="0.3">
      <c r="C81">
        <v>-1.5549910857337608</v>
      </c>
      <c r="D81">
        <v>2.516560890332304E-2</v>
      </c>
    </row>
    <row r="82" spans="3:4" x14ac:dyDescent="0.3">
      <c r="C82">
        <v>-1.3691749662859243</v>
      </c>
      <c r="D82">
        <v>-0.59799299221151148</v>
      </c>
    </row>
    <row r="83" spans="3:4" x14ac:dyDescent="0.3">
      <c r="C83">
        <v>-1.3256840387688789</v>
      </c>
      <c r="D83">
        <v>-0.58940508946680525</v>
      </c>
    </row>
    <row r="84" spans="3:4" x14ac:dyDescent="0.3">
      <c r="C84">
        <v>-1.7756490908794551</v>
      </c>
      <c r="D84">
        <v>-0.1860975689716208</v>
      </c>
    </row>
    <row r="85" spans="3:4" x14ac:dyDescent="0.3">
      <c r="C85">
        <v>-1.7302548197844818</v>
      </c>
      <c r="D85">
        <v>-0.10721396950429231</v>
      </c>
    </row>
    <row r="86" spans="3:4" x14ac:dyDescent="0.3">
      <c r="C86">
        <v>-1.6198083821145057</v>
      </c>
      <c r="D86">
        <v>-0.75261252762413622</v>
      </c>
    </row>
    <row r="87" spans="3:4" x14ac:dyDescent="0.3">
      <c r="C87">
        <v>-1.6894189313505987</v>
      </c>
      <c r="D87">
        <v>-9.5821492607575706E-2</v>
      </c>
    </row>
    <row r="88" spans="3:4" x14ac:dyDescent="0.3">
      <c r="C88">
        <v>-1.389455250122434</v>
      </c>
      <c r="D88">
        <v>0.1362275196303826</v>
      </c>
    </row>
    <row r="89" spans="3:4" x14ac:dyDescent="0.3">
      <c r="C89">
        <v>-1.6268203341609655</v>
      </c>
      <c r="D89">
        <v>-6.9045692261870115E-2</v>
      </c>
    </row>
    <row r="90" spans="3:4" x14ac:dyDescent="0.3">
      <c r="C90">
        <v>-1.9342860432544926</v>
      </c>
      <c r="D90">
        <v>0.42778042609170891</v>
      </c>
    </row>
    <row r="91" spans="3:4" x14ac:dyDescent="0.3">
      <c r="C91">
        <v>-1.8190757503165564</v>
      </c>
      <c r="D91">
        <v>-0.26705386697854117</v>
      </c>
    </row>
    <row r="92" spans="3:4" x14ac:dyDescent="0.3">
      <c r="C92">
        <v>-1.3276777217947435</v>
      </c>
      <c r="D92">
        <v>0.18674796122685586</v>
      </c>
    </row>
    <row r="93" spans="3:4" x14ac:dyDescent="0.3">
      <c r="C93">
        <v>-1.3885129182449392</v>
      </c>
      <c r="D93">
        <v>0.11258283616815304</v>
      </c>
    </row>
    <row r="94" spans="3:4" x14ac:dyDescent="0.3">
      <c r="C94">
        <v>-1.7800387248875262</v>
      </c>
      <c r="D94">
        <v>0.5674717607049774</v>
      </c>
    </row>
    <row r="95" spans="3:4" x14ac:dyDescent="0.3">
      <c r="C95">
        <v>-1.0437974375681849</v>
      </c>
      <c r="D95">
        <v>-0.39816925099530742</v>
      </c>
    </row>
    <row r="96" spans="3:4" x14ac:dyDescent="0.3">
      <c r="C96">
        <v>-0.93896990009535264</v>
      </c>
      <c r="D96">
        <v>-0.44797106346016802</v>
      </c>
    </row>
    <row r="97" spans="3:4" x14ac:dyDescent="0.3">
      <c r="C97">
        <v>-0.70704349794780019</v>
      </c>
      <c r="D97">
        <v>-0.31166795076296239</v>
      </c>
    </row>
    <row r="98" spans="3:4" x14ac:dyDescent="0.3">
      <c r="C98">
        <v>-0.86792097927366874</v>
      </c>
      <c r="D98">
        <v>-0.44883121179876712</v>
      </c>
    </row>
    <row r="99" spans="3:4" x14ac:dyDescent="0.3">
      <c r="C99">
        <v>-1.293293353899869</v>
      </c>
      <c r="D99">
        <v>-6.2968703533988285E-2</v>
      </c>
    </row>
    <row r="100" spans="3:4" x14ac:dyDescent="0.3">
      <c r="C100">
        <v>-1.0226548261757888</v>
      </c>
      <c r="D100">
        <v>-0.58685952565388733</v>
      </c>
    </row>
    <row r="101" spans="3:4" x14ac:dyDescent="0.3">
      <c r="C101">
        <v>-1.081001880350567</v>
      </c>
      <c r="D101">
        <v>-0.54297966143014398</v>
      </c>
    </row>
    <row r="102" spans="3:4" x14ac:dyDescent="0.3">
      <c r="C102">
        <v>-0.6951826431016439</v>
      </c>
      <c r="D102">
        <v>-0.31526094175700997</v>
      </c>
    </row>
    <row r="103" spans="3:4" x14ac:dyDescent="0.3">
      <c r="C103">
        <v>-0.76697074183874037</v>
      </c>
      <c r="D103">
        <v>-0.4098455456808085</v>
      </c>
    </row>
    <row r="104" spans="3:4" x14ac:dyDescent="0.3">
      <c r="C104">
        <v>-1.1034942017052154</v>
      </c>
      <c r="D104">
        <v>3.8920492580582076E-2</v>
      </c>
    </row>
    <row r="105" spans="3:4" x14ac:dyDescent="0.3">
      <c r="C105">
        <v>-1.1097982405386524</v>
      </c>
      <c r="D105">
        <v>4.0089143644587773E-2</v>
      </c>
    </row>
    <row r="106" spans="3:4" x14ac:dyDescent="0.3">
      <c r="C106">
        <v>-0.95220143614880315</v>
      </c>
      <c r="D106">
        <v>-0.49114430066013376</v>
      </c>
    </row>
    <row r="107" spans="3:4" x14ac:dyDescent="0.3">
      <c r="C107">
        <v>-0.51594068929424408</v>
      </c>
      <c r="D107">
        <v>-0.94835675180274215</v>
      </c>
    </row>
    <row r="108" spans="3:4" x14ac:dyDescent="0.3">
      <c r="C108">
        <v>-0.93053226570628789</v>
      </c>
      <c r="D108">
        <v>-0.5452417323918991</v>
      </c>
    </row>
    <row r="109" spans="3:4" x14ac:dyDescent="0.3">
      <c r="C109">
        <v>-0.88593218930467776</v>
      </c>
      <c r="D109">
        <v>-0.48742083824076732</v>
      </c>
    </row>
    <row r="110" spans="3:4" x14ac:dyDescent="0.3">
      <c r="C110">
        <v>-0.75729233605374546</v>
      </c>
      <c r="D110">
        <v>-1.0589827218776</v>
      </c>
    </row>
    <row r="111" spans="3:4" x14ac:dyDescent="0.3">
      <c r="C111">
        <v>-0.86585562048718956</v>
      </c>
      <c r="D111">
        <v>-0.4486186823131959</v>
      </c>
    </row>
    <row r="112" spans="3:4" x14ac:dyDescent="0.3">
      <c r="C112">
        <v>-0.79132101575145652</v>
      </c>
      <c r="D112">
        <v>-0.4010910376188061</v>
      </c>
    </row>
    <row r="113" spans="3:4" x14ac:dyDescent="0.3">
      <c r="C113">
        <v>-1.0106383619564749</v>
      </c>
      <c r="D113">
        <v>-0.58966087817405743</v>
      </c>
    </row>
    <row r="114" spans="3:4" x14ac:dyDescent="0.3">
      <c r="C114">
        <v>-0.7201472819507696</v>
      </c>
      <c r="D114">
        <v>-0.3319324202106374</v>
      </c>
    </row>
    <row r="115" spans="3:4" x14ac:dyDescent="0.3">
      <c r="C115">
        <v>-0.86959813079045745</v>
      </c>
      <c r="D115">
        <v>-0.5177358329140459</v>
      </c>
    </row>
    <row r="116" spans="3:4" x14ac:dyDescent="0.3">
      <c r="C116">
        <v>-1.2544267689248603</v>
      </c>
      <c r="D116">
        <v>-7.6368372237942017E-2</v>
      </c>
    </row>
    <row r="117" spans="3:4" x14ac:dyDescent="0.3">
      <c r="C117">
        <v>-1.2619903701403188</v>
      </c>
      <c r="D117">
        <v>-7.3733244760870773E-2</v>
      </c>
    </row>
    <row r="118" spans="3:4" x14ac:dyDescent="0.3">
      <c r="C118">
        <v>-0.56531744311923426</v>
      </c>
      <c r="D118">
        <v>-0.28735556769373943</v>
      </c>
    </row>
    <row r="119" spans="3:4" x14ac:dyDescent="0.3">
      <c r="C119">
        <v>-0.93075916968215211</v>
      </c>
      <c r="D119">
        <v>0.1716249570840353</v>
      </c>
    </row>
    <row r="120" spans="3:4" x14ac:dyDescent="0.3">
      <c r="C120">
        <v>-0.76190653252800877</v>
      </c>
      <c r="D120">
        <v>-0.43464831924608527</v>
      </c>
    </row>
    <row r="121" spans="3:4" x14ac:dyDescent="0.3">
      <c r="C121">
        <v>-0.54227252493562816</v>
      </c>
      <c r="D121">
        <v>-0.22505118366444871</v>
      </c>
    </row>
    <row r="122" spans="3:4" x14ac:dyDescent="0.3">
      <c r="C122">
        <v>-0.91485407535753827</v>
      </c>
      <c r="D122">
        <v>0.21388652592411389</v>
      </c>
    </row>
    <row r="123" spans="3:4" x14ac:dyDescent="0.3">
      <c r="C123">
        <v>-1.0726900406975128</v>
      </c>
      <c r="D123">
        <v>7.5313215034118919E-2</v>
      </c>
    </row>
    <row r="124" spans="3:4" x14ac:dyDescent="0.3">
      <c r="C124">
        <v>-0.16763028688453982</v>
      </c>
      <c r="D124">
        <v>-0.82060706247239035</v>
      </c>
    </row>
    <row r="125" spans="3:4" x14ac:dyDescent="0.3">
      <c r="C125">
        <v>-0.14166172284345241</v>
      </c>
      <c r="D125">
        <v>-0.85413801736679063</v>
      </c>
    </row>
    <row r="126" spans="3:4" x14ac:dyDescent="0.3">
      <c r="C126">
        <v>-0.49467021450863868</v>
      </c>
      <c r="D126">
        <v>-0.42948738262629438</v>
      </c>
    </row>
    <row r="127" spans="3:4" x14ac:dyDescent="0.3">
      <c r="C127">
        <v>-0.48929629424020404</v>
      </c>
      <c r="D127">
        <v>-0.43230708783643729</v>
      </c>
    </row>
    <row r="128" spans="3:4" x14ac:dyDescent="0.3">
      <c r="C128">
        <v>-0.34024356793819788</v>
      </c>
      <c r="D128">
        <v>-0.92924080636221984</v>
      </c>
    </row>
    <row r="129" spans="3:4" x14ac:dyDescent="0.3">
      <c r="C129">
        <v>4.7005873673297165E-2</v>
      </c>
      <c r="D129">
        <v>-0.70238238707994272</v>
      </c>
    </row>
    <row r="130" spans="3:4" x14ac:dyDescent="0.3">
      <c r="C130">
        <v>-0.27418737959067335</v>
      </c>
      <c r="D130">
        <v>-0.28931018253496671</v>
      </c>
    </row>
    <row r="131" spans="3:4" x14ac:dyDescent="0.3">
      <c r="C131">
        <v>-9.9391428453297709E-2</v>
      </c>
      <c r="D131">
        <v>-0.84424505289998475</v>
      </c>
    </row>
    <row r="132" spans="3:4" x14ac:dyDescent="0.3">
      <c r="C132">
        <v>-0.1781591079049025</v>
      </c>
      <c r="D132">
        <v>-0.81729831177930123</v>
      </c>
    </row>
    <row r="133" spans="3:4" x14ac:dyDescent="0.3">
      <c r="C133">
        <v>-0.49701061383977913</v>
      </c>
      <c r="D133">
        <v>-0.40503233825105561</v>
      </c>
    </row>
    <row r="134" spans="3:4" x14ac:dyDescent="0.3">
      <c r="C134">
        <v>-0.13115632030890906</v>
      </c>
      <c r="D134">
        <v>-0.85732741657516986</v>
      </c>
    </row>
    <row r="135" spans="3:4" x14ac:dyDescent="0.3">
      <c r="C135">
        <v>-0.3129484285832495</v>
      </c>
      <c r="D135">
        <v>-0.93840093535969249</v>
      </c>
    </row>
    <row r="136" spans="3:4" x14ac:dyDescent="0.3">
      <c r="C136">
        <v>-0.65286554614313919</v>
      </c>
      <c r="D136">
        <v>-0.54283046177181826</v>
      </c>
    </row>
    <row r="137" spans="3:4" x14ac:dyDescent="0.3">
      <c r="C137">
        <v>-0.49093688852824341</v>
      </c>
      <c r="D137">
        <v>-0.38338395171712891</v>
      </c>
    </row>
    <row r="138" spans="3:4" x14ac:dyDescent="0.3">
      <c r="C138">
        <v>-0.51516283224835213</v>
      </c>
      <c r="D138">
        <v>-1.0604036689857521</v>
      </c>
    </row>
    <row r="139" spans="3:4" x14ac:dyDescent="0.3">
      <c r="C139">
        <v>4.443804426340691E-2</v>
      </c>
      <c r="D139">
        <v>-0.7024576168940091</v>
      </c>
    </row>
    <row r="140" spans="3:4" x14ac:dyDescent="0.3">
      <c r="C140">
        <v>-0.27427549375258742</v>
      </c>
      <c r="D140">
        <v>-0.28934389998995513</v>
      </c>
    </row>
    <row r="141" spans="3:4" x14ac:dyDescent="0.3">
      <c r="C141">
        <v>-0.26463470374483983</v>
      </c>
      <c r="D141">
        <v>-0.29362528124938186</v>
      </c>
    </row>
    <row r="142" spans="3:4" x14ac:dyDescent="0.3">
      <c r="C142">
        <v>-0.1739856399691278</v>
      </c>
      <c r="D142">
        <v>-0.81887096446829533</v>
      </c>
    </row>
    <row r="143" spans="3:4" x14ac:dyDescent="0.3">
      <c r="C143">
        <v>-0.29739585864138418</v>
      </c>
      <c r="D143">
        <v>-0.3055271100754961</v>
      </c>
    </row>
    <row r="144" spans="3:4" x14ac:dyDescent="0.3">
      <c r="C144">
        <v>-0.3565799188469595</v>
      </c>
      <c r="D144">
        <v>-0.3794145421862945</v>
      </c>
    </row>
    <row r="145" spans="3:4" x14ac:dyDescent="0.3">
      <c r="C145">
        <v>-0.22382032304923707</v>
      </c>
      <c r="D145">
        <v>-0.89702438122307326</v>
      </c>
    </row>
    <row r="146" spans="3:4" x14ac:dyDescent="0.3">
      <c r="C146">
        <v>-0.47325731597550275</v>
      </c>
      <c r="D146">
        <v>-0.43628492622932119</v>
      </c>
    </row>
    <row r="147" spans="3:4" x14ac:dyDescent="0.3">
      <c r="C147">
        <v>-0.52817638023867686</v>
      </c>
      <c r="D147">
        <v>-0.46606142426992225</v>
      </c>
    </row>
    <row r="148" spans="3:4" x14ac:dyDescent="0.3">
      <c r="C148">
        <v>-7.3989237756032125E-2</v>
      </c>
      <c r="D148">
        <v>-0.80407130810939387</v>
      </c>
    </row>
    <row r="149" spans="3:4" x14ac:dyDescent="0.3">
      <c r="C149">
        <v>4.2016754541740808E-2</v>
      </c>
      <c r="D149">
        <v>-0.77108052368165891</v>
      </c>
    </row>
    <row r="150" spans="3:4" x14ac:dyDescent="0.3">
      <c r="C150">
        <v>-1.343058344237825E-2</v>
      </c>
      <c r="D150">
        <v>-1.4149202204517546</v>
      </c>
    </row>
    <row r="151" spans="3:4" x14ac:dyDescent="0.3">
      <c r="C151">
        <v>-0.2251876513365775</v>
      </c>
      <c r="D151">
        <v>-0.96685736648112885</v>
      </c>
    </row>
    <row r="152" spans="3:4" x14ac:dyDescent="0.3">
      <c r="C152">
        <v>-0.13844190096709474</v>
      </c>
      <c r="D152">
        <v>-0.85424737943705542</v>
      </c>
    </row>
    <row r="153" spans="3:4" x14ac:dyDescent="0.3">
      <c r="C153">
        <v>2.8774299392983618E-2</v>
      </c>
      <c r="D153">
        <v>-0.7206354936698075</v>
      </c>
    </row>
    <row r="154" spans="3:4" x14ac:dyDescent="0.3">
      <c r="C154">
        <v>-0.28502304401093354</v>
      </c>
      <c r="D154">
        <v>-0.30902049378801411</v>
      </c>
    </row>
    <row r="155" spans="3:4" x14ac:dyDescent="0.3">
      <c r="C155">
        <v>-0.29768079859086499</v>
      </c>
      <c r="D155">
        <v>-0.30599343028239123</v>
      </c>
    </row>
    <row r="156" spans="3:4" x14ac:dyDescent="0.3">
      <c r="C156">
        <v>-0.49444001527373943</v>
      </c>
      <c r="D156">
        <v>-0.47606492619505186</v>
      </c>
    </row>
    <row r="157" spans="3:4" x14ac:dyDescent="0.3">
      <c r="C157">
        <v>-0.2581696928015319</v>
      </c>
      <c r="D157">
        <v>-0.3177591891323881</v>
      </c>
    </row>
    <row r="158" spans="3:4" x14ac:dyDescent="0.3">
      <c r="C158">
        <v>-0.63927968406966018</v>
      </c>
      <c r="D158">
        <v>-0.64163863962307155</v>
      </c>
    </row>
    <row r="159" spans="3:4" x14ac:dyDescent="0.3">
      <c r="C159">
        <v>-0.10053133284184289</v>
      </c>
      <c r="D159">
        <v>-0.18194351920438934</v>
      </c>
    </row>
    <row r="160" spans="3:4" x14ac:dyDescent="0.3">
      <c r="C160">
        <v>1.994014404376029E-2</v>
      </c>
      <c r="D160">
        <v>-0.81082251525968152</v>
      </c>
    </row>
    <row r="161" spans="3:4" x14ac:dyDescent="0.3">
      <c r="C161">
        <v>-0.15065089298309647</v>
      </c>
      <c r="D161">
        <v>-0.18797727398819286</v>
      </c>
    </row>
    <row r="162" spans="3:4" x14ac:dyDescent="0.3">
      <c r="C162">
        <v>0.58222762706537079</v>
      </c>
      <c r="D162">
        <v>-1.1826798805295984</v>
      </c>
    </row>
    <row r="163" spans="3:4" x14ac:dyDescent="0.3">
      <c r="C163">
        <v>0.2785517017657283</v>
      </c>
      <c r="D163">
        <v>-0.80316877944080356</v>
      </c>
    </row>
    <row r="164" spans="3:4" x14ac:dyDescent="0.3">
      <c r="C164">
        <v>0.77799318063364142</v>
      </c>
      <c r="D164">
        <v>0.33010841743608532</v>
      </c>
    </row>
    <row r="165" spans="3:4" x14ac:dyDescent="0.3">
      <c r="C165">
        <v>0.35984829079388952</v>
      </c>
      <c r="D165">
        <v>-1.2988252719105633</v>
      </c>
    </row>
    <row r="166" spans="3:4" x14ac:dyDescent="0.3">
      <c r="C166">
        <v>0.24300560284774744</v>
      </c>
      <c r="D166">
        <v>-0.81466630026969256</v>
      </c>
    </row>
    <row r="167" spans="3:4" x14ac:dyDescent="0.3">
      <c r="C167">
        <v>0.24852805911665501</v>
      </c>
      <c r="D167">
        <v>-0.81743593573503504</v>
      </c>
    </row>
    <row r="168" spans="3:4" x14ac:dyDescent="0.3">
      <c r="C168">
        <v>0.3890858467526162</v>
      </c>
      <c r="D168">
        <v>-1.3079104900300622</v>
      </c>
    </row>
    <row r="169" spans="3:4" x14ac:dyDescent="0.3">
      <c r="C169">
        <v>8.6160643396051062E-2</v>
      </c>
      <c r="D169">
        <v>-0.94156499273956762</v>
      </c>
    </row>
    <row r="170" spans="3:4" x14ac:dyDescent="0.3">
      <c r="C170">
        <v>8.0926756237911471E-2</v>
      </c>
      <c r="D170">
        <v>-0.90306281381609743</v>
      </c>
    </row>
    <row r="171" spans="3:4" x14ac:dyDescent="0.3">
      <c r="C171">
        <v>5.3240448403969437E-2</v>
      </c>
      <c r="D171">
        <v>-0.89400836535248429</v>
      </c>
    </row>
    <row r="172" spans="3:4" x14ac:dyDescent="0.3">
      <c r="C172">
        <v>0.4561485351324967</v>
      </c>
      <c r="D172">
        <v>-0.67254580839619038</v>
      </c>
    </row>
    <row r="173" spans="3:4" x14ac:dyDescent="0.3">
      <c r="C173">
        <v>0.65297235475754001</v>
      </c>
      <c r="D173">
        <v>-1.2068247450942742</v>
      </c>
    </row>
    <row r="174" spans="3:4" x14ac:dyDescent="0.3">
      <c r="C174">
        <v>0.55860836918011925</v>
      </c>
      <c r="D174">
        <v>-1.1747250789065586</v>
      </c>
    </row>
    <row r="175" spans="3:4" x14ac:dyDescent="0.3">
      <c r="C175">
        <v>0.31388927346714429</v>
      </c>
      <c r="D175">
        <v>-0.81479439847861523</v>
      </c>
    </row>
    <row r="176" spans="3:4" x14ac:dyDescent="0.3">
      <c r="C176">
        <v>0.25117145398255597</v>
      </c>
      <c r="D176">
        <v>-0.79401131140460612</v>
      </c>
    </row>
    <row r="177" spans="3:4" x14ac:dyDescent="0.3">
      <c r="C177">
        <v>0.37268652507990874</v>
      </c>
      <c r="D177">
        <v>-1.3028219608934468</v>
      </c>
    </row>
    <row r="178" spans="3:4" x14ac:dyDescent="0.3">
      <c r="C178">
        <v>0.22848356469052603</v>
      </c>
      <c r="D178">
        <v>-0.81016810537471295</v>
      </c>
    </row>
    <row r="179" spans="3:4" x14ac:dyDescent="0.3">
      <c r="C179">
        <v>0.22381959263218082</v>
      </c>
      <c r="D179">
        <v>-0.78495668978524258</v>
      </c>
    </row>
    <row r="180" spans="3:4" x14ac:dyDescent="0.3">
      <c r="C180">
        <v>0.44942890880001779</v>
      </c>
      <c r="D180">
        <v>-0.66939933431559473</v>
      </c>
    </row>
    <row r="181" spans="3:4" x14ac:dyDescent="0.3">
      <c r="C181">
        <v>0.48685672046114747</v>
      </c>
      <c r="D181">
        <v>-0.68354710925040196</v>
      </c>
    </row>
    <row r="182" spans="3:4" x14ac:dyDescent="0.3">
      <c r="C182">
        <v>0.57923433513690081</v>
      </c>
      <c r="D182">
        <v>-1.1816229543055878</v>
      </c>
    </row>
    <row r="183" spans="3:4" x14ac:dyDescent="0.3">
      <c r="C183">
        <v>0.27094763650568771</v>
      </c>
      <c r="D183">
        <v>-0.79981135086249699</v>
      </c>
    </row>
    <row r="184" spans="3:4" x14ac:dyDescent="0.3">
      <c r="C184">
        <v>0.25071150917663321</v>
      </c>
      <c r="D184">
        <v>-0.79390341397572761</v>
      </c>
    </row>
    <row r="185" spans="3:4" x14ac:dyDescent="0.3">
      <c r="C185">
        <v>0.2725998380517155</v>
      </c>
      <c r="D185">
        <v>-0.82452312083620694</v>
      </c>
    </row>
    <row r="186" spans="3:4" x14ac:dyDescent="0.3">
      <c r="C186">
        <v>0.6072344056118556</v>
      </c>
      <c r="D186">
        <v>-1.1904930176082085</v>
      </c>
    </row>
    <row r="187" spans="3:4" x14ac:dyDescent="0.3">
      <c r="C187">
        <v>0.44294654325692917</v>
      </c>
      <c r="D187">
        <v>-0.69126306942249882</v>
      </c>
    </row>
    <row r="188" spans="3:4" x14ac:dyDescent="0.3">
      <c r="C188">
        <v>0.45126815446765661</v>
      </c>
      <c r="D188">
        <v>-0.69488065122387488</v>
      </c>
    </row>
    <row r="189" spans="3:4" x14ac:dyDescent="0.3">
      <c r="C189">
        <v>0.28374929240398417</v>
      </c>
      <c r="D189">
        <v>-0.8292340919063601</v>
      </c>
    </row>
    <row r="190" spans="3:4" x14ac:dyDescent="0.3">
      <c r="C190">
        <v>0.97182897678667324</v>
      </c>
      <c r="D190">
        <v>-1.1471040560651022</v>
      </c>
    </row>
    <row r="191" spans="3:4" x14ac:dyDescent="0.3">
      <c r="C191">
        <v>1.0190895628681349</v>
      </c>
      <c r="D191">
        <v>-1.1631095237979197</v>
      </c>
    </row>
    <row r="192" spans="3:4" x14ac:dyDescent="0.3">
      <c r="C192">
        <v>1.0979100109913236</v>
      </c>
      <c r="D192">
        <v>-1.6332052907125845</v>
      </c>
    </row>
    <row r="193" spans="3:4" x14ac:dyDescent="0.3">
      <c r="C193">
        <v>0.82135951027781828</v>
      </c>
      <c r="D193">
        <v>-1.2869895857585174</v>
      </c>
    </row>
    <row r="194" spans="3:4" x14ac:dyDescent="0.3">
      <c r="C194">
        <v>0.77526246004804367</v>
      </c>
      <c r="D194">
        <v>-1.2722161376997378</v>
      </c>
    </row>
    <row r="195" spans="3:4" x14ac:dyDescent="0.3">
      <c r="C195">
        <v>0.74894793901773105</v>
      </c>
      <c r="D195">
        <v>-1.2636505284614321</v>
      </c>
    </row>
    <row r="196" spans="3:4" x14ac:dyDescent="0.3">
      <c r="C196">
        <v>0.81482136944957706</v>
      </c>
      <c r="D196">
        <v>-1.3093982918883089</v>
      </c>
    </row>
    <row r="197" spans="3:4" x14ac:dyDescent="0.3">
      <c r="C197">
        <v>0.78969893990982054</v>
      </c>
      <c r="D197">
        <v>-1.2765872489687085</v>
      </c>
    </row>
    <row r="198" spans="3:4" x14ac:dyDescent="0.3">
      <c r="C198">
        <v>0.78123326137508653</v>
      </c>
      <c r="D198">
        <v>-1.275337653572076</v>
      </c>
    </row>
    <row r="199" spans="3:4" x14ac:dyDescent="0.3">
      <c r="C199">
        <v>0.61175769442943906</v>
      </c>
      <c r="D199">
        <v>-1.383948022665302</v>
      </c>
    </row>
    <row r="200" spans="3:4" x14ac:dyDescent="0.3">
      <c r="C200">
        <v>1.0127807251903558</v>
      </c>
      <c r="D200">
        <v>-1.1612006493745903</v>
      </c>
    </row>
    <row r="201" spans="3:4" x14ac:dyDescent="0.3">
      <c r="C201">
        <v>0.9636863142544001</v>
      </c>
      <c r="D201">
        <v>-1.144927288446713</v>
      </c>
    </row>
    <row r="202" spans="3:4" x14ac:dyDescent="0.3">
      <c r="C202">
        <v>1.1153955049724669</v>
      </c>
      <c r="D202">
        <v>-1.6402019084762705</v>
      </c>
    </row>
    <row r="203" spans="3:4" x14ac:dyDescent="0.3">
      <c r="C203">
        <v>0.99828007207417635</v>
      </c>
      <c r="D203">
        <v>-1.1559596921505273</v>
      </c>
    </row>
    <row r="204" spans="3:4" x14ac:dyDescent="0.3">
      <c r="C204">
        <v>0.97493196882145738</v>
      </c>
      <c r="D204">
        <v>-1.1485999480724793</v>
      </c>
    </row>
    <row r="205" spans="3:4" x14ac:dyDescent="0.3">
      <c r="C205">
        <v>1.0140211353448738</v>
      </c>
      <c r="D205">
        <v>-1.1861124278037609</v>
      </c>
    </row>
    <row r="206" spans="3:4" x14ac:dyDescent="0.3">
      <c r="C206">
        <v>1.520761604916371</v>
      </c>
      <c r="D206">
        <v>-1.6113587122037329</v>
      </c>
    </row>
    <row r="207" spans="3:4" x14ac:dyDescent="0.3">
      <c r="C207">
        <v>1.4960055809110853</v>
      </c>
      <c r="D207">
        <v>-1.603498907410118</v>
      </c>
    </row>
    <row r="208" spans="3:4" x14ac:dyDescent="0.3">
      <c r="C208">
        <v>1.4829664219534011</v>
      </c>
      <c r="D208">
        <v>-1.5995200112161236</v>
      </c>
    </row>
    <row r="209" spans="3:4" x14ac:dyDescent="0.3">
      <c r="C209">
        <v>1.3086776456747333</v>
      </c>
      <c r="D209">
        <v>-1.731150421777792</v>
      </c>
    </row>
    <row r="210" spans="3:4" x14ac:dyDescent="0.3">
      <c r="C210">
        <v>2.0122291661699809</v>
      </c>
      <c r="D210">
        <v>-2.0392405605533259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553B1-269E-4643-80FD-C187C78039EA}">
  <sheetPr codeName="XLSTAT_20230720_144201_1_HID2"/>
  <dimension ref="A1:B210"/>
  <sheetViews>
    <sheetView workbookViewId="0"/>
  </sheetViews>
  <sheetFormatPr defaultRowHeight="14.4" x14ac:dyDescent="0.3"/>
  <sheetData>
    <row r="1" spans="1:2" x14ac:dyDescent="0.3">
      <c r="A1">
        <v>-2.9924608963347672</v>
      </c>
      <c r="B1">
        <v>1.7983358087841237</v>
      </c>
    </row>
    <row r="2" spans="1:2" x14ac:dyDescent="0.3">
      <c r="A2">
        <v>-3.2046091694603707</v>
      </c>
      <c r="B2">
        <v>2.8354610470805182</v>
      </c>
    </row>
    <row r="3" spans="1:2" x14ac:dyDescent="0.3">
      <c r="A3">
        <v>-1.7913253664255835</v>
      </c>
      <c r="B3">
        <v>2.6022941309092245</v>
      </c>
    </row>
    <row r="4" spans="1:2" x14ac:dyDescent="0.3">
      <c r="A4">
        <v>-1.6417974743778472</v>
      </c>
      <c r="B4">
        <v>2.3371784467181547</v>
      </c>
    </row>
    <row r="5" spans="1:2" x14ac:dyDescent="0.3">
      <c r="A5">
        <v>-1.7534684632098112</v>
      </c>
      <c r="B5">
        <v>0.9410434528987639</v>
      </c>
    </row>
    <row r="6" spans="1:2" x14ac:dyDescent="0.3">
      <c r="A6">
        <v>-1.6710396939486223</v>
      </c>
      <c r="B6">
        <v>1.3053013561814599</v>
      </c>
    </row>
    <row r="7" spans="1:2" x14ac:dyDescent="0.3">
      <c r="A7">
        <v>-1.9260634420969662</v>
      </c>
      <c r="B7">
        <v>2.1514579684395025</v>
      </c>
    </row>
    <row r="8" spans="1:2" x14ac:dyDescent="0.3">
      <c r="A8">
        <v>-1.8986050521001803</v>
      </c>
      <c r="B8">
        <v>2.3068475921372018</v>
      </c>
    </row>
    <row r="9" spans="1:2" x14ac:dyDescent="0.3">
      <c r="A9">
        <v>-1.6709268752629691</v>
      </c>
      <c r="B9">
        <v>1.1199374496902978</v>
      </c>
    </row>
    <row r="10" spans="1:2" x14ac:dyDescent="0.3">
      <c r="A10">
        <v>-1.8567151705204408</v>
      </c>
      <c r="B10">
        <v>2.0673869466534884</v>
      </c>
    </row>
    <row r="11" spans="1:2" x14ac:dyDescent="0.3">
      <c r="A11">
        <v>-2.1844756299057768</v>
      </c>
      <c r="B11">
        <v>3.2021181127795577</v>
      </c>
    </row>
    <row r="12" spans="1:2" x14ac:dyDescent="0.3">
      <c r="A12">
        <v>-1.924812912931845</v>
      </c>
      <c r="B12">
        <v>2.0372826570567502</v>
      </c>
    </row>
    <row r="13" spans="1:2" x14ac:dyDescent="0.3">
      <c r="A13">
        <v>-0.29053008672798314</v>
      </c>
      <c r="B13">
        <v>1.9440526346253353</v>
      </c>
    </row>
    <row r="14" spans="1:2" x14ac:dyDescent="0.3">
      <c r="A14">
        <v>-0.31171260246778892</v>
      </c>
      <c r="B14">
        <v>1.7120492604168811</v>
      </c>
    </row>
    <row r="15" spans="1:2" x14ac:dyDescent="0.3">
      <c r="A15">
        <v>-0.50033473235920622</v>
      </c>
      <c r="B15">
        <v>1.9885837617891999</v>
      </c>
    </row>
    <row r="16" spans="1:2" x14ac:dyDescent="0.3">
      <c r="A16">
        <v>-1.0386031469053383</v>
      </c>
      <c r="B16">
        <v>2.0732041754681263</v>
      </c>
    </row>
    <row r="17" spans="1:2" x14ac:dyDescent="0.3">
      <c r="A17">
        <v>-0.67378284601900185</v>
      </c>
      <c r="B17">
        <v>1.34840964943631</v>
      </c>
    </row>
    <row r="18" spans="1:2" x14ac:dyDescent="0.3">
      <c r="A18">
        <v>-0.49708576409694755</v>
      </c>
      <c r="B18">
        <v>1.7638575096560742</v>
      </c>
    </row>
    <row r="19" spans="1:2" x14ac:dyDescent="0.3">
      <c r="A19">
        <v>-0.40842818539116121</v>
      </c>
      <c r="B19">
        <v>1.5113319462471866</v>
      </c>
    </row>
    <row r="20" spans="1:2" x14ac:dyDescent="0.3">
      <c r="A20">
        <v>-0.41024550614302435</v>
      </c>
      <c r="B20">
        <v>1.4848141847905536</v>
      </c>
    </row>
    <row r="21" spans="1:2" x14ac:dyDescent="0.3">
      <c r="A21">
        <v>-0.68336915682701405</v>
      </c>
      <c r="B21">
        <v>2.4916413551128498</v>
      </c>
    </row>
    <row r="22" spans="1:2" x14ac:dyDescent="0.3">
      <c r="A22">
        <v>-0.29688153468759632</v>
      </c>
      <c r="B22">
        <v>1.7171585032428043</v>
      </c>
    </row>
    <row r="23" spans="1:2" x14ac:dyDescent="0.3">
      <c r="A23">
        <v>-0.39879676546653298</v>
      </c>
      <c r="B23">
        <v>0.41666559026632594</v>
      </c>
    </row>
    <row r="24" spans="1:2" x14ac:dyDescent="0.3">
      <c r="A24">
        <v>-0.76877589492783016</v>
      </c>
      <c r="B24">
        <v>1.1137865041870203</v>
      </c>
    </row>
    <row r="25" spans="1:2" x14ac:dyDescent="0.3">
      <c r="A25">
        <v>-0.62164552566183118</v>
      </c>
      <c r="B25">
        <v>1.4889068347577956</v>
      </c>
    </row>
    <row r="26" spans="1:2" x14ac:dyDescent="0.3">
      <c r="A26">
        <v>-0.97945461327233274</v>
      </c>
      <c r="B26">
        <v>2.0004557870015933</v>
      </c>
    </row>
    <row r="27" spans="1:2" x14ac:dyDescent="0.3">
      <c r="A27">
        <v>0.83058961712449597</v>
      </c>
      <c r="B27">
        <v>1.1357845871784782</v>
      </c>
    </row>
    <row r="28" spans="1:2" x14ac:dyDescent="0.3">
      <c r="A28">
        <v>0.84886052437025128</v>
      </c>
      <c r="B28">
        <v>0.9108502459273311</v>
      </c>
    </row>
    <row r="29" spans="1:2" x14ac:dyDescent="0.3">
      <c r="A29">
        <v>0.5504634091614844</v>
      </c>
      <c r="B29">
        <v>1.7750668545615391</v>
      </c>
    </row>
    <row r="30" spans="1:2" x14ac:dyDescent="0.3">
      <c r="A30">
        <v>0.49333834296460544</v>
      </c>
      <c r="B30">
        <v>1.5457393811060156</v>
      </c>
    </row>
    <row r="31" spans="1:2" x14ac:dyDescent="0.3">
      <c r="A31">
        <v>0.9270108848014178</v>
      </c>
      <c r="B31">
        <v>1.1028673615751596</v>
      </c>
    </row>
    <row r="32" spans="1:2" x14ac:dyDescent="0.3">
      <c r="A32">
        <v>1.0012759845224048</v>
      </c>
      <c r="B32">
        <v>1.1510024822215323</v>
      </c>
    </row>
    <row r="33" spans="1:2" x14ac:dyDescent="0.3">
      <c r="A33">
        <v>0.56741507002628166</v>
      </c>
      <c r="B33">
        <v>1.59773531714386</v>
      </c>
    </row>
    <row r="34" spans="1:2" x14ac:dyDescent="0.3">
      <c r="A34">
        <v>0.92486704580784806</v>
      </c>
      <c r="B34">
        <v>0.96411513698088003</v>
      </c>
    </row>
    <row r="35" spans="1:2" x14ac:dyDescent="0.3">
      <c r="A35">
        <v>0.9218378863607597</v>
      </c>
      <c r="B35">
        <v>0.87746169556584619</v>
      </c>
    </row>
    <row r="36" spans="1:2" x14ac:dyDescent="0.3">
      <c r="A36">
        <v>0.20599386243689791</v>
      </c>
      <c r="B36">
        <v>1.5439106876357569</v>
      </c>
    </row>
    <row r="37" spans="1:2" x14ac:dyDescent="0.3">
      <c r="A37">
        <v>0.89185901666293099</v>
      </c>
      <c r="B37">
        <v>0.84316707711051975</v>
      </c>
    </row>
    <row r="38" spans="1:2" x14ac:dyDescent="0.3">
      <c r="A38">
        <v>0.74657904567565447</v>
      </c>
      <c r="B38">
        <v>1.1515928803405737</v>
      </c>
    </row>
    <row r="39" spans="1:2" x14ac:dyDescent="0.3">
      <c r="A39">
        <v>0.18448425622495151</v>
      </c>
      <c r="B39">
        <v>1.4682324106856728</v>
      </c>
    </row>
    <row r="40" spans="1:2" x14ac:dyDescent="0.3">
      <c r="A40">
        <v>0.60969579149022302</v>
      </c>
      <c r="B40">
        <v>1.5817407651303075</v>
      </c>
    </row>
    <row r="41" spans="1:2" x14ac:dyDescent="0.3">
      <c r="A41">
        <v>0.68024526288282527</v>
      </c>
      <c r="B41">
        <v>1.1295132993807517</v>
      </c>
    </row>
    <row r="42" spans="1:2" x14ac:dyDescent="0.3">
      <c r="A42">
        <v>0.55744770469593552</v>
      </c>
      <c r="B42">
        <v>1.7657218403818891</v>
      </c>
    </row>
    <row r="43" spans="1:2" x14ac:dyDescent="0.3">
      <c r="A43">
        <v>0.92464984354887014</v>
      </c>
      <c r="B43">
        <v>0.78452161425805444</v>
      </c>
    </row>
    <row r="44" spans="1:2" x14ac:dyDescent="0.3">
      <c r="A44">
        <v>1.3157199446888612</v>
      </c>
      <c r="B44">
        <v>2.7418886419807227</v>
      </c>
    </row>
    <row r="45" spans="1:2" x14ac:dyDescent="0.3">
      <c r="A45">
        <v>1.5689903782650716</v>
      </c>
      <c r="B45">
        <v>1.6993076530408351</v>
      </c>
    </row>
    <row r="46" spans="1:2" x14ac:dyDescent="0.3">
      <c r="A46">
        <v>1.5185866283110729</v>
      </c>
      <c r="B46">
        <v>0.9098058175566931</v>
      </c>
    </row>
    <row r="47" spans="1:2" x14ac:dyDescent="0.3">
      <c r="A47">
        <v>1.3978412179077397</v>
      </c>
      <c r="B47">
        <v>2.0505869375991903</v>
      </c>
    </row>
    <row r="48" spans="1:2" x14ac:dyDescent="0.3">
      <c r="A48">
        <v>1.000730592224879</v>
      </c>
      <c r="B48">
        <v>2.5537604757956625</v>
      </c>
    </row>
    <row r="49" spans="1:2" x14ac:dyDescent="0.3">
      <c r="A49">
        <v>2.7291677470533666</v>
      </c>
      <c r="B49">
        <v>1.2922708124582325</v>
      </c>
    </row>
    <row r="50" spans="1:2" x14ac:dyDescent="0.3">
      <c r="A50">
        <v>2.3689279842518207</v>
      </c>
      <c r="B50">
        <v>2.0507598483841503</v>
      </c>
    </row>
    <row r="51" spans="1:2" x14ac:dyDescent="0.3">
      <c r="A51">
        <v>2.3784325642612347</v>
      </c>
      <c r="B51">
        <v>2.006350018067748</v>
      </c>
    </row>
    <row r="52" spans="1:2" x14ac:dyDescent="0.3">
      <c r="A52">
        <v>2.4480275289434688</v>
      </c>
      <c r="B52">
        <v>2.0700720180123775</v>
      </c>
    </row>
    <row r="53" spans="1:2" x14ac:dyDescent="0.3">
      <c r="A53">
        <v>2.8502611207741384</v>
      </c>
      <c r="B53">
        <v>1.5308371384708073</v>
      </c>
    </row>
    <row r="54" spans="1:2" x14ac:dyDescent="0.3">
      <c r="A54">
        <v>2.4544209681497886</v>
      </c>
      <c r="B54">
        <v>2.2391360961303355</v>
      </c>
    </row>
    <row r="55" spans="1:2" x14ac:dyDescent="0.3">
      <c r="A55">
        <v>2.5202968536784964</v>
      </c>
      <c r="B55">
        <v>2.16533302428383</v>
      </c>
    </row>
    <row r="56" spans="1:2" x14ac:dyDescent="0.3">
      <c r="A56">
        <v>2.4736420062410294</v>
      </c>
      <c r="B56">
        <v>2.187264815109081</v>
      </c>
    </row>
    <row r="57" spans="1:2" x14ac:dyDescent="0.3">
      <c r="A57">
        <v>2.4619299003290811</v>
      </c>
      <c r="B57">
        <v>1.9974478410768026</v>
      </c>
    </row>
    <row r="58" spans="1:2" x14ac:dyDescent="0.3">
      <c r="A58">
        <v>2.8744533454653354</v>
      </c>
      <c r="B58">
        <v>1.4046373530506906</v>
      </c>
    </row>
    <row r="59" spans="1:2" x14ac:dyDescent="0.3">
      <c r="A59">
        <v>2.809759353554353</v>
      </c>
      <c r="B59">
        <v>1.3320337223965093</v>
      </c>
    </row>
    <row r="60" spans="1:2" x14ac:dyDescent="0.3">
      <c r="A60">
        <v>2.396804960862815</v>
      </c>
      <c r="B60">
        <v>1.854937889551759</v>
      </c>
    </row>
    <row r="61" spans="1:2" x14ac:dyDescent="0.3">
      <c r="A61">
        <v>2.5782580278206901</v>
      </c>
      <c r="B61">
        <v>2.1792509105671081</v>
      </c>
    </row>
    <row r="62" spans="1:2" x14ac:dyDescent="0.3">
      <c r="A62">
        <v>2.7510576581537594</v>
      </c>
      <c r="B62">
        <v>1.1837808932857941</v>
      </c>
    </row>
    <row r="63" spans="1:2" x14ac:dyDescent="0.3">
      <c r="A63">
        <v>3.6030164042392117</v>
      </c>
      <c r="B63">
        <v>1.5306345641334502</v>
      </c>
    </row>
    <row r="64" spans="1:2" x14ac:dyDescent="0.3">
      <c r="A64">
        <v>3.5613722761099962</v>
      </c>
      <c r="B64">
        <v>1.1907763142585539</v>
      </c>
    </row>
    <row r="65" spans="1:2" x14ac:dyDescent="0.3">
      <c r="A65">
        <v>3.8687429154371773</v>
      </c>
      <c r="B65">
        <v>0.69134787726890268</v>
      </c>
    </row>
    <row r="66" spans="1:2" x14ac:dyDescent="0.3">
      <c r="A66">
        <v>3.4942622331327997</v>
      </c>
      <c r="B66">
        <v>1.303150814114296</v>
      </c>
    </row>
    <row r="67" spans="1:2" x14ac:dyDescent="0.3">
      <c r="A67">
        <v>3.436461865906455</v>
      </c>
      <c r="B67">
        <v>1.1178793000253451</v>
      </c>
    </row>
    <row r="68" spans="1:2" x14ac:dyDescent="0.3">
      <c r="A68">
        <v>3.5338716616426411</v>
      </c>
      <c r="B68">
        <v>1.0953158355885413</v>
      </c>
    </row>
    <row r="69" spans="1:2" x14ac:dyDescent="0.3">
      <c r="A69">
        <v>3.573836280467376</v>
      </c>
      <c r="B69">
        <v>1.2299971762348147</v>
      </c>
    </row>
    <row r="70" spans="1:2" x14ac:dyDescent="0.3">
      <c r="A70">
        <v>3.5734026197136024</v>
      </c>
      <c r="B70">
        <v>1.4008288241334981</v>
      </c>
    </row>
    <row r="71" spans="1:2" x14ac:dyDescent="0.3">
      <c r="A71">
        <v>3.6047684376670843</v>
      </c>
      <c r="B71">
        <v>1.300274940941748</v>
      </c>
    </row>
    <row r="72" spans="1:2" x14ac:dyDescent="0.3">
      <c r="A72">
        <v>3.8857839372139122</v>
      </c>
      <c r="B72">
        <v>0.50166899448329494</v>
      </c>
    </row>
    <row r="73" spans="1:2" x14ac:dyDescent="0.3">
      <c r="A73">
        <v>4.6253124261545722</v>
      </c>
      <c r="B73">
        <v>0.62706160090645546</v>
      </c>
    </row>
    <row r="74" spans="1:2" x14ac:dyDescent="0.3">
      <c r="A74">
        <v>4.7170393607922509</v>
      </c>
      <c r="B74">
        <v>0.77737218661627994</v>
      </c>
    </row>
    <row r="75" spans="1:2" x14ac:dyDescent="0.3">
      <c r="A75">
        <v>5.6665220143477066</v>
      </c>
      <c r="B75">
        <v>-9.0321729475581147E-2</v>
      </c>
    </row>
    <row r="76" spans="1:2" x14ac:dyDescent="0.3">
      <c r="A76">
        <v>-4.4752934100239283</v>
      </c>
      <c r="B76">
        <v>-0.32037846679910575</v>
      </c>
    </row>
    <row r="77" spans="1:2" x14ac:dyDescent="0.3">
      <c r="A77">
        <v>-4.9600562355187687</v>
      </c>
      <c r="B77">
        <v>0.47283508654722506</v>
      </c>
    </row>
    <row r="78" spans="1:2" x14ac:dyDescent="0.3">
      <c r="A78">
        <v>-4.4785302528603035</v>
      </c>
      <c r="B78">
        <v>0.73737588194228532</v>
      </c>
    </row>
    <row r="79" spans="1:2" x14ac:dyDescent="0.3">
      <c r="A79">
        <v>-3.7557046124966744</v>
      </c>
      <c r="B79">
        <v>-3.8718920592374639E-3</v>
      </c>
    </row>
    <row r="80" spans="1:2" x14ac:dyDescent="0.3">
      <c r="A80">
        <v>-3.5214978678114921</v>
      </c>
      <c r="B80">
        <v>-0.10628318324005065</v>
      </c>
    </row>
    <row r="81" spans="1:2" x14ac:dyDescent="0.3">
      <c r="A81">
        <v>-3.1470171754001446</v>
      </c>
      <c r="B81">
        <v>3.3607259192426076E-2</v>
      </c>
    </row>
    <row r="82" spans="1:2" x14ac:dyDescent="0.3">
      <c r="A82">
        <v>-2.7709593801282124</v>
      </c>
      <c r="B82">
        <v>-0.79858610064678226</v>
      </c>
    </row>
    <row r="83" spans="1:2" x14ac:dyDescent="0.3">
      <c r="A83">
        <v>-2.6829417077917559</v>
      </c>
      <c r="B83">
        <v>-0.78711743821268643</v>
      </c>
    </row>
    <row r="84" spans="1:2" x14ac:dyDescent="0.3">
      <c r="A84">
        <v>-3.5935885663578988</v>
      </c>
      <c r="B84">
        <v>-0.24852286545245472</v>
      </c>
    </row>
    <row r="85" spans="1:2" x14ac:dyDescent="0.3">
      <c r="A85">
        <v>-3.5017188751993538</v>
      </c>
      <c r="B85">
        <v>-0.14317824281628366</v>
      </c>
    </row>
    <row r="86" spans="1:2" x14ac:dyDescent="0.3">
      <c r="A86">
        <v>-3.2781955125910311</v>
      </c>
      <c r="B86">
        <v>-1.0050718178327638</v>
      </c>
    </row>
    <row r="87" spans="1:2" x14ac:dyDescent="0.3">
      <c r="A87">
        <v>-3.4190745157215545</v>
      </c>
      <c r="B87">
        <v>-0.12796422890616826</v>
      </c>
    </row>
    <row r="88" spans="1:2" x14ac:dyDescent="0.3">
      <c r="A88">
        <v>-2.8120029604683339</v>
      </c>
      <c r="B88">
        <v>0.18192421168696765</v>
      </c>
    </row>
    <row r="89" spans="1:2" x14ac:dyDescent="0.3">
      <c r="A89">
        <v>-3.2923864193593992</v>
      </c>
      <c r="B89">
        <v>-9.2206649355452308E-2</v>
      </c>
    </row>
    <row r="90" spans="1:2" x14ac:dyDescent="0.3">
      <c r="A90">
        <v>-3.914640705085628</v>
      </c>
      <c r="B90">
        <v>0.57127676553902695</v>
      </c>
    </row>
    <row r="91" spans="1:2" x14ac:dyDescent="0.3">
      <c r="A91">
        <v>-3.6814761718706479</v>
      </c>
      <c r="B91">
        <v>-0.3566354607339699</v>
      </c>
    </row>
    <row r="92" spans="1:2" x14ac:dyDescent="0.3">
      <c r="A92">
        <v>-2.6869765571116409</v>
      </c>
      <c r="B92">
        <v>0.24939142782988025</v>
      </c>
    </row>
    <row r="93" spans="1:2" x14ac:dyDescent="0.3">
      <c r="A93">
        <v>-2.810095853327585</v>
      </c>
      <c r="B93">
        <v>0.15034806311489435</v>
      </c>
    </row>
    <row r="94" spans="1:2" x14ac:dyDescent="0.3">
      <c r="A94">
        <v>-3.6024723816696769</v>
      </c>
      <c r="B94">
        <v>0.75782670785590533</v>
      </c>
    </row>
    <row r="95" spans="1:2" x14ac:dyDescent="0.3">
      <c r="A95">
        <v>-2.1124548518654058</v>
      </c>
      <c r="B95">
        <v>-0.53173270204030232</v>
      </c>
    </row>
    <row r="96" spans="1:2" x14ac:dyDescent="0.3">
      <c r="A96">
        <v>-1.9003031142068991</v>
      </c>
      <c r="B96">
        <v>-0.59824022928468223</v>
      </c>
    </row>
    <row r="97" spans="1:2" x14ac:dyDescent="0.3">
      <c r="A97">
        <v>-1.4309265514192748</v>
      </c>
      <c r="B97">
        <v>-0.41621506729686419</v>
      </c>
    </row>
    <row r="98" spans="1:2" x14ac:dyDescent="0.3">
      <c r="A98">
        <v>-1.7565131104114904</v>
      </c>
      <c r="B98">
        <v>-0.59938890914656373</v>
      </c>
    </row>
    <row r="99" spans="1:2" x14ac:dyDescent="0.3">
      <c r="A99">
        <v>-2.6173888936689358</v>
      </c>
      <c r="B99">
        <v>-8.4091171757753158E-2</v>
      </c>
    </row>
    <row r="100" spans="1:2" x14ac:dyDescent="0.3">
      <c r="A100">
        <v>-2.0696660784794254</v>
      </c>
      <c r="B100">
        <v>-0.78371798051705732</v>
      </c>
    </row>
    <row r="101" spans="1:2" x14ac:dyDescent="0.3">
      <c r="A101">
        <v>-2.1877498304099934</v>
      </c>
      <c r="B101">
        <v>-0.72511888299627048</v>
      </c>
    </row>
    <row r="102" spans="1:2" x14ac:dyDescent="0.3">
      <c r="A102">
        <v>-1.4069223534156776</v>
      </c>
      <c r="B102">
        <v>-0.42101330524440955</v>
      </c>
    </row>
    <row r="103" spans="1:2" x14ac:dyDescent="0.3">
      <c r="A103">
        <v>-1.552208317938335</v>
      </c>
      <c r="B103">
        <v>-0.54732573868846246</v>
      </c>
    </row>
    <row r="104" spans="1:2" x14ac:dyDescent="0.3">
      <c r="A104">
        <v>-2.2332701695727719</v>
      </c>
      <c r="B104">
        <v>5.1976134854412326E-2</v>
      </c>
    </row>
    <row r="105" spans="1:2" x14ac:dyDescent="0.3">
      <c r="A105">
        <v>-2.246028389645689</v>
      </c>
      <c r="B105">
        <v>5.3536802802659655E-2</v>
      </c>
    </row>
    <row r="106" spans="1:2" x14ac:dyDescent="0.3">
      <c r="A106">
        <v>-1.9270813199465713</v>
      </c>
      <c r="B106">
        <v>-0.65589566604877136</v>
      </c>
    </row>
    <row r="107" spans="1:2" x14ac:dyDescent="0.3">
      <c r="A107">
        <v>-1.0441694654028226</v>
      </c>
      <c r="B107">
        <v>-1.2664772502489889</v>
      </c>
    </row>
    <row r="108" spans="1:2" x14ac:dyDescent="0.3">
      <c r="A108">
        <v>-1.8832268874775324</v>
      </c>
      <c r="B108">
        <v>-0.72813975188982338</v>
      </c>
    </row>
    <row r="109" spans="1:2" x14ac:dyDescent="0.3">
      <c r="A109">
        <v>-1.7929645009289981</v>
      </c>
      <c r="B109">
        <v>-0.6509231908306421</v>
      </c>
    </row>
    <row r="110" spans="1:2" x14ac:dyDescent="0.3">
      <c r="A110">
        <v>-1.5326209971393232</v>
      </c>
      <c r="B110">
        <v>-1.4142120284537154</v>
      </c>
    </row>
    <row r="111" spans="1:2" x14ac:dyDescent="0.3">
      <c r="A111">
        <v>-1.7523332024788691</v>
      </c>
      <c r="B111">
        <v>-0.59910508793901562</v>
      </c>
    </row>
    <row r="112" spans="1:2" x14ac:dyDescent="0.3">
      <c r="A112">
        <v>-1.6014888128119478</v>
      </c>
      <c r="B112">
        <v>-0.53563458419773813</v>
      </c>
    </row>
    <row r="113" spans="1:2" x14ac:dyDescent="0.3">
      <c r="A113">
        <v>-2.0453469556029638</v>
      </c>
      <c r="B113">
        <v>-0.78745902968445014</v>
      </c>
    </row>
    <row r="114" spans="1:2" x14ac:dyDescent="0.3">
      <c r="A114">
        <v>-1.4574462104053707</v>
      </c>
      <c r="B114">
        <v>-0.44327712964319133</v>
      </c>
    </row>
    <row r="115" spans="1:2" x14ac:dyDescent="0.3">
      <c r="A115">
        <v>-1.7599073579268012</v>
      </c>
      <c r="B115">
        <v>-0.69140716589819395</v>
      </c>
    </row>
    <row r="116" spans="1:2" x14ac:dyDescent="0.3">
      <c r="A116">
        <v>-2.5387300437323237</v>
      </c>
      <c r="B116">
        <v>-0.10198567774631873</v>
      </c>
    </row>
    <row r="117" spans="1:2" x14ac:dyDescent="0.3">
      <c r="A117">
        <v>-2.5540373873893412</v>
      </c>
      <c r="B117">
        <v>-9.8466612800692743E-2</v>
      </c>
    </row>
    <row r="118" spans="1:2" x14ac:dyDescent="0.3">
      <c r="A118">
        <v>-1.1440989722523263</v>
      </c>
      <c r="B118">
        <v>-0.38374724334983323</v>
      </c>
    </row>
    <row r="119" spans="1:2" x14ac:dyDescent="0.3">
      <c r="A119">
        <v>-1.8836860995693332</v>
      </c>
      <c r="B119">
        <v>0.22919550402178226</v>
      </c>
    </row>
    <row r="120" spans="1:2" x14ac:dyDescent="0.3">
      <c r="A120">
        <v>-1.5419592857561517</v>
      </c>
      <c r="B120">
        <v>-0.58044845163777015</v>
      </c>
    </row>
    <row r="121" spans="1:2" x14ac:dyDescent="0.3">
      <c r="A121">
        <v>-1.0974602783106964</v>
      </c>
      <c r="B121">
        <v>-0.30054323303000607</v>
      </c>
    </row>
    <row r="122" spans="1:2" x14ac:dyDescent="0.3">
      <c r="A122">
        <v>-1.8514971015261064</v>
      </c>
      <c r="B122">
        <v>0.28563345882523361</v>
      </c>
    </row>
    <row r="123" spans="1:2" x14ac:dyDescent="0.3">
      <c r="A123">
        <v>-2.1709281891881784</v>
      </c>
      <c r="B123">
        <v>0.10057657448265972</v>
      </c>
    </row>
    <row r="124" spans="1:2" x14ac:dyDescent="0.3">
      <c r="A124">
        <v>-0.3392530007295636</v>
      </c>
      <c r="B124">
        <v>-1.0958747054200371</v>
      </c>
    </row>
    <row r="125" spans="1:2" x14ac:dyDescent="0.3">
      <c r="A125">
        <v>-0.28669738301088232</v>
      </c>
      <c r="B125">
        <v>-1.1406534149849328</v>
      </c>
    </row>
    <row r="126" spans="1:2" x14ac:dyDescent="0.3">
      <c r="A126">
        <v>-1.0011219199259755</v>
      </c>
      <c r="B126">
        <v>-0.57355631025055764</v>
      </c>
    </row>
    <row r="127" spans="1:2" x14ac:dyDescent="0.3">
      <c r="A127">
        <v>-0.99024608948607651</v>
      </c>
      <c r="B127">
        <v>-0.57732186840603683</v>
      </c>
    </row>
    <row r="128" spans="1:2" x14ac:dyDescent="0.3">
      <c r="A128">
        <v>-0.68859066906848143</v>
      </c>
      <c r="B128">
        <v>-1.2409489772953757</v>
      </c>
    </row>
    <row r="129" spans="1:2" x14ac:dyDescent="0.3">
      <c r="A129">
        <v>9.5131279627080345E-2</v>
      </c>
      <c r="B129">
        <v>-0.9379922824626582</v>
      </c>
    </row>
    <row r="130" spans="1:2" x14ac:dyDescent="0.3">
      <c r="A130">
        <v>-0.5549050414283504</v>
      </c>
      <c r="B130">
        <v>-0.38635752183913352</v>
      </c>
    </row>
    <row r="131" spans="1:2" x14ac:dyDescent="0.3">
      <c r="A131">
        <v>-0.20115004857567176</v>
      </c>
      <c r="B131">
        <v>-1.1274419158197564</v>
      </c>
    </row>
    <row r="132" spans="1:2" x14ac:dyDescent="0.3">
      <c r="A132">
        <v>-0.36056140621933536</v>
      </c>
      <c r="B132">
        <v>-1.0914560544518468</v>
      </c>
    </row>
    <row r="133" spans="1:2" x14ac:dyDescent="0.3">
      <c r="A133">
        <v>-1.0058584595498785</v>
      </c>
      <c r="B133">
        <v>-0.54089797013098262</v>
      </c>
    </row>
    <row r="134" spans="1:2" x14ac:dyDescent="0.3">
      <c r="A134">
        <v>-0.26543637224753147</v>
      </c>
      <c r="B134">
        <v>-1.1449126787395232</v>
      </c>
    </row>
    <row r="135" spans="1:2" x14ac:dyDescent="0.3">
      <c r="A135">
        <v>-0.63335030586445074</v>
      </c>
      <c r="B135">
        <v>-1.2531818157948038</v>
      </c>
    </row>
    <row r="136" spans="1:2" x14ac:dyDescent="0.3">
      <c r="A136">
        <v>-1.3212802991535808</v>
      </c>
      <c r="B136">
        <v>-0.72491963522094205</v>
      </c>
    </row>
    <row r="137" spans="1:2" x14ac:dyDescent="0.3">
      <c r="A137">
        <v>-0.99356635186551456</v>
      </c>
      <c r="B137">
        <v>-0.51198776413761871</v>
      </c>
    </row>
    <row r="138" spans="1:2" x14ac:dyDescent="0.3">
      <c r="A138">
        <v>-1.0425952251992057</v>
      </c>
      <c r="B138">
        <v>-1.4161096236180466</v>
      </c>
    </row>
    <row r="139" spans="1:2" x14ac:dyDescent="0.3">
      <c r="A139">
        <v>8.9934463175486978E-2</v>
      </c>
      <c r="B139">
        <v>-0.93809274765982631</v>
      </c>
    </row>
    <row r="140" spans="1:2" x14ac:dyDescent="0.3">
      <c r="A140">
        <v>-0.55508336835477701</v>
      </c>
      <c r="B140">
        <v>-0.38640254960911352</v>
      </c>
    </row>
    <row r="141" spans="1:2" x14ac:dyDescent="0.3">
      <c r="A141">
        <v>-0.53557217499993448</v>
      </c>
      <c r="B141">
        <v>-0.3921200941453854</v>
      </c>
    </row>
    <row r="142" spans="1:2" x14ac:dyDescent="0.3">
      <c r="A142">
        <v>-0.35211507144908349</v>
      </c>
      <c r="B142">
        <v>-1.0935562439104738</v>
      </c>
    </row>
    <row r="143" spans="1:2" x14ac:dyDescent="0.3">
      <c r="A143">
        <v>-0.60187475261035173</v>
      </c>
      <c r="B143">
        <v>-0.40801431898849233</v>
      </c>
    </row>
    <row r="144" spans="1:2" x14ac:dyDescent="0.3">
      <c r="A144">
        <v>-0.7216524514573992</v>
      </c>
      <c r="B144">
        <v>-0.50668684034689637</v>
      </c>
    </row>
    <row r="145" spans="1:2" x14ac:dyDescent="0.3">
      <c r="A145">
        <v>-0.45297134324547295</v>
      </c>
      <c r="B145">
        <v>-1.1979257484887911</v>
      </c>
    </row>
    <row r="146" spans="1:2" x14ac:dyDescent="0.3">
      <c r="A146">
        <v>-0.95778613486770858</v>
      </c>
      <c r="B146">
        <v>-0.58263404846926514</v>
      </c>
    </row>
    <row r="147" spans="1:2" x14ac:dyDescent="0.3">
      <c r="A147">
        <v>-1.0689322630215936</v>
      </c>
      <c r="B147">
        <v>-0.62239889148727401</v>
      </c>
    </row>
    <row r="148" spans="1:2" x14ac:dyDescent="0.3">
      <c r="A148">
        <v>-0.14974066677888648</v>
      </c>
      <c r="B148">
        <v>-1.0737921329317499</v>
      </c>
    </row>
    <row r="149" spans="1:2" x14ac:dyDescent="0.3">
      <c r="A149">
        <v>8.5034216215481129E-2</v>
      </c>
      <c r="B149">
        <v>-1.0297347907278052</v>
      </c>
    </row>
    <row r="150" spans="1:2" x14ac:dyDescent="0.3">
      <c r="A150">
        <v>-2.7181041201187833E-2</v>
      </c>
      <c r="B150">
        <v>-1.8895465938456875</v>
      </c>
    </row>
    <row r="151" spans="1:2" x14ac:dyDescent="0.3">
      <c r="A151">
        <v>-0.45573856528561751</v>
      </c>
      <c r="B151">
        <v>-1.2911837834826689</v>
      </c>
    </row>
    <row r="152" spans="1:2" x14ac:dyDescent="0.3">
      <c r="A152">
        <v>-0.28018105321350262</v>
      </c>
      <c r="B152">
        <v>-1.1407994618958313</v>
      </c>
    </row>
    <row r="153" spans="1:2" x14ac:dyDescent="0.3">
      <c r="A153">
        <v>5.8233912226638679E-2</v>
      </c>
      <c r="B153">
        <v>-0.96236828252644224</v>
      </c>
    </row>
    <row r="154" spans="1:2" x14ac:dyDescent="0.3">
      <c r="A154">
        <v>-0.57683444176400578</v>
      </c>
      <c r="B154">
        <v>-0.4126795369983649</v>
      </c>
    </row>
    <row r="155" spans="1:2" x14ac:dyDescent="0.3">
      <c r="A155">
        <v>-0.60245141888400477</v>
      </c>
      <c r="B155">
        <v>-0.40863706346966089</v>
      </c>
    </row>
    <row r="156" spans="1:2" x14ac:dyDescent="0.3">
      <c r="A156">
        <v>-1.0006560388333838</v>
      </c>
      <c r="B156">
        <v>-0.63575800722817588</v>
      </c>
    </row>
    <row r="157" spans="1:2" x14ac:dyDescent="0.3">
      <c r="A157">
        <v>-0.5224881768571803</v>
      </c>
      <c r="B157">
        <v>-0.42434957449160604</v>
      </c>
    </row>
    <row r="158" spans="1:2" x14ac:dyDescent="0.3">
      <c r="A158">
        <v>-1.293785002440879</v>
      </c>
      <c r="B158">
        <v>-0.85687241475173725</v>
      </c>
    </row>
    <row r="159" spans="1:2" x14ac:dyDescent="0.3">
      <c r="A159">
        <v>-0.20345700629522223</v>
      </c>
      <c r="B159">
        <v>-0.24297536498219385</v>
      </c>
    </row>
    <row r="160" spans="1:2" x14ac:dyDescent="0.3">
      <c r="A160">
        <v>4.0355199693029406E-2</v>
      </c>
      <c r="B160">
        <v>-1.0828079914167603</v>
      </c>
    </row>
    <row r="161" spans="1:2" x14ac:dyDescent="0.3">
      <c r="A161">
        <v>-0.30488981709078899</v>
      </c>
      <c r="B161">
        <v>-0.25103310607249785</v>
      </c>
    </row>
    <row r="162" spans="1:2" x14ac:dyDescent="0.3">
      <c r="A162">
        <v>1.178322087616718</v>
      </c>
      <c r="B162">
        <v>-1.5794026458615629</v>
      </c>
    </row>
    <row r="163" spans="1:2" x14ac:dyDescent="0.3">
      <c r="A163">
        <v>0.56373763022573031</v>
      </c>
      <c r="B163">
        <v>-1.0725868565162087</v>
      </c>
    </row>
    <row r="164" spans="1:2" x14ac:dyDescent="0.3">
      <c r="A164">
        <v>1.5745157154022777</v>
      </c>
      <c r="B164">
        <v>0.44084127624311797</v>
      </c>
    </row>
    <row r="165" spans="1:2" x14ac:dyDescent="0.3">
      <c r="A165">
        <v>0.72826703770612444</v>
      </c>
      <c r="B165">
        <v>-1.7345083016452556</v>
      </c>
    </row>
    <row r="166" spans="1:2" x14ac:dyDescent="0.3">
      <c r="A166">
        <v>0.49179883595246776</v>
      </c>
      <c r="B166">
        <v>-1.0879411507059975</v>
      </c>
    </row>
    <row r="167" spans="1:2" x14ac:dyDescent="0.3">
      <c r="A167">
        <v>0.50297527605433978</v>
      </c>
      <c r="B167">
        <v>-1.091639843525626</v>
      </c>
    </row>
    <row r="168" spans="1:2" x14ac:dyDescent="0.3">
      <c r="A168">
        <v>0.78743849638070451</v>
      </c>
      <c r="B168">
        <v>-1.7466411008687788</v>
      </c>
    </row>
    <row r="169" spans="1:2" x14ac:dyDescent="0.3">
      <c r="A169">
        <v>0.17437336271477816</v>
      </c>
      <c r="B169">
        <v>-1.2574072369588087</v>
      </c>
    </row>
    <row r="170" spans="1:2" x14ac:dyDescent="0.3">
      <c r="A170">
        <v>0.16378093364435731</v>
      </c>
      <c r="B170">
        <v>-1.2059897365309387</v>
      </c>
    </row>
    <row r="171" spans="1:2" x14ac:dyDescent="0.3">
      <c r="A171">
        <v>0.10774891707770473</v>
      </c>
      <c r="B171">
        <v>-1.1938980284570311</v>
      </c>
    </row>
    <row r="172" spans="1:2" x14ac:dyDescent="0.3">
      <c r="A172">
        <v>0.92316109575522365</v>
      </c>
      <c r="B172">
        <v>-0.89814720511554624</v>
      </c>
    </row>
    <row r="173" spans="1:2" x14ac:dyDescent="0.3">
      <c r="A173">
        <v>1.3214964602281256</v>
      </c>
      <c r="B173">
        <v>-1.6116467582416107</v>
      </c>
    </row>
    <row r="174" spans="1:2" x14ac:dyDescent="0.3">
      <c r="A174">
        <v>1.1305210353039215</v>
      </c>
      <c r="B174">
        <v>-1.5687794544658433</v>
      </c>
    </row>
    <row r="175" spans="1:2" x14ac:dyDescent="0.3">
      <c r="A175">
        <v>0.63525440360248187</v>
      </c>
      <c r="B175">
        <v>-1.0881122186791941</v>
      </c>
    </row>
    <row r="176" spans="1:2" x14ac:dyDescent="0.3">
      <c r="A176">
        <v>0.50832502314978978</v>
      </c>
      <c r="B176">
        <v>-1.0603575715813147</v>
      </c>
    </row>
    <row r="177" spans="1:2" x14ac:dyDescent="0.3">
      <c r="A177">
        <v>0.75424927269806896</v>
      </c>
      <c r="B177">
        <v>-1.7398456556141295</v>
      </c>
    </row>
    <row r="178" spans="1:2" x14ac:dyDescent="0.3">
      <c r="A178">
        <v>0.4624088902981961</v>
      </c>
      <c r="B178">
        <v>-1.081934063720168</v>
      </c>
    </row>
    <row r="179" spans="1:2" x14ac:dyDescent="0.3">
      <c r="A179">
        <v>0.45296986501512015</v>
      </c>
      <c r="B179">
        <v>-1.0482656322676145</v>
      </c>
    </row>
    <row r="180" spans="1:2" x14ac:dyDescent="0.3">
      <c r="A180">
        <v>0.9095618026952228</v>
      </c>
      <c r="B180">
        <v>-0.89394526546151043</v>
      </c>
    </row>
    <row r="181" spans="1:2" x14ac:dyDescent="0.3">
      <c r="A181">
        <v>0.98530883894246712</v>
      </c>
      <c r="B181">
        <v>-0.91283882536132233</v>
      </c>
    </row>
    <row r="182" spans="1:2" x14ac:dyDescent="0.3">
      <c r="A182">
        <v>1.1722642129470144</v>
      </c>
      <c r="B182">
        <v>-1.577991180170665</v>
      </c>
    </row>
    <row r="183" spans="1:2" x14ac:dyDescent="0.3">
      <c r="A183">
        <v>0.54834839475309138</v>
      </c>
      <c r="B183">
        <v>-1.0681031989625738</v>
      </c>
    </row>
    <row r="184" spans="1:2" x14ac:dyDescent="0.3">
      <c r="A184">
        <v>0.50739417909720674</v>
      </c>
      <c r="B184">
        <v>-1.0602134806168382</v>
      </c>
    </row>
    <row r="185" spans="1:2" x14ac:dyDescent="0.3">
      <c r="A185">
        <v>0.5516921480969369</v>
      </c>
      <c r="B185">
        <v>-1.1011043817195869</v>
      </c>
    </row>
    <row r="186" spans="1:2" x14ac:dyDescent="0.3">
      <c r="A186">
        <v>1.2289312276363733</v>
      </c>
      <c r="B186">
        <v>-1.58983665220393</v>
      </c>
    </row>
    <row r="187" spans="1:2" x14ac:dyDescent="0.3">
      <c r="A187">
        <v>0.89644268202084565</v>
      </c>
      <c r="B187">
        <v>-0.92314305739553537</v>
      </c>
    </row>
    <row r="188" spans="1:2" x14ac:dyDescent="0.3">
      <c r="A188">
        <v>0.91328409908582131</v>
      </c>
      <c r="B188">
        <v>-0.92797413498700954</v>
      </c>
    </row>
    <row r="189" spans="1:2" x14ac:dyDescent="0.3">
      <c r="A189">
        <v>0.57425660178727589</v>
      </c>
      <c r="B189">
        <v>-1.1073956193530921</v>
      </c>
    </row>
    <row r="190" spans="1:2" x14ac:dyDescent="0.3">
      <c r="A190">
        <v>1.9668038675964794</v>
      </c>
      <c r="B190">
        <v>-1.5318931276792034</v>
      </c>
    </row>
    <row r="191" spans="1:2" x14ac:dyDescent="0.3">
      <c r="A191">
        <v>2.062450638489481</v>
      </c>
      <c r="B191">
        <v>-1.5532675321157985</v>
      </c>
    </row>
    <row r="192" spans="1:2" x14ac:dyDescent="0.3">
      <c r="A192">
        <v>2.2219687902603398</v>
      </c>
      <c r="B192">
        <v>-2.1810540619254266</v>
      </c>
    </row>
    <row r="193" spans="1:2" x14ac:dyDescent="0.3">
      <c r="A193">
        <v>1.6622812244629872</v>
      </c>
      <c r="B193">
        <v>-1.7187024066335324</v>
      </c>
    </row>
    <row r="194" spans="1:2" x14ac:dyDescent="0.3">
      <c r="A194">
        <v>1.5689892370430529</v>
      </c>
      <c r="B194">
        <v>-1.6989732953696406</v>
      </c>
    </row>
    <row r="195" spans="1:2" x14ac:dyDescent="0.3">
      <c r="A195">
        <v>1.5157334657369781</v>
      </c>
      <c r="B195">
        <v>-1.6875344046629359</v>
      </c>
    </row>
    <row r="196" spans="1:2" x14ac:dyDescent="0.3">
      <c r="A196">
        <v>1.6490492248261848</v>
      </c>
      <c r="B196">
        <v>-1.7486279768020876</v>
      </c>
    </row>
    <row r="197" spans="1:2" x14ac:dyDescent="0.3">
      <c r="A197">
        <v>1.5982060283765493</v>
      </c>
      <c r="B197">
        <v>-1.7048106693008482</v>
      </c>
    </row>
    <row r="198" spans="1:2" x14ac:dyDescent="0.3">
      <c r="A198">
        <v>1.581073045432372</v>
      </c>
      <c r="B198">
        <v>-1.7031419047364136</v>
      </c>
    </row>
    <row r="199" spans="1:2" x14ac:dyDescent="0.3">
      <c r="A199">
        <v>1.2380855358049718</v>
      </c>
      <c r="B199">
        <v>-1.8481849608819425</v>
      </c>
    </row>
    <row r="200" spans="1:2" x14ac:dyDescent="0.3">
      <c r="A200">
        <v>2.0496827064344787</v>
      </c>
      <c r="B200">
        <v>-1.5507183373890956</v>
      </c>
    </row>
    <row r="201" spans="1:2" x14ac:dyDescent="0.3">
      <c r="A201">
        <v>1.9503246098839124</v>
      </c>
      <c r="B201">
        <v>-1.5289861766161903</v>
      </c>
    </row>
    <row r="202" spans="1:2" x14ac:dyDescent="0.3">
      <c r="A202">
        <v>2.2573562277729144</v>
      </c>
      <c r="B202">
        <v>-2.1903976525199496</v>
      </c>
    </row>
    <row r="203" spans="1:2" x14ac:dyDescent="0.3">
      <c r="A203">
        <v>2.0203360401868053</v>
      </c>
      <c r="B203">
        <v>-1.5437193329731027</v>
      </c>
    </row>
    <row r="204" spans="1:2" x14ac:dyDescent="0.3">
      <c r="A204">
        <v>1.9730837551908109</v>
      </c>
      <c r="B204">
        <v>-1.5338908075529125</v>
      </c>
    </row>
    <row r="205" spans="1:2" x14ac:dyDescent="0.3">
      <c r="A205">
        <v>2.052193069417664</v>
      </c>
      <c r="B205">
        <v>-1.5839866202202284</v>
      </c>
    </row>
    <row r="206" spans="1:2" x14ac:dyDescent="0.3">
      <c r="A206">
        <v>3.077742975036144</v>
      </c>
      <c r="B206">
        <v>-2.1518791816658154</v>
      </c>
    </row>
    <row r="207" spans="1:2" x14ac:dyDescent="0.3">
      <c r="A207">
        <v>3.0276413162845186</v>
      </c>
      <c r="B207">
        <v>-2.1413828532075754</v>
      </c>
    </row>
    <row r="208" spans="1:2" x14ac:dyDescent="0.3">
      <c r="A208">
        <v>3.0012524465546053</v>
      </c>
      <c r="B208">
        <v>-2.1360692605102942</v>
      </c>
    </row>
    <row r="209" spans="1:2" x14ac:dyDescent="0.3">
      <c r="A209">
        <v>2.6485238827316029</v>
      </c>
      <c r="B209">
        <v>-2.3118542908803446</v>
      </c>
    </row>
    <row r="210" spans="1:2" x14ac:dyDescent="0.3">
      <c r="A210">
        <v>4.0723833113100367</v>
      </c>
      <c r="B210">
        <v>-2.7232913909416379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8074B-FB9F-45C8-A6DE-187EE452A756}">
  <sheetPr codeName="XLSTAT_20230720_144201_1_HID1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F3DD0-0481-417B-81B2-F05A9E9172D1}">
  <sheetPr codeName="XLSTAT_20230720_144201_1_HID"/>
  <dimension ref="A1:B7"/>
  <sheetViews>
    <sheetView workbookViewId="0"/>
  </sheetViews>
  <sheetFormatPr defaultRowHeight="14.4" x14ac:dyDescent="0.3"/>
  <sheetData>
    <row r="1" spans="1:2" x14ac:dyDescent="0.3">
      <c r="A1">
        <v>0.91712200232253138</v>
      </c>
      <c r="B1">
        <v>-0.33576898584954373</v>
      </c>
    </row>
    <row r="2" spans="1:2" x14ac:dyDescent="0.3">
      <c r="A2">
        <v>-0.484050446929981</v>
      </c>
      <c r="B2">
        <v>0.64948271616531128</v>
      </c>
    </row>
    <row r="3" spans="1:2" x14ac:dyDescent="0.3">
      <c r="A3">
        <v>0.34641503534920154</v>
      </c>
      <c r="B3">
        <v>0.88088806134801989</v>
      </c>
    </row>
    <row r="4" spans="1:2" x14ac:dyDescent="0.3">
      <c r="A4">
        <v>0.96760747517750478</v>
      </c>
      <c r="B4">
        <v>-0.13281412129016856</v>
      </c>
    </row>
    <row r="5" spans="1:2" x14ac:dyDescent="0.3">
      <c r="A5">
        <v>0.97063505435256026</v>
      </c>
      <c r="B5">
        <v>-0.1547349394130029</v>
      </c>
    </row>
    <row r="6" spans="1:2" x14ac:dyDescent="0.3">
      <c r="A6">
        <v>0.6121681681098311</v>
      </c>
      <c r="B6">
        <v>0.58740009863081089</v>
      </c>
    </row>
    <row r="7" spans="1:2" x14ac:dyDescent="0.3">
      <c r="A7">
        <v>0.80452917922841805</v>
      </c>
      <c r="B7">
        <v>0.29369488567191993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55F8B-6B23-4F5B-99B5-9BA9243C7D29}">
  <sheetPr codeName="XLSTAT_20230720_041330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0.0719951533188941+(A1-1)*0.007758497076818</f>
        <v>7.1995153318894098E-2</v>
      </c>
      <c r="D1">
        <f t="shared" ref="D1:D32" si="1">0+1*C1-0.176580933669218*(1.00666666666667+(C1-0.278066666666667)^2/1.13391657513504)^0.5</f>
        <v>-0.10843884653166243</v>
      </c>
      <c r="E1">
        <v>1</v>
      </c>
      <c r="G1">
        <f t="shared" ref="G1:G32" si="2">0.0709534884919528+(E1-1)*0.0077735936685128</f>
        <v>7.0953488491952793E-2</v>
      </c>
      <c r="H1">
        <f t="shared" ref="H1:H32" si="3">0+1*G1+0.176580933669218*(1.00666666666667+(G1-0.278066666666667)^2/1.13391657513504)^0.5</f>
        <v>0.25142028207876943</v>
      </c>
    </row>
    <row r="2" spans="1:8" x14ac:dyDescent="0.3">
      <c r="A2">
        <v>2</v>
      </c>
      <c r="C2">
        <f t="shared" si="0"/>
        <v>7.9753650395712097E-2</v>
      </c>
      <c r="D2">
        <f t="shared" si="1"/>
        <v>-0.10044111800137197</v>
      </c>
      <c r="E2">
        <v>2</v>
      </c>
      <c r="G2">
        <f t="shared" si="2"/>
        <v>7.8727082160465589E-2</v>
      </c>
      <c r="H2">
        <f t="shared" si="3"/>
        <v>0.25895299556644125</v>
      </c>
    </row>
    <row r="3" spans="1:8" x14ac:dyDescent="0.3">
      <c r="A3">
        <v>3</v>
      </c>
      <c r="C3">
        <f t="shared" si="0"/>
        <v>8.7512147472530097E-2</v>
      </c>
      <c r="D3">
        <f t="shared" si="1"/>
        <v>-9.2452269285197661E-2</v>
      </c>
      <c r="E3">
        <v>3</v>
      </c>
      <c r="G3">
        <f t="shared" si="2"/>
        <v>8.6500675828978399E-2</v>
      </c>
      <c r="H3">
        <f t="shared" si="3"/>
        <v>0.26649461883791525</v>
      </c>
    </row>
    <row r="4" spans="1:8" x14ac:dyDescent="0.3">
      <c r="A4">
        <v>4</v>
      </c>
      <c r="C4">
        <f t="shared" si="0"/>
        <v>9.5270644549348096E-2</v>
      </c>
      <c r="D4">
        <f t="shared" si="1"/>
        <v>-8.4472334523220297E-2</v>
      </c>
      <c r="E4">
        <v>4</v>
      </c>
      <c r="G4">
        <f t="shared" si="2"/>
        <v>9.4274269497491195E-2</v>
      </c>
      <c r="H4">
        <f t="shared" si="3"/>
        <v>0.27404518638385861</v>
      </c>
    </row>
    <row r="5" spans="1:8" x14ac:dyDescent="0.3">
      <c r="A5">
        <v>5</v>
      </c>
      <c r="C5">
        <f t="shared" si="0"/>
        <v>0.1030291416261661</v>
      </c>
      <c r="D5">
        <f t="shared" si="1"/>
        <v>-7.6501346699568276E-2</v>
      </c>
      <c r="E5">
        <v>5</v>
      </c>
      <c r="G5">
        <f t="shared" si="2"/>
        <v>0.10204786316600399</v>
      </c>
      <c r="H5">
        <f t="shared" si="3"/>
        <v>0.28160473153310561</v>
      </c>
    </row>
    <row r="6" spans="1:8" x14ac:dyDescent="0.3">
      <c r="A6">
        <v>6</v>
      </c>
      <c r="C6">
        <f t="shared" si="0"/>
        <v>0.11078763870298411</v>
      </c>
      <c r="D6">
        <f t="shared" si="1"/>
        <v>-6.8539337618855944E-2</v>
      </c>
      <c r="E6">
        <v>6</v>
      </c>
      <c r="G6">
        <f t="shared" si="2"/>
        <v>0.1098214568345168</v>
      </c>
      <c r="H6">
        <f t="shared" si="3"/>
        <v>0.28917328642878304</v>
      </c>
    </row>
    <row r="7" spans="1:8" x14ac:dyDescent="0.3">
      <c r="A7">
        <v>7</v>
      </c>
      <c r="C7">
        <f t="shared" si="0"/>
        <v>0.11854613577980211</v>
      </c>
      <c r="D7">
        <f t="shared" si="1"/>
        <v>-6.0586337883275498E-2</v>
      </c>
      <c r="E7">
        <v>7</v>
      </c>
      <c r="G7">
        <f t="shared" si="2"/>
        <v>0.1175950505030296</v>
      </c>
      <c r="H7">
        <f t="shared" si="3"/>
        <v>0.29675088200509214</v>
      </c>
    </row>
    <row r="8" spans="1:8" x14ac:dyDescent="0.3">
      <c r="A8">
        <v>8</v>
      </c>
      <c r="C8">
        <f t="shared" si="0"/>
        <v>0.12630463285662011</v>
      </c>
      <c r="D8">
        <f t="shared" si="1"/>
        <v>-5.264237687037937E-2</v>
      </c>
      <c r="E8">
        <v>8</v>
      </c>
      <c r="G8">
        <f t="shared" si="2"/>
        <v>0.12536864417154239</v>
      </c>
      <c r="H8">
        <f t="shared" si="3"/>
        <v>0.30433754796478452</v>
      </c>
    </row>
    <row r="9" spans="1:8" x14ac:dyDescent="0.3">
      <c r="A9">
        <v>9</v>
      </c>
      <c r="C9">
        <f t="shared" si="0"/>
        <v>0.13406312993343811</v>
      </c>
      <c r="D9">
        <f t="shared" si="1"/>
        <v>-4.4707482711590196E-2</v>
      </c>
      <c r="E9">
        <v>9</v>
      </c>
      <c r="G9">
        <f t="shared" si="2"/>
        <v>0.13314223784005519</v>
      </c>
      <c r="H9">
        <f t="shared" si="3"/>
        <v>0.31193331275736946</v>
      </c>
    </row>
    <row r="10" spans="1:8" x14ac:dyDescent="0.3">
      <c r="A10">
        <v>10</v>
      </c>
      <c r="C10">
        <f t="shared" si="0"/>
        <v>0.14182162701025611</v>
      </c>
      <c r="D10">
        <f t="shared" si="1"/>
        <v>-3.6781682271472854E-2</v>
      </c>
      <c r="E10">
        <v>10</v>
      </c>
      <c r="G10">
        <f t="shared" si="2"/>
        <v>0.14091583150856801</v>
      </c>
      <c r="H10">
        <f t="shared" si="3"/>
        <v>0.31953820355808837</v>
      </c>
    </row>
    <row r="11" spans="1:8" x14ac:dyDescent="0.3">
      <c r="A11">
        <v>11</v>
      </c>
      <c r="C11">
        <f t="shared" si="0"/>
        <v>0.14958012408707411</v>
      </c>
      <c r="D11">
        <f t="shared" si="1"/>
        <v>-2.8865001127803519E-2</v>
      </c>
      <c r="E11">
        <v>11</v>
      </c>
      <c r="G11">
        <f t="shared" si="2"/>
        <v>0.14868942517708078</v>
      </c>
      <c r="H11">
        <f t="shared" si="3"/>
        <v>0.32715224624769057</v>
      </c>
    </row>
    <row r="12" spans="1:8" x14ac:dyDescent="0.3">
      <c r="A12">
        <v>12</v>
      </c>
      <c r="C12">
        <f t="shared" si="0"/>
        <v>0.15733862116389211</v>
      </c>
      <c r="D12">
        <f t="shared" si="1"/>
        <v>-2.095746355246958E-2</v>
      </c>
      <c r="E12">
        <v>12</v>
      </c>
      <c r="G12">
        <f t="shared" si="2"/>
        <v>0.1564630188455936</v>
      </c>
      <c r="H12">
        <f t="shared" si="3"/>
        <v>0.33477546539304681</v>
      </c>
    </row>
    <row r="13" spans="1:8" x14ac:dyDescent="0.3">
      <c r="A13">
        <v>13</v>
      </c>
      <c r="C13">
        <f t="shared" si="0"/>
        <v>0.16509711824071011</v>
      </c>
      <c r="D13">
        <f t="shared" si="1"/>
        <v>-1.3059092493232505E-2</v>
      </c>
      <c r="E13">
        <v>13</v>
      </c>
      <c r="G13">
        <f t="shared" si="2"/>
        <v>0.1642366125141064</v>
      </c>
      <c r="H13">
        <f t="shared" si="3"/>
        <v>0.34240788422863055</v>
      </c>
    </row>
    <row r="14" spans="1:8" x14ac:dyDescent="0.3">
      <c r="A14">
        <v>14</v>
      </c>
      <c r="C14">
        <f t="shared" si="0"/>
        <v>0.17285561531752811</v>
      </c>
      <c r="D14">
        <f t="shared" si="1"/>
        <v>-5.1699095563847719E-3</v>
      </c>
      <c r="E14">
        <v>14</v>
      </c>
      <c r="G14">
        <f t="shared" si="2"/>
        <v>0.1720102061826192</v>
      </c>
      <c r="H14">
        <f t="shared" si="3"/>
        <v>0.35004952463890265</v>
      </c>
    </row>
    <row r="15" spans="1:8" x14ac:dyDescent="0.3">
      <c r="A15">
        <v>15</v>
      </c>
      <c r="C15">
        <f t="shared" si="0"/>
        <v>0.1806141123943461</v>
      </c>
      <c r="D15">
        <f t="shared" si="1"/>
        <v>2.7100650096684997E-3</v>
      </c>
      <c r="E15">
        <v>15</v>
      </c>
      <c r="G15">
        <f t="shared" si="2"/>
        <v>0.17978379985113199</v>
      </c>
      <c r="H15">
        <f t="shared" si="3"/>
        <v>0.35770040714162538</v>
      </c>
    </row>
    <row r="16" spans="1:8" x14ac:dyDescent="0.3">
      <c r="A16">
        <v>16</v>
      </c>
      <c r="C16">
        <f t="shared" si="0"/>
        <v>0.1883726094711641</v>
      </c>
      <c r="D16">
        <f t="shared" si="1"/>
        <v>1.0580812329874928E-2</v>
      </c>
      <c r="E16">
        <v>16</v>
      </c>
      <c r="G16">
        <f t="shared" si="2"/>
        <v>0.18755739351964479</v>
      </c>
      <c r="H16">
        <f t="shared" si="3"/>
        <v>0.36536055087213959</v>
      </c>
    </row>
    <row r="17" spans="1:8" x14ac:dyDescent="0.3">
      <c r="A17">
        <v>17</v>
      </c>
      <c r="C17">
        <f t="shared" si="0"/>
        <v>0.1961311065479821</v>
      </c>
      <c r="D17">
        <f t="shared" si="1"/>
        <v>1.8442314917020503E-2</v>
      </c>
      <c r="E17">
        <v>17</v>
      </c>
      <c r="G17">
        <f t="shared" si="2"/>
        <v>0.19533098718815761</v>
      </c>
      <c r="H17">
        <f t="shared" si="3"/>
        <v>0.3730299735686291</v>
      </c>
    </row>
    <row r="18" spans="1:8" x14ac:dyDescent="0.3">
      <c r="A18">
        <v>18</v>
      </c>
      <c r="C18">
        <f t="shared" si="0"/>
        <v>0.20388960362480013</v>
      </c>
      <c r="D18">
        <f t="shared" si="1"/>
        <v>2.6294556685209192E-2</v>
      </c>
      <c r="E18">
        <v>18</v>
      </c>
      <c r="G18">
        <f t="shared" si="2"/>
        <v>0.20310458085667041</v>
      </c>
      <c r="H18">
        <f t="shared" si="3"/>
        <v>0.38070869155840115</v>
      </c>
    </row>
    <row r="19" spans="1:8" x14ac:dyDescent="0.3">
      <c r="A19">
        <v>19</v>
      </c>
      <c r="C19">
        <f t="shared" si="0"/>
        <v>0.2116481007016181</v>
      </c>
      <c r="D19">
        <f t="shared" si="1"/>
        <v>3.4137522962312705E-2</v>
      </c>
      <c r="E19">
        <v>19</v>
      </c>
      <c r="G19">
        <f t="shared" si="2"/>
        <v>0.2108781745251832</v>
      </c>
      <c r="H19">
        <f t="shared" si="3"/>
        <v>0.38839671974520484</v>
      </c>
    </row>
    <row r="20" spans="1:8" x14ac:dyDescent="0.3">
      <c r="A20">
        <v>20</v>
      </c>
      <c r="C20">
        <f t="shared" si="0"/>
        <v>0.21940659777843613</v>
      </c>
      <c r="D20">
        <f t="shared" si="1"/>
        <v>4.1971200501368794E-2</v>
      </c>
      <c r="E20">
        <v>20</v>
      </c>
      <c r="G20">
        <f t="shared" si="2"/>
        <v>0.218651768193696</v>
      </c>
      <c r="H20">
        <f t="shared" si="3"/>
        <v>0.39609407159761301</v>
      </c>
    </row>
    <row r="21" spans="1:8" x14ac:dyDescent="0.3">
      <c r="A21">
        <v>21</v>
      </c>
      <c r="C21">
        <f t="shared" si="0"/>
        <v>0.2271650948552541</v>
      </c>
      <c r="D21">
        <f t="shared" si="1"/>
        <v>4.9795577490906212E-2</v>
      </c>
      <c r="E21">
        <v>21</v>
      </c>
      <c r="G21">
        <f t="shared" si="2"/>
        <v>0.2264253618622088</v>
      </c>
      <c r="H21">
        <f t="shared" si="3"/>
        <v>0.40380075913848623</v>
      </c>
    </row>
    <row r="22" spans="1:8" x14ac:dyDescent="0.3">
      <c r="A22">
        <v>22</v>
      </c>
      <c r="C22">
        <f t="shared" si="0"/>
        <v>0.23492359193207213</v>
      </c>
      <c r="D22">
        <f t="shared" si="1"/>
        <v>5.7610643564179498E-2</v>
      </c>
      <c r="E22">
        <v>22</v>
      </c>
      <c r="G22">
        <f t="shared" si="2"/>
        <v>0.23419895553072159</v>
      </c>
      <c r="H22">
        <f t="shared" si="3"/>
        <v>0.41151679293553933</v>
      </c>
    </row>
    <row r="23" spans="1:8" x14ac:dyDescent="0.3">
      <c r="A23">
        <v>23</v>
      </c>
      <c r="C23">
        <f t="shared" si="0"/>
        <v>0.2426820890088901</v>
      </c>
      <c r="D23">
        <f t="shared" si="1"/>
        <v>6.5416389807294806E-2</v>
      </c>
      <c r="E23">
        <v>23</v>
      </c>
      <c r="G23">
        <f t="shared" si="2"/>
        <v>0.24197254919923439</v>
      </c>
      <c r="H23">
        <f t="shared" si="3"/>
        <v>0.41924218209302744</v>
      </c>
    </row>
    <row r="24" spans="1:8" x14ac:dyDescent="0.3">
      <c r="A24">
        <v>24</v>
      </c>
      <c r="C24">
        <f t="shared" si="0"/>
        <v>0.25044058608570813</v>
      </c>
      <c r="D24">
        <f t="shared" si="1"/>
        <v>7.3212808766213971E-2</v>
      </c>
      <c r="E24">
        <v>24</v>
      </c>
      <c r="G24">
        <f t="shared" si="2"/>
        <v>0.24974614286774721</v>
      </c>
      <c r="H24">
        <f t="shared" si="3"/>
        <v>0.42697693424456629</v>
      </c>
    </row>
    <row r="25" spans="1:8" x14ac:dyDescent="0.3">
      <c r="A25">
        <v>25</v>
      </c>
      <c r="C25">
        <f t="shared" si="0"/>
        <v>0.2581990831625261</v>
      </c>
      <c r="D25">
        <f t="shared" si="1"/>
        <v>8.0999894452621901E-2</v>
      </c>
      <c r="E25">
        <v>25</v>
      </c>
      <c r="G25">
        <f t="shared" si="2"/>
        <v>0.25751973653626004</v>
      </c>
      <c r="H25">
        <f t="shared" si="3"/>
        <v>0.43472105554710033</v>
      </c>
    </row>
    <row r="26" spans="1:8" x14ac:dyDescent="0.3">
      <c r="A26">
        <v>26</v>
      </c>
      <c r="C26">
        <f t="shared" si="0"/>
        <v>0.26595758023934413</v>
      </c>
      <c r="D26">
        <f t="shared" si="1"/>
        <v>8.8777642348649183E-2</v>
      </c>
      <c r="E26">
        <v>26</v>
      </c>
      <c r="G26">
        <f t="shared" si="2"/>
        <v>0.2652933302047728</v>
      </c>
      <c r="H26">
        <f t="shared" si="3"/>
        <v>0.44247455067603003</v>
      </c>
    </row>
    <row r="27" spans="1:8" x14ac:dyDescent="0.3">
      <c r="A27">
        <v>27</v>
      </c>
      <c r="C27">
        <f t="shared" si="0"/>
        <v>0.2737160773161621</v>
      </c>
      <c r="D27">
        <f t="shared" si="1"/>
        <v>9.6546049410438067E-2</v>
      </c>
      <c r="E27">
        <v>27</v>
      </c>
      <c r="G27">
        <f t="shared" si="2"/>
        <v>0.27306692387328557</v>
      </c>
      <c r="H27">
        <f t="shared" si="3"/>
        <v>0.45023742282150647</v>
      </c>
    </row>
    <row r="28" spans="1:8" x14ac:dyDescent="0.3">
      <c r="A28">
        <v>28</v>
      </c>
      <c r="C28">
        <f t="shared" si="0"/>
        <v>0.28147457439298013</v>
      </c>
      <c r="D28">
        <f t="shared" si="1"/>
        <v>0.10430511407054807</v>
      </c>
      <c r="E28">
        <v>28</v>
      </c>
      <c r="G28">
        <f t="shared" si="2"/>
        <v>0.2808405175417984</v>
      </c>
      <c r="H28">
        <f t="shared" si="3"/>
        <v>0.45800967368590118</v>
      </c>
    </row>
    <row r="29" spans="1:8" x14ac:dyDescent="0.3">
      <c r="A29">
        <v>29</v>
      </c>
      <c r="C29">
        <f t="shared" si="0"/>
        <v>0.2892330714697981</v>
      </c>
      <c r="D29">
        <f t="shared" si="1"/>
        <v>0.11205483623919515</v>
      </c>
      <c r="E29">
        <v>29</v>
      </c>
      <c r="G29">
        <f t="shared" si="2"/>
        <v>0.28861411121031122</v>
      </c>
      <c r="H29">
        <f t="shared" si="3"/>
        <v>0.46579130348245446</v>
      </c>
    </row>
    <row r="30" spans="1:8" x14ac:dyDescent="0.3">
      <c r="A30">
        <v>30</v>
      </c>
      <c r="C30">
        <f t="shared" si="0"/>
        <v>0.29699156854661612</v>
      </c>
      <c r="D30">
        <f t="shared" si="1"/>
        <v>0.11979521730432285</v>
      </c>
      <c r="E30">
        <v>30</v>
      </c>
      <c r="G30">
        <f t="shared" si="2"/>
        <v>0.29638770487882404</v>
      </c>
      <c r="H30">
        <f t="shared" si="3"/>
        <v>0.47358231093510661</v>
      </c>
    </row>
    <row r="31" spans="1:8" x14ac:dyDescent="0.3">
      <c r="A31">
        <v>31</v>
      </c>
      <c r="C31">
        <f t="shared" si="0"/>
        <v>0.3047500656234341</v>
      </c>
      <c r="D31">
        <f t="shared" si="1"/>
        <v>0.12752626013050455</v>
      </c>
      <c r="E31">
        <v>31</v>
      </c>
      <c r="G31">
        <f t="shared" si="2"/>
        <v>0.30416129854733681</v>
      </c>
      <c r="H31">
        <f t="shared" si="3"/>
        <v>0.48138269327951067</v>
      </c>
    </row>
    <row r="32" spans="1:8" x14ac:dyDescent="0.3">
      <c r="A32">
        <v>32</v>
      </c>
      <c r="C32">
        <f t="shared" si="0"/>
        <v>0.31250856270025212</v>
      </c>
      <c r="D32">
        <f t="shared" si="1"/>
        <v>0.13524796905668018</v>
      </c>
      <c r="E32">
        <v>32</v>
      </c>
      <c r="G32">
        <f t="shared" si="2"/>
        <v>0.31193489221584958</v>
      </c>
      <c r="H32">
        <f t="shared" si="3"/>
        <v>0.48919244626522546</v>
      </c>
    </row>
    <row r="33" spans="1:8" x14ac:dyDescent="0.3">
      <c r="A33">
        <v>33</v>
      </c>
      <c r="C33">
        <f t="shared" ref="C33:C64" si="4">0.0719951533188941+(A33-1)*0.007758497076818</f>
        <v>0.3202670597770701</v>
      </c>
      <c r="D33">
        <f t="shared" ref="D33:D64" si="5">0+1*C33-0.176580933669218*(1.00666666666667+(C33-0.278066666666667)^2/1.13391657513504)^0.5</f>
        <v>0.14296034989272985</v>
      </c>
      <c r="E33">
        <v>33</v>
      </c>
      <c r="G33">
        <f t="shared" ref="G33:G64" si="6">0.0709534884919528+(E33-1)*0.0077735936685128</f>
        <v>0.3197084858843624</v>
      </c>
      <c r="H33">
        <f t="shared" ref="H33:H64" si="7">0+1*G33+0.176580933669218*(1.00666666666667+(G33-0.278066666666667)^2/1.13391657513504)^0.5</f>
        <v>0.49701156415908521</v>
      </c>
    </row>
    <row r="34" spans="1:8" x14ac:dyDescent="0.3">
      <c r="A34">
        <v>34</v>
      </c>
      <c r="C34">
        <f t="shared" si="4"/>
        <v>0.32802555685388812</v>
      </c>
      <c r="D34">
        <f t="shared" si="5"/>
        <v>0.15066340991489235</v>
      </c>
      <c r="E34">
        <v>34</v>
      </c>
      <c r="G34">
        <f t="shared" si="6"/>
        <v>0.32748207955287523</v>
      </c>
      <c r="H34">
        <f t="shared" si="7"/>
        <v>0.50484003974973857</v>
      </c>
    </row>
    <row r="35" spans="1:8" x14ac:dyDescent="0.3">
      <c r="A35">
        <v>35</v>
      </c>
      <c r="C35">
        <f t="shared" si="4"/>
        <v>0.33578405393070615</v>
      </c>
      <c r="D35">
        <f t="shared" si="5"/>
        <v>0.15835715786003568</v>
      </c>
      <c r="E35">
        <v>35</v>
      </c>
      <c r="G35">
        <f t="shared" si="6"/>
        <v>0.33525567322138805</v>
      </c>
      <c r="H35">
        <f t="shared" si="7"/>
        <v>0.51267786435335017</v>
      </c>
    </row>
    <row r="36" spans="1:8" x14ac:dyDescent="0.3">
      <c r="A36">
        <v>36</v>
      </c>
      <c r="C36">
        <f t="shared" si="4"/>
        <v>0.34354255100752412</v>
      </c>
      <c r="D36">
        <f t="shared" si="5"/>
        <v>0.16604160391879069</v>
      </c>
      <c r="E36">
        <v>36</v>
      </c>
      <c r="G36">
        <f t="shared" si="6"/>
        <v>0.34302926688990076</v>
      </c>
      <c r="H36">
        <f t="shared" si="7"/>
        <v>0.52052502782045207</v>
      </c>
    </row>
    <row r="37" spans="1:8" x14ac:dyDescent="0.3">
      <c r="A37">
        <v>37</v>
      </c>
      <c r="C37">
        <f t="shared" si="4"/>
        <v>0.35130104808434215</v>
      </c>
      <c r="D37">
        <f t="shared" si="5"/>
        <v>0.17371675972756087</v>
      </c>
      <c r="E37">
        <v>37</v>
      </c>
      <c r="G37">
        <f t="shared" si="6"/>
        <v>0.35080286055841359</v>
      </c>
      <c r="H37">
        <f t="shared" si="7"/>
        <v>0.52838151854393567</v>
      </c>
    </row>
    <row r="38" spans="1:8" x14ac:dyDescent="0.3">
      <c r="A38">
        <v>38</v>
      </c>
      <c r="C38">
        <f t="shared" si="4"/>
        <v>0.35905954516116012</v>
      </c>
      <c r="D38">
        <f t="shared" si="5"/>
        <v>0.18138263835942128</v>
      </c>
      <c r="E38">
        <v>38</v>
      </c>
      <c r="G38">
        <f t="shared" si="6"/>
        <v>0.35857645422692641</v>
      </c>
      <c r="H38">
        <f t="shared" si="7"/>
        <v>0.53624732346816484</v>
      </c>
    </row>
    <row r="39" spans="1:8" x14ac:dyDescent="0.3">
      <c r="A39">
        <v>39</v>
      </c>
      <c r="C39">
        <f t="shared" si="4"/>
        <v>0.36681804223797815</v>
      </c>
      <c r="D39">
        <f t="shared" si="5"/>
        <v>0.18903925431392521</v>
      </c>
      <c r="E39">
        <v>39</v>
      </c>
      <c r="G39">
        <f t="shared" si="6"/>
        <v>0.36635004789543923</v>
      </c>
      <c r="H39">
        <f t="shared" si="7"/>
        <v>0.54412242809919897</v>
      </c>
    </row>
    <row r="40" spans="1:8" x14ac:dyDescent="0.3">
      <c r="A40">
        <v>40</v>
      </c>
      <c r="C40">
        <f t="shared" si="4"/>
        <v>0.37457653931479612</v>
      </c>
      <c r="D40">
        <f t="shared" si="5"/>
        <v>0.19668662350583502</v>
      </c>
      <c r="E40">
        <v>40</v>
      </c>
      <c r="G40">
        <f t="shared" si="6"/>
        <v>0.37412364156395206</v>
      </c>
      <c r="H40">
        <f t="shared" si="7"/>
        <v>0.55200681651610306</v>
      </c>
    </row>
    <row r="41" spans="1:8" x14ac:dyDescent="0.3">
      <c r="A41">
        <v>41</v>
      </c>
      <c r="C41">
        <f t="shared" si="4"/>
        <v>0.38233503639161415</v>
      </c>
      <c r="D41">
        <f t="shared" si="5"/>
        <v>0.20432476325279952</v>
      </c>
      <c r="E41">
        <v>41</v>
      </c>
      <c r="G41">
        <f t="shared" si="6"/>
        <v>0.38189723523246477</v>
      </c>
      <c r="H41">
        <f t="shared" si="7"/>
        <v>0.5599004713833271</v>
      </c>
    </row>
    <row r="42" spans="1:8" x14ac:dyDescent="0.3">
      <c r="A42">
        <v>42</v>
      </c>
      <c r="C42">
        <f t="shared" si="4"/>
        <v>0.39009353346843212</v>
      </c>
      <c r="D42">
        <f t="shared" si="5"/>
        <v>0.21195369226199745</v>
      </c>
      <c r="E42">
        <v>42</v>
      </c>
      <c r="G42">
        <f t="shared" si="6"/>
        <v>0.38967082890097759</v>
      </c>
      <c r="H42">
        <f t="shared" si="7"/>
        <v>0.56780337396413105</v>
      </c>
    </row>
    <row r="43" spans="1:8" x14ac:dyDescent="0.3">
      <c r="A43">
        <v>43</v>
      </c>
      <c r="C43">
        <f t="shared" si="4"/>
        <v>0.39785203054525015</v>
      </c>
      <c r="D43">
        <f t="shared" si="5"/>
        <v>0.21957343061577347</v>
      </c>
      <c r="E43">
        <v>43</v>
      </c>
      <c r="G43">
        <f t="shared" si="6"/>
        <v>0.39744442256949042</v>
      </c>
      <c r="H43">
        <f t="shared" si="7"/>
        <v>0.57571550413503136</v>
      </c>
    </row>
    <row r="44" spans="1:8" x14ac:dyDescent="0.3">
      <c r="A44">
        <v>44</v>
      </c>
      <c r="C44">
        <f t="shared" si="4"/>
        <v>0.40561052762206812</v>
      </c>
      <c r="D44">
        <f t="shared" si="5"/>
        <v>0.22718399975629003</v>
      </c>
      <c r="E44">
        <v>44</v>
      </c>
      <c r="G44">
        <f t="shared" si="6"/>
        <v>0.40521801623800324</v>
      </c>
      <c r="H44">
        <f t="shared" si="7"/>
        <v>0.58363684040124486</v>
      </c>
    </row>
    <row r="45" spans="1:8" x14ac:dyDescent="0.3">
      <c r="A45">
        <v>45</v>
      </c>
      <c r="C45">
        <f t="shared" si="4"/>
        <v>0.41336902469888614</v>
      </c>
      <c r="D45">
        <f t="shared" si="5"/>
        <v>0.23478542246922335</v>
      </c>
      <c r="E45">
        <v>45</v>
      </c>
      <c r="G45">
        <f t="shared" si="6"/>
        <v>0.41299160990651596</v>
      </c>
      <c r="H45">
        <f t="shared" si="7"/>
        <v>0.59156735991310105</v>
      </c>
    </row>
    <row r="46" spans="1:8" x14ac:dyDescent="0.3">
      <c r="A46">
        <v>46</v>
      </c>
      <c r="C46">
        <f t="shared" si="4"/>
        <v>0.42112752177570412</v>
      </c>
      <c r="D46">
        <f t="shared" si="5"/>
        <v>0.24237772286653098</v>
      </c>
      <c r="E46">
        <v>46</v>
      </c>
      <c r="G46">
        <f t="shared" si="6"/>
        <v>0.42076520357502878</v>
      </c>
      <c r="H46">
        <f t="shared" si="7"/>
        <v>0.59950703848339493</v>
      </c>
    </row>
    <row r="47" spans="1:8" x14ac:dyDescent="0.3">
      <c r="A47">
        <v>47</v>
      </c>
      <c r="C47">
        <f t="shared" si="4"/>
        <v>0.42888601885252214</v>
      </c>
      <c r="D47">
        <f t="shared" si="5"/>
        <v>0.24996092636832223</v>
      </c>
      <c r="E47">
        <v>47</v>
      </c>
      <c r="G47">
        <f t="shared" si="6"/>
        <v>0.4285387972435416</v>
      </c>
      <c r="H47">
        <f t="shared" si="7"/>
        <v>0.60745585060564988</v>
      </c>
    </row>
    <row r="48" spans="1:8" x14ac:dyDescent="0.3">
      <c r="A48">
        <v>48</v>
      </c>
      <c r="C48">
        <f t="shared" si="4"/>
        <v>0.43664451592934012</v>
      </c>
      <c r="D48">
        <f t="shared" si="5"/>
        <v>0.25753505968386042</v>
      </c>
      <c r="E48">
        <v>48</v>
      </c>
      <c r="G48">
        <f t="shared" si="6"/>
        <v>0.43631239091205443</v>
      </c>
      <c r="H48">
        <f t="shared" si="7"/>
        <v>0.61541376947325921</v>
      </c>
    </row>
    <row r="49" spans="1:8" x14ac:dyDescent="0.3">
      <c r="A49">
        <v>49</v>
      </c>
      <c r="C49">
        <f t="shared" si="4"/>
        <v>0.44440301300615814</v>
      </c>
      <c r="D49">
        <f t="shared" si="5"/>
        <v>0.26510015079173177</v>
      </c>
      <c r="E49">
        <v>49</v>
      </c>
      <c r="G49">
        <f t="shared" si="6"/>
        <v>0.44408598458056725</v>
      </c>
      <c r="H49">
        <f t="shared" si="7"/>
        <v>0.62338076699947409</v>
      </c>
    </row>
    <row r="50" spans="1:8" x14ac:dyDescent="0.3">
      <c r="A50">
        <v>50</v>
      </c>
      <c r="C50">
        <f t="shared" si="4"/>
        <v>0.45216151008297611</v>
      </c>
      <c r="D50">
        <f t="shared" si="5"/>
        <v>0.27265622891921204</v>
      </c>
      <c r="E50">
        <v>50</v>
      </c>
      <c r="G50">
        <f t="shared" si="6"/>
        <v>0.45185957824907996</v>
      </c>
      <c r="H50">
        <f t="shared" si="7"/>
        <v>0.63135681383820241</v>
      </c>
    </row>
    <row r="51" spans="1:8" x14ac:dyDescent="0.3">
      <c r="A51">
        <v>51</v>
      </c>
      <c r="C51">
        <f t="shared" si="4"/>
        <v>0.45992000715979414</v>
      </c>
      <c r="D51">
        <f t="shared" si="5"/>
        <v>0.28020332452086744</v>
      </c>
      <c r="E51">
        <v>51</v>
      </c>
      <c r="G51">
        <f t="shared" si="6"/>
        <v>0.45963317191759279</v>
      </c>
      <c r="H51">
        <f t="shared" si="7"/>
        <v>0.63934187940558651</v>
      </c>
    </row>
    <row r="52" spans="1:8" x14ac:dyDescent="0.3">
      <c r="A52">
        <v>52</v>
      </c>
      <c r="C52">
        <f t="shared" si="4"/>
        <v>0.46767850423661211</v>
      </c>
      <c r="D52">
        <f t="shared" si="5"/>
        <v>0.28774146925642347</v>
      </c>
      <c r="E52">
        <v>52</v>
      </c>
      <c r="G52">
        <f t="shared" si="6"/>
        <v>0.46740676558610561</v>
      </c>
      <c r="H52">
        <f t="shared" si="7"/>
        <v>0.64733593190232108</v>
      </c>
    </row>
    <row r="53" spans="1:8" x14ac:dyDescent="0.3">
      <c r="A53">
        <v>53</v>
      </c>
      <c r="C53">
        <f t="shared" si="4"/>
        <v>0.47543700131343014</v>
      </c>
      <c r="D53">
        <f t="shared" si="5"/>
        <v>0.29527069596793876</v>
      </c>
      <c r="E53">
        <v>53</v>
      </c>
      <c r="G53">
        <f t="shared" si="6"/>
        <v>0.47518035925461843</v>
      </c>
      <c r="H53">
        <f t="shared" si="7"/>
        <v>0.65533893833667589</v>
      </c>
    </row>
    <row r="54" spans="1:8" x14ac:dyDescent="0.3">
      <c r="A54">
        <v>54</v>
      </c>
      <c r="C54">
        <f t="shared" si="4"/>
        <v>0.48319549839024811</v>
      </c>
      <c r="D54">
        <f t="shared" si="5"/>
        <v>0.30279103865632051</v>
      </c>
      <c r="E54">
        <v>54</v>
      </c>
      <c r="G54">
        <f t="shared" si="6"/>
        <v>0.48295395292313126</v>
      </c>
      <c r="H54">
        <f t="shared" si="7"/>
        <v>0.66335086454818726</v>
      </c>
    </row>
    <row r="55" spans="1:8" x14ac:dyDescent="0.3">
      <c r="A55">
        <v>55</v>
      </c>
      <c r="C55">
        <f t="shared" si="4"/>
        <v>0.49095399546706614</v>
      </c>
      <c r="D55">
        <f t="shared" si="5"/>
        <v>0.31030253245721945</v>
      </c>
      <c r="E55">
        <v>55</v>
      </c>
      <c r="G55">
        <f t="shared" si="6"/>
        <v>0.49072754659164397</v>
      </c>
      <c r="H55">
        <f t="shared" si="7"/>
        <v>0.67137167523197694</v>
      </c>
    </row>
    <row r="56" spans="1:8" x14ac:dyDescent="0.3">
      <c r="A56">
        <v>56</v>
      </c>
      <c r="C56">
        <f t="shared" si="4"/>
        <v>0.49871249254388411</v>
      </c>
      <c r="D56">
        <f t="shared" si="5"/>
        <v>0.31780521361634073</v>
      </c>
      <c r="E56">
        <v>56</v>
      </c>
      <c r="G56">
        <f t="shared" si="6"/>
        <v>0.49850114026015679</v>
      </c>
      <c r="H56">
        <f t="shared" si="7"/>
        <v>0.67940133396366487</v>
      </c>
    </row>
    <row r="57" spans="1:8" x14ac:dyDescent="0.3">
      <c r="A57">
        <v>57</v>
      </c>
      <c r="C57">
        <f t="shared" si="4"/>
        <v>0.50647098962070214</v>
      </c>
      <c r="D57">
        <f t="shared" si="5"/>
        <v>0.32529911946421186</v>
      </c>
      <c r="E57">
        <v>57</v>
      </c>
      <c r="G57">
        <f t="shared" si="6"/>
        <v>0.50627473392866962</v>
      </c>
      <c r="H57">
        <f t="shared" si="7"/>
        <v>0.68743980322483089</v>
      </c>
    </row>
    <row r="58" spans="1:8" x14ac:dyDescent="0.3">
      <c r="A58">
        <v>58</v>
      </c>
      <c r="C58">
        <f t="shared" si="4"/>
        <v>0.51422948669752011</v>
      </c>
      <c r="D58">
        <f t="shared" si="5"/>
        <v>0.33278428839044261</v>
      </c>
      <c r="E58">
        <v>58</v>
      </c>
      <c r="G58">
        <f t="shared" si="6"/>
        <v>0.51404832759718244</v>
      </c>
      <c r="H58">
        <f t="shared" si="7"/>
        <v>0.69548704442899234</v>
      </c>
    </row>
    <row r="59" spans="1:8" x14ac:dyDescent="0.3">
      <c r="A59">
        <v>59</v>
      </c>
      <c r="C59">
        <f t="shared" si="4"/>
        <v>0.52198798377433808</v>
      </c>
      <c r="D59">
        <f t="shared" si="5"/>
        <v>0.34026075981752024</v>
      </c>
      <c r="E59">
        <v>59</v>
      </c>
      <c r="G59">
        <f t="shared" si="6"/>
        <v>0.52182192126569527</v>
      </c>
      <c r="H59">
        <f t="shared" si="7"/>
        <v>0.70354301794805396</v>
      </c>
    </row>
    <row r="60" spans="1:8" x14ac:dyDescent="0.3">
      <c r="A60">
        <v>60</v>
      </c>
      <c r="C60">
        <f t="shared" si="4"/>
        <v>0.52974648085115605</v>
      </c>
      <c r="D60">
        <f t="shared" si="5"/>
        <v>0.34772857417417435</v>
      </c>
      <c r="E60">
        <v>60</v>
      </c>
      <c r="G60">
        <f t="shared" si="6"/>
        <v>0.52959551493420798</v>
      </c>
      <c r="H60">
        <f t="shared" si="7"/>
        <v>0.71160768313919143</v>
      </c>
    </row>
    <row r="61" spans="1:8" x14ac:dyDescent="0.3">
      <c r="A61">
        <v>61</v>
      </c>
      <c r="C61">
        <f t="shared" si="4"/>
        <v>0.53750497792797414</v>
      </c>
      <c r="D61">
        <f t="shared" si="5"/>
        <v>0.35518777286835379</v>
      </c>
      <c r="E61">
        <v>61</v>
      </c>
      <c r="G61">
        <f t="shared" si="6"/>
        <v>0.5373691086027208</v>
      </c>
      <c r="H61">
        <f t="shared" si="7"/>
        <v>0.71968099837213184</v>
      </c>
    </row>
    <row r="62" spans="1:8" x14ac:dyDescent="0.3">
      <c r="A62">
        <v>62</v>
      </c>
      <c r="C62">
        <f t="shared" si="4"/>
        <v>0.54526347500479211</v>
      </c>
      <c r="D62">
        <f t="shared" si="5"/>
        <v>0.36263839825985222</v>
      </c>
      <c r="E62">
        <v>62</v>
      </c>
      <c r="G62">
        <f t="shared" si="6"/>
        <v>0.54514270227123363</v>
      </c>
      <c r="H62">
        <f t="shared" si="7"/>
        <v>0.72776292105678653</v>
      </c>
    </row>
    <row r="63" spans="1:8" x14ac:dyDescent="0.3">
      <c r="A63">
        <v>63</v>
      </c>
      <c r="C63">
        <f t="shared" si="4"/>
        <v>0.55302197208161008</v>
      </c>
      <c r="D63">
        <f t="shared" si="5"/>
        <v>0.37008049363262374</v>
      </c>
      <c r="E63">
        <v>63</v>
      </c>
      <c r="G63">
        <f t="shared" si="6"/>
        <v>0.55291629593974645</v>
      </c>
      <c r="H63">
        <f t="shared" si="7"/>
        <v>0.73585340767120233</v>
      </c>
    </row>
    <row r="64" spans="1:8" x14ac:dyDescent="0.3">
      <c r="A64">
        <v>64</v>
      </c>
      <c r="C64">
        <f t="shared" si="4"/>
        <v>0.56078046915842805</v>
      </c>
      <c r="D64">
        <f t="shared" si="5"/>
        <v>0.37751410316682299</v>
      </c>
      <c r="E64">
        <v>64</v>
      </c>
      <c r="G64">
        <f t="shared" si="6"/>
        <v>0.56068988960825916</v>
      </c>
      <c r="H64">
        <f t="shared" si="7"/>
        <v>0.74395241378978882</v>
      </c>
    </row>
    <row r="65" spans="1:8" x14ac:dyDescent="0.3">
      <c r="A65">
        <v>65</v>
      </c>
      <c r="C65">
        <f t="shared" ref="C65:C70" si="8">0.0719951533188941+(A65-1)*0.007758497076818</f>
        <v>0.56853896623524613</v>
      </c>
      <c r="D65">
        <f t="shared" ref="D65:D70" si="9">0+1*C65-0.176580933669218*(1.00666666666667+(C65-0.278066666666667)^2/1.13391657513504)^0.5</f>
        <v>0.38493927191061167</v>
      </c>
      <c r="E65">
        <v>65</v>
      </c>
      <c r="G65">
        <f t="shared" ref="G65:G70" si="10">0.0709534884919528+(E65-1)*0.0077735936685128</f>
        <v>0.56846348327677199</v>
      </c>
      <c r="H65">
        <f t="shared" ref="H65:H70" si="11">0+1*G65+0.176580933669218*(1.00666666666667+(G65-0.278066666666667)^2/1.13391657513504)^0.5</f>
        <v>0.7520598941117852</v>
      </c>
    </row>
    <row r="66" spans="1:8" x14ac:dyDescent="0.3">
      <c r="A66">
        <v>66</v>
      </c>
      <c r="C66">
        <f t="shared" si="8"/>
        <v>0.57629746331206411</v>
      </c>
      <c r="D66">
        <f t="shared" si="9"/>
        <v>0.39235604575176652</v>
      </c>
      <c r="E66">
        <v>66</v>
      </c>
      <c r="G66">
        <f t="shared" si="10"/>
        <v>0.57623707694528481</v>
      </c>
      <c r="H66">
        <f t="shared" si="11"/>
        <v>0.76017580248992589</v>
      </c>
    </row>
    <row r="67" spans="1:8" x14ac:dyDescent="0.3">
      <c r="A67">
        <v>67</v>
      </c>
      <c r="C67">
        <f t="shared" si="8"/>
        <v>0.58405596038888208</v>
      </c>
      <c r="D67">
        <f t="shared" si="9"/>
        <v>0.39976447138912785</v>
      </c>
      <c r="E67">
        <v>67</v>
      </c>
      <c r="G67">
        <f t="shared" si="10"/>
        <v>0.58401067061379763</v>
      </c>
      <c r="H67">
        <f t="shared" si="11"/>
        <v>0.76830009195927063</v>
      </c>
    </row>
    <row r="68" spans="1:8" x14ac:dyDescent="0.3">
      <c r="A68">
        <v>68</v>
      </c>
      <c r="C68">
        <f t="shared" si="8"/>
        <v>0.59181445746570005</v>
      </c>
      <c r="D68">
        <f t="shared" si="9"/>
        <v>0.40716459630392288</v>
      </c>
      <c r="E68">
        <v>68</v>
      </c>
      <c r="G68">
        <f t="shared" si="10"/>
        <v>0.59178426428231046</v>
      </c>
      <c r="H68">
        <f t="shared" si="11"/>
        <v>0.77643271476615927</v>
      </c>
    </row>
    <row r="69" spans="1:8" x14ac:dyDescent="0.3">
      <c r="A69">
        <v>69</v>
      </c>
      <c r="C69">
        <f t="shared" si="8"/>
        <v>0.59957295454251813</v>
      </c>
      <c r="D69">
        <f t="shared" si="9"/>
        <v>0.41455646873100216</v>
      </c>
      <c r="E69">
        <v>69</v>
      </c>
      <c r="G69">
        <f t="shared" si="10"/>
        <v>0.59955785795082328</v>
      </c>
      <c r="H69">
        <f t="shared" si="11"/>
        <v>0.78457362239725659</v>
      </c>
    </row>
    <row r="70" spans="1:8" x14ac:dyDescent="0.3">
      <c r="A70">
        <v>70</v>
      </c>
      <c r="C70">
        <f t="shared" si="8"/>
        <v>0.6073314516193361</v>
      </c>
      <c r="D70">
        <f t="shared" si="9"/>
        <v>0.42194013763002203</v>
      </c>
      <c r="E70">
        <v>70</v>
      </c>
      <c r="G70">
        <f t="shared" si="10"/>
        <v>0.60733145161933599</v>
      </c>
      <c r="H70">
        <f t="shared" si="11"/>
        <v>0.79272276560865007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E4DE6-4721-45E4-B7F4-A370DB3A0F20}">
  <sheetPr codeName="XLSTAT_20230720_145125_1_HID3"/>
  <dimension ref="A1:D210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1.6284531009322598</v>
      </c>
      <c r="B1">
        <v>-0.12089291326838587</v>
      </c>
      <c r="C1">
        <v>-2.2728986927135333</v>
      </c>
      <c r="D1">
        <v>0.28349232081438774</v>
      </c>
    </row>
    <row r="2" spans="1:4" x14ac:dyDescent="0.3">
      <c r="A2">
        <v>0.43321220214430323</v>
      </c>
      <c r="B2">
        <v>1.5999999999999981</v>
      </c>
      <c r="C2">
        <v>-2.5137490211067957</v>
      </c>
      <c r="D2">
        <v>0.37599733636868071</v>
      </c>
    </row>
    <row r="3" spans="1:4" x14ac:dyDescent="0.3">
      <c r="A3">
        <v>1.6041682057468658</v>
      </c>
      <c r="B3">
        <v>-0.30936349577330913</v>
      </c>
      <c r="C3">
        <v>-1.569903032683637</v>
      </c>
      <c r="D3">
        <v>0.19037490745698205</v>
      </c>
    </row>
    <row r="4" spans="1:4" x14ac:dyDescent="0.3">
      <c r="C4">
        <v>-1.6172230494623168</v>
      </c>
      <c r="D4">
        <v>0.20887311462409322</v>
      </c>
    </row>
    <row r="5" spans="1:4" x14ac:dyDescent="0.3">
      <c r="C5">
        <v>-1.5697237688505572</v>
      </c>
      <c r="D5">
        <v>0.191716984869685</v>
      </c>
    </row>
    <row r="6" spans="1:4" x14ac:dyDescent="0.3">
      <c r="C6">
        <v>-1.5106715165069138</v>
      </c>
      <c r="D6">
        <v>0.16863244534709104</v>
      </c>
    </row>
    <row r="7" spans="1:4" x14ac:dyDescent="0.3">
      <c r="C7">
        <v>-1.6869945492928844</v>
      </c>
      <c r="D7">
        <v>0.23591263294623188</v>
      </c>
    </row>
    <row r="8" spans="1:4" x14ac:dyDescent="0.3">
      <c r="C8">
        <v>-1.6379798762659312</v>
      </c>
      <c r="D8">
        <v>0.21675195554999507</v>
      </c>
    </row>
    <row r="9" spans="1:4" x14ac:dyDescent="0.3">
      <c r="C9">
        <v>-1.5106715165069138</v>
      </c>
      <c r="D9">
        <v>0.16863244534709104</v>
      </c>
    </row>
    <row r="10" spans="1:4" x14ac:dyDescent="0.3">
      <c r="C10">
        <v>-2.1623293535069332</v>
      </c>
      <c r="D10">
        <v>0.42031701593055881</v>
      </c>
    </row>
    <row r="11" spans="1:4" x14ac:dyDescent="0.3">
      <c r="C11">
        <v>-1.8977022624305637</v>
      </c>
      <c r="D11">
        <v>0.31686974169023774</v>
      </c>
    </row>
    <row r="12" spans="1:4" x14ac:dyDescent="0.3">
      <c r="C12">
        <v>-1.8505126038248256</v>
      </c>
      <c r="D12">
        <v>0.29842249377152003</v>
      </c>
    </row>
    <row r="13" spans="1:4" x14ac:dyDescent="0.3">
      <c r="C13">
        <v>-0.90591978905257486</v>
      </c>
      <c r="D13">
        <v>0.11227144924529658</v>
      </c>
    </row>
    <row r="14" spans="1:4" x14ac:dyDescent="0.3">
      <c r="C14">
        <v>-0.82827789318523071</v>
      </c>
      <c r="D14">
        <v>8.3567412680600195E-2</v>
      </c>
    </row>
    <row r="15" spans="1:4" x14ac:dyDescent="0.3">
      <c r="C15">
        <v>-0.87207823929442341</v>
      </c>
      <c r="D15">
        <v>0.10068972014106727</v>
      </c>
    </row>
    <row r="16" spans="1:4" x14ac:dyDescent="0.3">
      <c r="C16">
        <v>-1.0223296374915889</v>
      </c>
      <c r="D16">
        <v>0.157778058061359</v>
      </c>
    </row>
    <row r="17" spans="3:4" x14ac:dyDescent="0.3">
      <c r="C17">
        <v>-0.98074538032244463</v>
      </c>
      <c r="D17">
        <v>0.14152205782359409</v>
      </c>
    </row>
    <row r="18" spans="3:4" x14ac:dyDescent="0.3">
      <c r="C18">
        <v>-0.86660319603077474</v>
      </c>
      <c r="D18">
        <v>9.8549431708509036E-2</v>
      </c>
    </row>
    <row r="19" spans="3:4" x14ac:dyDescent="0.3">
      <c r="C19">
        <v>-0.90571064791398204</v>
      </c>
      <c r="D19">
        <v>0.11383720622678307</v>
      </c>
    </row>
    <row r="20" spans="3:4" x14ac:dyDescent="0.3">
      <c r="C20">
        <v>-1.0648264018713398</v>
      </c>
      <c r="D20">
        <v>0.17439077303788308</v>
      </c>
    </row>
    <row r="21" spans="3:4" x14ac:dyDescent="0.3">
      <c r="C21">
        <v>-1.0223296374915889</v>
      </c>
      <c r="D21">
        <v>0.157778058061359</v>
      </c>
    </row>
    <row r="22" spans="3:4" x14ac:dyDescent="0.3">
      <c r="C22">
        <v>-0.91131604935057431</v>
      </c>
      <c r="D22">
        <v>0.11602845390773533</v>
      </c>
    </row>
    <row r="23" spans="3:4" x14ac:dyDescent="0.3">
      <c r="C23">
        <v>-0.86094888893404486</v>
      </c>
      <c r="D23">
        <v>9.7751220688653176E-2</v>
      </c>
    </row>
    <row r="24" spans="3:4" x14ac:dyDescent="0.3">
      <c r="C24">
        <v>-0.9805362391838518</v>
      </c>
      <c r="D24">
        <v>0.14308781480508059</v>
      </c>
    </row>
    <row r="25" spans="3:4" x14ac:dyDescent="0.3">
      <c r="C25">
        <v>-1.30742296172017</v>
      </c>
      <c r="D25">
        <v>0.26922593429957653</v>
      </c>
    </row>
    <row r="26" spans="3:4" x14ac:dyDescent="0.3">
      <c r="C26">
        <v>-1.5225927300434596</v>
      </c>
      <c r="D26">
        <v>0.35169197792020279</v>
      </c>
    </row>
    <row r="27" spans="3:4" x14ac:dyDescent="0.3">
      <c r="C27">
        <v>-0.50410308373067014</v>
      </c>
      <c r="D27">
        <v>0.13853757515687573</v>
      </c>
    </row>
    <row r="28" spans="3:4" x14ac:dyDescent="0.3">
      <c r="C28">
        <v>-0.22894685795134642</v>
      </c>
      <c r="D28">
        <v>3.0738922227836512E-2</v>
      </c>
    </row>
    <row r="29" spans="3:4" x14ac:dyDescent="0.3">
      <c r="C29">
        <v>-0.38725058556552894</v>
      </c>
      <c r="D29">
        <v>9.1210413117355629E-2</v>
      </c>
    </row>
    <row r="30" spans="3:4" x14ac:dyDescent="0.3">
      <c r="C30">
        <v>-0.35153244617886525</v>
      </c>
      <c r="D30">
        <v>7.7247579057331608E-2</v>
      </c>
    </row>
    <row r="31" spans="3:4" x14ac:dyDescent="0.3">
      <c r="C31">
        <v>-0.2242539637253626</v>
      </c>
      <c r="D31">
        <v>2.890438928564406E-2</v>
      </c>
    </row>
    <row r="32" spans="3:4" x14ac:dyDescent="0.3">
      <c r="C32">
        <v>-0.17268370244682335</v>
      </c>
      <c r="D32">
        <v>1.0392202399797275E-2</v>
      </c>
    </row>
    <row r="33" spans="3:4" x14ac:dyDescent="0.3">
      <c r="C33">
        <v>-0.31133322325196988</v>
      </c>
      <c r="D33">
        <v>6.2945167213000475E-2</v>
      </c>
    </row>
    <row r="34" spans="3:4" x14ac:dyDescent="0.3">
      <c r="C34">
        <v>-0.28174191799367637</v>
      </c>
      <c r="D34">
        <v>5.1377417827506468E-2</v>
      </c>
    </row>
    <row r="35" spans="3:4" x14ac:dyDescent="0.3">
      <c r="C35">
        <v>-0.17737659667280858</v>
      </c>
      <c r="D35">
        <v>1.2226735341990298E-2</v>
      </c>
    </row>
    <row r="36" spans="3:4" x14ac:dyDescent="0.3">
      <c r="C36">
        <v>-0.26724228349137708</v>
      </c>
      <c r="D36">
        <v>4.5944620824529145E-2</v>
      </c>
    </row>
    <row r="37" spans="3:4" x14ac:dyDescent="0.3">
      <c r="C37">
        <v>-0.37165918001954035</v>
      </c>
      <c r="D37">
        <v>8.6762978788320649E-2</v>
      </c>
    </row>
    <row r="38" spans="3:4" x14ac:dyDescent="0.3">
      <c r="C38">
        <v>-0.15443355823466048</v>
      </c>
      <c r="D38">
        <v>3.2579076246029388E-3</v>
      </c>
    </row>
    <row r="39" spans="3:4" x14ac:dyDescent="0.3">
      <c r="C39">
        <v>-0.38216661682071201</v>
      </c>
      <c r="D39">
        <v>8.9223002429979992E-2</v>
      </c>
    </row>
    <row r="40" spans="3:4" x14ac:dyDescent="0.3">
      <c r="C40">
        <v>-0.31133322325196988</v>
      </c>
      <c r="D40">
        <v>6.2945167213000475E-2</v>
      </c>
    </row>
    <row r="41" spans="3:4" x14ac:dyDescent="0.3">
      <c r="C41">
        <v>-0.23360987487181839</v>
      </c>
      <c r="D41">
        <v>3.2797134738813322E-2</v>
      </c>
    </row>
    <row r="42" spans="3:4" x14ac:dyDescent="0.3">
      <c r="C42">
        <v>-0.40258394431278716</v>
      </c>
      <c r="D42">
        <v>9.8616641088973278E-2</v>
      </c>
    </row>
    <row r="43" spans="3:4" x14ac:dyDescent="0.3">
      <c r="C43">
        <v>-0.18650166877889077</v>
      </c>
      <c r="D43">
        <v>1.579388272958775E-2</v>
      </c>
    </row>
    <row r="44" spans="3:4" x14ac:dyDescent="0.3">
      <c r="C44">
        <v>-9.8550605025060606E-2</v>
      </c>
      <c r="D44">
        <v>2.4990488144065801</v>
      </c>
    </row>
    <row r="45" spans="3:4" x14ac:dyDescent="0.3">
      <c r="C45">
        <v>-3.1725767964911014E-2</v>
      </c>
      <c r="D45">
        <v>2.4715136833192339</v>
      </c>
    </row>
    <row r="46" spans="3:4" x14ac:dyDescent="0.3">
      <c r="C46">
        <v>0.18724875482269696</v>
      </c>
      <c r="D46">
        <v>2.3826177543087432</v>
      </c>
    </row>
    <row r="47" spans="3:4" x14ac:dyDescent="0.3">
      <c r="C47">
        <v>-0.29778679894366578</v>
      </c>
      <c r="D47">
        <v>2.5755215092918924</v>
      </c>
    </row>
    <row r="48" spans="3:4" x14ac:dyDescent="0.3">
      <c r="C48">
        <v>-0.62876886959570411</v>
      </c>
      <c r="D48">
        <v>2.7079677531042572</v>
      </c>
    </row>
    <row r="49" spans="3:4" x14ac:dyDescent="0.3">
      <c r="C49">
        <v>0.48617179573549335</v>
      </c>
      <c r="D49">
        <v>2.2485795006073239</v>
      </c>
    </row>
    <row r="50" spans="3:4" x14ac:dyDescent="0.3">
      <c r="C50">
        <v>0.32434572790466282</v>
      </c>
      <c r="D50">
        <v>2.3134876033428591</v>
      </c>
    </row>
    <row r="51" spans="3:4" x14ac:dyDescent="0.3">
      <c r="C51">
        <v>0.63551068672205047</v>
      </c>
      <c r="D51">
        <v>2.1918478774257917</v>
      </c>
    </row>
    <row r="52" spans="3:4" x14ac:dyDescent="0.3">
      <c r="C52">
        <v>0.54478139835300976</v>
      </c>
      <c r="D52">
        <v>2.2273155143081875</v>
      </c>
    </row>
    <row r="53" spans="3:4" x14ac:dyDescent="0.3">
      <c r="C53">
        <v>0.75757751180495203</v>
      </c>
      <c r="D53">
        <v>2.1424823454505018</v>
      </c>
    </row>
    <row r="54" spans="3:4" x14ac:dyDescent="0.3">
      <c r="C54">
        <v>0.50924252279942561</v>
      </c>
      <c r="D54">
        <v>2.2426204257809141</v>
      </c>
    </row>
    <row r="55" spans="3:4" x14ac:dyDescent="0.3">
      <c r="C55">
        <v>0.59288356416935439</v>
      </c>
      <c r="D55">
        <v>2.2085115516507101</v>
      </c>
    </row>
    <row r="56" spans="3:4" x14ac:dyDescent="0.3">
      <c r="C56">
        <v>0.66888237899572089</v>
      </c>
      <c r="D56">
        <v>2.1788023098368647</v>
      </c>
    </row>
    <row r="57" spans="3:4" x14ac:dyDescent="0.3">
      <c r="C57">
        <v>0.6892698291822843</v>
      </c>
      <c r="D57">
        <v>2.1691849916090868</v>
      </c>
    </row>
    <row r="58" spans="3:4" x14ac:dyDescent="0.3">
      <c r="C58">
        <v>0.59697624273791372</v>
      </c>
      <c r="D58">
        <v>2.2052641394722143</v>
      </c>
    </row>
    <row r="59" spans="3:4" x14ac:dyDescent="0.3">
      <c r="C59">
        <v>0.7886842094784392</v>
      </c>
      <c r="D59">
        <v>2.12891004842318</v>
      </c>
    </row>
    <row r="60" spans="3:4" x14ac:dyDescent="0.3">
      <c r="C60">
        <v>0.57554592716779851</v>
      </c>
      <c r="D60">
        <v>2.2152891316871455</v>
      </c>
    </row>
    <row r="61" spans="3:4" x14ac:dyDescent="0.3">
      <c r="C61">
        <v>0.64364446865187486</v>
      </c>
      <c r="D61">
        <v>2.1870207285470737</v>
      </c>
    </row>
    <row r="62" spans="3:4" x14ac:dyDescent="0.3">
      <c r="C62">
        <v>0.70556460080028705</v>
      </c>
      <c r="D62">
        <v>2.1628150855598061</v>
      </c>
    </row>
    <row r="63" spans="3:4" x14ac:dyDescent="0.3">
      <c r="C63">
        <v>1.0315532360253055</v>
      </c>
      <c r="D63">
        <v>2.0167842715312863</v>
      </c>
    </row>
    <row r="64" spans="3:4" x14ac:dyDescent="0.3">
      <c r="C64">
        <v>0.95281689956711402</v>
      </c>
      <c r="D64">
        <v>2.0475636575614118</v>
      </c>
    </row>
    <row r="65" spans="3:4" x14ac:dyDescent="0.3">
      <c r="C65">
        <v>1.0635425636038864</v>
      </c>
      <c r="D65">
        <v>2.0026315801964207</v>
      </c>
    </row>
    <row r="66" spans="3:4" x14ac:dyDescent="0.3">
      <c r="C66">
        <v>0.79865208663446874</v>
      </c>
      <c r="D66">
        <v>2.1092414850729022</v>
      </c>
    </row>
    <row r="67" spans="3:4" x14ac:dyDescent="0.3">
      <c r="C67">
        <v>1.111120627181295</v>
      </c>
      <c r="D67">
        <v>1.9870921666718926</v>
      </c>
    </row>
    <row r="68" spans="3:4" x14ac:dyDescent="0.3">
      <c r="C68">
        <v>1.3027987166163075</v>
      </c>
      <c r="D68">
        <v>1.9105143960540745</v>
      </c>
    </row>
    <row r="69" spans="3:4" x14ac:dyDescent="0.3">
      <c r="C69">
        <v>1.2675015290539902</v>
      </c>
      <c r="D69">
        <v>1.9245480319376995</v>
      </c>
    </row>
    <row r="70" spans="3:4" x14ac:dyDescent="0.3">
      <c r="C70">
        <v>1.2133214347694112</v>
      </c>
      <c r="D70">
        <v>1.9471401159308028</v>
      </c>
    </row>
    <row r="71" spans="3:4" x14ac:dyDescent="0.3">
      <c r="C71">
        <v>1.3374250849592817</v>
      </c>
      <c r="D71">
        <v>1.8955661993201081</v>
      </c>
    </row>
    <row r="72" spans="3:4" x14ac:dyDescent="0.3">
      <c r="C72">
        <v>1.2921907989477055</v>
      </c>
      <c r="D72">
        <v>1.9132490585129116</v>
      </c>
    </row>
    <row r="73" spans="3:4" x14ac:dyDescent="0.3">
      <c r="C73">
        <v>1.4981739079344709</v>
      </c>
      <c r="D73">
        <v>1.8155439294719657</v>
      </c>
    </row>
    <row r="74" spans="3:4" x14ac:dyDescent="0.3">
      <c r="C74">
        <v>1.5752671633516842</v>
      </c>
      <c r="D74">
        <v>1.7837593381926904</v>
      </c>
    </row>
    <row r="75" spans="3:4" x14ac:dyDescent="0.3">
      <c r="C75">
        <v>2.0403180918024648</v>
      </c>
      <c r="D75">
        <v>1.5831313265587246</v>
      </c>
    </row>
    <row r="76" spans="3:4" x14ac:dyDescent="0.3">
      <c r="C76">
        <v>-1.8503831846768835</v>
      </c>
      <c r="D76">
        <v>-5.2963207805151437E-2</v>
      </c>
    </row>
    <row r="77" spans="3:4" x14ac:dyDescent="0.3">
      <c r="C77">
        <v>-2.1390233873333071</v>
      </c>
      <c r="D77">
        <v>5.6576176431554888E-2</v>
      </c>
    </row>
    <row r="78" spans="3:4" x14ac:dyDescent="0.3">
      <c r="C78">
        <v>-2.207363616808649</v>
      </c>
      <c r="D78">
        <v>8.6115855160728658E-2</v>
      </c>
    </row>
    <row r="79" spans="3:4" x14ac:dyDescent="0.3">
      <c r="C79">
        <v>-1.931555600164607</v>
      </c>
      <c r="D79">
        <v>-2.1937594010281145E-2</v>
      </c>
    </row>
    <row r="80" spans="3:4" x14ac:dyDescent="0.3">
      <c r="C80">
        <v>-1.1518674110268163</v>
      </c>
      <c r="D80">
        <v>-0.24529972862341931</v>
      </c>
    </row>
    <row r="81" spans="3:4" x14ac:dyDescent="0.3">
      <c r="C81">
        <v>-1.2061371372279348</v>
      </c>
      <c r="D81">
        <v>-0.22337868333666708</v>
      </c>
    </row>
    <row r="82" spans="3:4" x14ac:dyDescent="0.3">
      <c r="C82">
        <v>-1.0760396806297983</v>
      </c>
      <c r="D82">
        <v>-0.27423601323412533</v>
      </c>
    </row>
    <row r="83" spans="3:4" x14ac:dyDescent="0.3">
      <c r="C83">
        <v>-1.0198145818345197</v>
      </c>
      <c r="D83">
        <v>-0.2969214472467912</v>
      </c>
    </row>
    <row r="84" spans="3:4" x14ac:dyDescent="0.3">
      <c r="C84">
        <v>-1.2621504253374614</v>
      </c>
      <c r="D84">
        <v>-0.20218820448188637</v>
      </c>
    </row>
    <row r="85" spans="3:4" x14ac:dyDescent="0.3">
      <c r="C85">
        <v>-1.1641890132983128</v>
      </c>
      <c r="D85">
        <v>-0.2430719530277704</v>
      </c>
    </row>
    <row r="86" spans="3:4" x14ac:dyDescent="0.3">
      <c r="C86">
        <v>-1.0310253847077053</v>
      </c>
      <c r="D86">
        <v>-0.29253895188488616</v>
      </c>
    </row>
    <row r="87" spans="3:4" x14ac:dyDescent="0.3">
      <c r="C87">
        <v>-1.490187596072964</v>
      </c>
      <c r="D87">
        <v>-0.1123384810856034</v>
      </c>
    </row>
    <row r="88" spans="3:4" x14ac:dyDescent="0.3">
      <c r="C88">
        <v>-1.2621504253374614</v>
      </c>
      <c r="D88">
        <v>-0.20218820448188637</v>
      </c>
    </row>
    <row r="89" spans="3:4" x14ac:dyDescent="0.3">
      <c r="C89">
        <v>-1.3003860962664642</v>
      </c>
      <c r="D89">
        <v>-0.18653514674762683</v>
      </c>
    </row>
    <row r="90" spans="3:4" x14ac:dyDescent="0.3">
      <c r="C90">
        <v>-1.5265847340827008</v>
      </c>
      <c r="D90">
        <v>-0.1014052424917645</v>
      </c>
    </row>
    <row r="91" spans="3:4" x14ac:dyDescent="0.3">
      <c r="C91">
        <v>-1.4413304889773082</v>
      </c>
      <c r="D91">
        <v>-0.13473259094160192</v>
      </c>
    </row>
    <row r="92" spans="3:4" x14ac:dyDescent="0.3">
      <c r="C92">
        <v>-1.2494866542072691</v>
      </c>
      <c r="D92">
        <v>-0.20596189448381497</v>
      </c>
    </row>
    <row r="93" spans="3:4" x14ac:dyDescent="0.3">
      <c r="C93">
        <v>-1.2940583004032336</v>
      </c>
      <c r="D93">
        <v>-0.1894795090565124</v>
      </c>
    </row>
    <row r="94" spans="3:4" x14ac:dyDescent="0.3">
      <c r="C94">
        <v>-1.5408263217862721</v>
      </c>
      <c r="D94">
        <v>-9.301365184620318E-2</v>
      </c>
    </row>
    <row r="95" spans="3:4" x14ac:dyDescent="0.3">
      <c r="C95">
        <v>-1.1517777791102766</v>
      </c>
      <c r="D95">
        <v>-0.24462868991706804</v>
      </c>
    </row>
    <row r="96" spans="3:4" x14ac:dyDescent="0.3">
      <c r="C96">
        <v>-0.61581864712140744</v>
      </c>
      <c r="D96">
        <v>-0.37341902798771026</v>
      </c>
    </row>
    <row r="97" spans="3:4" x14ac:dyDescent="0.3">
      <c r="C97">
        <v>-0.36106889988327012</v>
      </c>
      <c r="D97">
        <v>-0.47276971978128485</v>
      </c>
    </row>
    <row r="98" spans="3:4" x14ac:dyDescent="0.3">
      <c r="C98">
        <v>-0.38502225685229891</v>
      </c>
      <c r="D98">
        <v>-0.46623025064733137</v>
      </c>
    </row>
    <row r="99" spans="3:4" x14ac:dyDescent="0.3">
      <c r="C99">
        <v>-0.60509939963448522</v>
      </c>
      <c r="D99">
        <v>-0.37737400678725436</v>
      </c>
    </row>
    <row r="100" spans="3:4" x14ac:dyDescent="0.3">
      <c r="C100">
        <v>-0.517205444217539</v>
      </c>
      <c r="D100">
        <v>-0.41455757277556543</v>
      </c>
    </row>
    <row r="101" spans="3:4" x14ac:dyDescent="0.3">
      <c r="C101">
        <v>-0.31496283291749066</v>
      </c>
      <c r="D101">
        <v>-0.49008729575810228</v>
      </c>
    </row>
    <row r="102" spans="3:4" x14ac:dyDescent="0.3">
      <c r="C102">
        <v>-0.4034461550409697</v>
      </c>
      <c r="D102">
        <v>-0.45526228652962497</v>
      </c>
    </row>
    <row r="103" spans="3:4" x14ac:dyDescent="0.3">
      <c r="C103">
        <v>-0.42762217164664096</v>
      </c>
      <c r="D103">
        <v>-0.44628218471425685</v>
      </c>
    </row>
    <row r="104" spans="3:4" x14ac:dyDescent="0.3">
      <c r="C104">
        <v>-0.65359263996966166</v>
      </c>
      <c r="D104">
        <v>-0.35841716638459487</v>
      </c>
    </row>
    <row r="105" spans="3:4" x14ac:dyDescent="0.3">
      <c r="C105">
        <v>-0.56856656435748532</v>
      </c>
      <c r="D105">
        <v>-0.39447962890823196</v>
      </c>
    </row>
    <row r="106" spans="3:4" x14ac:dyDescent="0.3">
      <c r="C106">
        <v>-0.43735830836103801</v>
      </c>
      <c r="D106">
        <v>-0.4431822390394341</v>
      </c>
    </row>
    <row r="107" spans="3:4" x14ac:dyDescent="0.3">
      <c r="C107">
        <v>-0.36100914527224365</v>
      </c>
      <c r="D107">
        <v>-0.4723223606437173</v>
      </c>
    </row>
    <row r="108" spans="3:4" x14ac:dyDescent="0.3">
      <c r="C108">
        <v>-0.49667127705056996</v>
      </c>
      <c r="D108">
        <v>-0.41999578102005147</v>
      </c>
    </row>
    <row r="109" spans="3:4" x14ac:dyDescent="0.3">
      <c r="C109">
        <v>-0.49149767638921327</v>
      </c>
      <c r="D109">
        <v>-0.42131215300107583</v>
      </c>
    </row>
    <row r="110" spans="3:4" x14ac:dyDescent="0.3">
      <c r="C110">
        <v>-0.23491206577896867</v>
      </c>
      <c r="D110">
        <v>-0.52232195179569896</v>
      </c>
    </row>
    <row r="111" spans="3:4" x14ac:dyDescent="0.3">
      <c r="C111">
        <v>-0.41324204636639322</v>
      </c>
      <c r="D111">
        <v>-0.45260969999236983</v>
      </c>
    </row>
    <row r="112" spans="3:4" x14ac:dyDescent="0.3">
      <c r="C112">
        <v>-0.41297315061677392</v>
      </c>
      <c r="D112">
        <v>-0.45059658387331569</v>
      </c>
    </row>
    <row r="113" spans="3:4" x14ac:dyDescent="0.3">
      <c r="C113">
        <v>-0.61575889251038096</v>
      </c>
      <c r="D113">
        <v>-0.37297166885014277</v>
      </c>
    </row>
    <row r="114" spans="3:4" x14ac:dyDescent="0.3">
      <c r="C114">
        <v>-0.70390822517889551</v>
      </c>
      <c r="D114">
        <v>-0.34180760864378779</v>
      </c>
    </row>
    <row r="115" spans="3:4" x14ac:dyDescent="0.3">
      <c r="C115">
        <v>-0.67556341658617636</v>
      </c>
      <c r="D115">
        <v>-0.34935769426839919</v>
      </c>
    </row>
    <row r="116" spans="3:4" x14ac:dyDescent="0.3">
      <c r="C116">
        <v>-0.91088979605565423</v>
      </c>
      <c r="D116">
        <v>-0.2575999304855674</v>
      </c>
    </row>
    <row r="117" spans="3:4" x14ac:dyDescent="0.3">
      <c r="C117">
        <v>-0.84307366881924684</v>
      </c>
      <c r="D117">
        <v>-0.28387506008179247</v>
      </c>
    </row>
    <row r="118" spans="3:4" x14ac:dyDescent="0.3">
      <c r="C118">
        <v>-0.54242699575392284</v>
      </c>
      <c r="D118">
        <v>-0.4021090848336708</v>
      </c>
    </row>
    <row r="119" spans="3:4" x14ac:dyDescent="0.3">
      <c r="C119">
        <v>-0.67014812793355261</v>
      </c>
      <c r="D119">
        <v>-0.35194534183852549</v>
      </c>
    </row>
    <row r="120" spans="3:4" x14ac:dyDescent="0.3">
      <c r="C120">
        <v>-0.67008837332252613</v>
      </c>
      <c r="D120">
        <v>-0.351497982700958</v>
      </c>
    </row>
    <row r="121" spans="3:4" x14ac:dyDescent="0.3">
      <c r="C121">
        <v>-0.48200873752265327</v>
      </c>
      <c r="D121">
        <v>-0.42831656984201172</v>
      </c>
    </row>
    <row r="122" spans="3:4" x14ac:dyDescent="0.3">
      <c r="C122">
        <v>-0.66454272649696056</v>
      </c>
      <c r="D122">
        <v>-0.3541365895194778</v>
      </c>
    </row>
    <row r="123" spans="3:4" x14ac:dyDescent="0.3">
      <c r="C123">
        <v>-0.65395116763582073</v>
      </c>
      <c r="D123">
        <v>-0.36110132121000055</v>
      </c>
    </row>
    <row r="124" spans="3:4" x14ac:dyDescent="0.3">
      <c r="C124">
        <v>0.12994113617758865</v>
      </c>
      <c r="D124">
        <v>-0.58281057950822246</v>
      </c>
    </row>
    <row r="125" spans="3:4" x14ac:dyDescent="0.3">
      <c r="C125">
        <v>0.10791327449720824</v>
      </c>
      <c r="D125">
        <v>-0.57725917866896692</v>
      </c>
    </row>
    <row r="126" spans="3:4" x14ac:dyDescent="0.3">
      <c r="C126">
        <v>-8.8989990806454866E-2</v>
      </c>
      <c r="D126">
        <v>-0.4976973605918496</v>
      </c>
    </row>
    <row r="127" spans="3:4" x14ac:dyDescent="0.3">
      <c r="C127">
        <v>-1.8143078739663025E-2</v>
      </c>
      <c r="D127">
        <v>-0.52798158547173035</v>
      </c>
    </row>
    <row r="128" spans="3:4" x14ac:dyDescent="0.3">
      <c r="C128">
        <v>0.21815289300428897</v>
      </c>
      <c r="D128">
        <v>-0.61658799271638176</v>
      </c>
    </row>
    <row r="129" spans="3:4" x14ac:dyDescent="0.3">
      <c r="C129">
        <v>0.34070309406972282</v>
      </c>
      <c r="D129">
        <v>-0.66849607586987547</v>
      </c>
    </row>
    <row r="130" spans="3:4" x14ac:dyDescent="0.3">
      <c r="C130">
        <v>0.14695830222222978</v>
      </c>
      <c r="D130">
        <v>-0.58993360018543639</v>
      </c>
    </row>
    <row r="131" spans="3:4" x14ac:dyDescent="0.3">
      <c r="C131">
        <v>0.21764497881056352</v>
      </c>
      <c r="D131">
        <v>-0.62039054538570637</v>
      </c>
    </row>
    <row r="132" spans="3:4" x14ac:dyDescent="0.3">
      <c r="C132">
        <v>0.38286586899451075</v>
      </c>
      <c r="D132">
        <v>-0.68144784182427787</v>
      </c>
    </row>
    <row r="133" spans="3:4" x14ac:dyDescent="0.3">
      <c r="C133">
        <v>0.21797362917120941</v>
      </c>
      <c r="D133">
        <v>-0.61793007012908441</v>
      </c>
    </row>
    <row r="134" spans="3:4" x14ac:dyDescent="0.3">
      <c r="C134">
        <v>9.0415402017195584E-2</v>
      </c>
      <c r="D134">
        <v>-0.57065431895292162</v>
      </c>
    </row>
    <row r="135" spans="3:4" x14ac:dyDescent="0.3">
      <c r="C135">
        <v>0.42014830645650147</v>
      </c>
      <c r="D135">
        <v>-0.69602218686503237</v>
      </c>
    </row>
    <row r="136" spans="3:4" x14ac:dyDescent="0.3">
      <c r="C136">
        <v>6.8583162977358253E-2</v>
      </c>
      <c r="D136">
        <v>-0.55953077146927799</v>
      </c>
    </row>
    <row r="137" spans="3:4" x14ac:dyDescent="0.3">
      <c r="C137">
        <v>0.23855937154547516</v>
      </c>
      <c r="D137">
        <v>-0.62503595385184652</v>
      </c>
    </row>
    <row r="138" spans="3:4" x14ac:dyDescent="0.3">
      <c r="C138">
        <v>0.33738989499166777</v>
      </c>
      <c r="D138">
        <v>-0.66249370704237209</v>
      </c>
    </row>
    <row r="139" spans="3:4" x14ac:dyDescent="0.3">
      <c r="C139">
        <v>0.29403486815576307</v>
      </c>
      <c r="D139">
        <v>-0.65025266494473544</v>
      </c>
    </row>
    <row r="140" spans="3:4" x14ac:dyDescent="0.3">
      <c r="C140">
        <v>0.13418320127371566</v>
      </c>
      <c r="D140">
        <v>-0.58493959384280036</v>
      </c>
    </row>
    <row r="141" spans="3:4" x14ac:dyDescent="0.3">
      <c r="C141">
        <v>0.15090159426322416</v>
      </c>
      <c r="D141">
        <v>-0.5942994102078526</v>
      </c>
    </row>
    <row r="142" spans="3:4" x14ac:dyDescent="0.3">
      <c r="C142">
        <v>0.37153555689927059</v>
      </c>
      <c r="D142">
        <v>-0.67796006473750725</v>
      </c>
    </row>
    <row r="143" spans="3:4" x14ac:dyDescent="0.3">
      <c r="C143">
        <v>9.507574939050821E-2</v>
      </c>
      <c r="D143">
        <v>-0.56965181932452624</v>
      </c>
    </row>
    <row r="144" spans="3:4" x14ac:dyDescent="0.3">
      <c r="C144">
        <v>9.9746945714711238E-2</v>
      </c>
      <c r="D144">
        <v>-0.56959499721966034</v>
      </c>
    </row>
    <row r="145" spans="3:4" x14ac:dyDescent="0.3">
      <c r="C145">
        <v>0.32173873483465404</v>
      </c>
      <c r="D145">
        <v>-0.65849363185090537</v>
      </c>
    </row>
    <row r="146" spans="3:4" x14ac:dyDescent="0.3">
      <c r="C146">
        <v>-7.9313608703084265E-2</v>
      </c>
      <c r="D146">
        <v>-0.50124466540423995</v>
      </c>
    </row>
    <row r="147" spans="3:4" x14ac:dyDescent="0.3">
      <c r="C147">
        <v>0.12557956185941008</v>
      </c>
      <c r="D147">
        <v>-0.58157628344877998</v>
      </c>
    </row>
    <row r="148" spans="3:4" x14ac:dyDescent="0.3">
      <c r="C148">
        <v>0.32576898924502734</v>
      </c>
      <c r="D148">
        <v>-0.6591276910275975</v>
      </c>
    </row>
    <row r="149" spans="3:4" x14ac:dyDescent="0.3">
      <c r="C149">
        <v>0.28681092388938634</v>
      </c>
      <c r="D149">
        <v>-0.64272151866540428</v>
      </c>
    </row>
    <row r="150" spans="3:4" x14ac:dyDescent="0.3">
      <c r="C150">
        <v>0.45648835940237059</v>
      </c>
      <c r="D150">
        <v>-0.71046349673581077</v>
      </c>
    </row>
    <row r="151" spans="3:4" x14ac:dyDescent="0.3">
      <c r="C151">
        <v>0.1598827896983103</v>
      </c>
      <c r="D151">
        <v>-0.59380920868415354</v>
      </c>
    </row>
    <row r="152" spans="3:4" x14ac:dyDescent="0.3">
      <c r="C152">
        <v>9.5045872084994959E-2</v>
      </c>
      <c r="D152">
        <v>-0.56987549889331002</v>
      </c>
    </row>
    <row r="153" spans="3:4" x14ac:dyDescent="0.3">
      <c r="C153">
        <v>4.1430606295755755E-2</v>
      </c>
      <c r="D153">
        <v>-0.55126996198790101</v>
      </c>
    </row>
    <row r="154" spans="3:4" x14ac:dyDescent="0.3">
      <c r="C154">
        <v>-0.1429582744052815</v>
      </c>
      <c r="D154">
        <v>-0.4766002317566313</v>
      </c>
    </row>
    <row r="155" spans="3:4" x14ac:dyDescent="0.3">
      <c r="C155">
        <v>-0.12842609305030817</v>
      </c>
      <c r="D155">
        <v>-0.4848700613301975</v>
      </c>
    </row>
    <row r="156" spans="3:4" x14ac:dyDescent="0.3">
      <c r="C156">
        <v>-2.6920472130476443E-2</v>
      </c>
      <c r="D156">
        <v>-0.52078460573519814</v>
      </c>
    </row>
    <row r="157" spans="3:4" x14ac:dyDescent="0.3">
      <c r="C157">
        <v>-0.17806534918362743</v>
      </c>
      <c r="D157">
        <v>-0.46217019598383369</v>
      </c>
    </row>
    <row r="158" spans="3:4" x14ac:dyDescent="0.3">
      <c r="C158">
        <v>-0.21912817366099502</v>
      </c>
      <c r="D158">
        <v>-0.44611803273964606</v>
      </c>
    </row>
    <row r="159" spans="3:4" x14ac:dyDescent="0.3">
      <c r="C159">
        <v>3.6968551110145575E-2</v>
      </c>
      <c r="D159">
        <v>-0.54976102711128039</v>
      </c>
    </row>
    <row r="160" spans="3:4" x14ac:dyDescent="0.3">
      <c r="C160">
        <v>-3.7764719574665418E-3</v>
      </c>
      <c r="D160">
        <v>-0.53030271108694171</v>
      </c>
    </row>
    <row r="161" spans="3:4" x14ac:dyDescent="0.3">
      <c r="C161">
        <v>0.138634407508434</v>
      </c>
      <c r="D161">
        <v>-0.58550285119589129</v>
      </c>
    </row>
    <row r="162" spans="3:4" x14ac:dyDescent="0.3">
      <c r="C162">
        <v>0.80951424849436793</v>
      </c>
      <c r="D162">
        <v>-0.76703601135457888</v>
      </c>
    </row>
    <row r="163" spans="3:4" x14ac:dyDescent="0.3">
      <c r="C163">
        <v>0.62528827281894817</v>
      </c>
      <c r="D163">
        <v>-0.69525427294229203</v>
      </c>
    </row>
    <row r="164" spans="3:4" x14ac:dyDescent="0.3">
      <c r="C164">
        <v>1.1346002109379341</v>
      </c>
      <c r="D164">
        <v>2.6885188368248527</v>
      </c>
    </row>
    <row r="165" spans="3:4" x14ac:dyDescent="0.3">
      <c r="C165">
        <v>0.8763581139091402</v>
      </c>
      <c r="D165">
        <v>-0.79340178534961159</v>
      </c>
    </row>
    <row r="166" spans="3:4" x14ac:dyDescent="0.3">
      <c r="C166">
        <v>0.6759867531432826</v>
      </c>
      <c r="D166">
        <v>-0.71413174304412463</v>
      </c>
    </row>
    <row r="167" spans="3:4" x14ac:dyDescent="0.3">
      <c r="C167">
        <v>0.57278647597517907</v>
      </c>
      <c r="D167">
        <v>-0.67755472840999897</v>
      </c>
    </row>
    <row r="168" spans="3:4" x14ac:dyDescent="0.3">
      <c r="C168">
        <v>0.91415113511201573</v>
      </c>
      <c r="D168">
        <v>-0.80723428986041357</v>
      </c>
    </row>
    <row r="169" spans="3:4" x14ac:dyDescent="0.3">
      <c r="C169">
        <v>0.5481487812887591</v>
      </c>
      <c r="D169">
        <v>-0.66792343046348646</v>
      </c>
    </row>
    <row r="170" spans="3:4" x14ac:dyDescent="0.3">
      <c r="C170">
        <v>0.74781410643544055</v>
      </c>
      <c r="D170">
        <v>-0.7422102889093547</v>
      </c>
    </row>
    <row r="171" spans="3:4" x14ac:dyDescent="0.3">
      <c r="C171">
        <v>0.84176162287167766</v>
      </c>
      <c r="D171">
        <v>-0.77822990904686085</v>
      </c>
    </row>
    <row r="172" spans="3:4" x14ac:dyDescent="0.3">
      <c r="C172">
        <v>0.89353551543223819</v>
      </c>
      <c r="D172">
        <v>-0.8003520857064359</v>
      </c>
    </row>
    <row r="173" spans="3:4" x14ac:dyDescent="0.3">
      <c r="C173">
        <v>0.79110653835090761</v>
      </c>
      <c r="D173">
        <v>-0.76313514903914637</v>
      </c>
    </row>
    <row r="174" spans="3:4" x14ac:dyDescent="0.3">
      <c r="C174">
        <v>1.0698693971690989</v>
      </c>
      <c r="D174">
        <v>-0.86857795082910627</v>
      </c>
    </row>
    <row r="175" spans="3:4" x14ac:dyDescent="0.3">
      <c r="C175">
        <v>0.7623951934505484</v>
      </c>
      <c r="D175">
        <v>-0.74908708182182326</v>
      </c>
    </row>
    <row r="176" spans="3:4" x14ac:dyDescent="0.3">
      <c r="C176">
        <v>0.89362514734877796</v>
      </c>
      <c r="D176">
        <v>-0.79968104700008469</v>
      </c>
    </row>
    <row r="177" spans="3:4" x14ac:dyDescent="0.3">
      <c r="C177">
        <v>0.98700232543310384</v>
      </c>
      <c r="D177">
        <v>-0.83688986680511102</v>
      </c>
    </row>
    <row r="178" spans="3:4" x14ac:dyDescent="0.3">
      <c r="C178">
        <v>0.70644165995204844</v>
      </c>
      <c r="D178">
        <v>-0.72744924382947507</v>
      </c>
    </row>
    <row r="179" spans="3:4" x14ac:dyDescent="0.3">
      <c r="C179">
        <v>0.96091984189340718</v>
      </c>
      <c r="D179">
        <v>-0.82575233960273187</v>
      </c>
    </row>
    <row r="180" spans="3:4" x14ac:dyDescent="0.3">
      <c r="C180">
        <v>0.86604896929567099</v>
      </c>
      <c r="D180">
        <v>-0.78843032720293671</v>
      </c>
    </row>
    <row r="181" spans="3:4" x14ac:dyDescent="0.3">
      <c r="C181">
        <v>0.78393683883898568</v>
      </c>
      <c r="D181">
        <v>-0.76033239037746259</v>
      </c>
    </row>
    <row r="182" spans="3:4" x14ac:dyDescent="0.3">
      <c r="C182">
        <v>1.0510978202651595</v>
      </c>
      <c r="D182">
        <v>-0.86123981906033475</v>
      </c>
    </row>
    <row r="183" spans="3:4" x14ac:dyDescent="0.3">
      <c r="C183">
        <v>0.72539250068906735</v>
      </c>
      <c r="D183">
        <v>-0.73344529818554394</v>
      </c>
    </row>
    <row r="184" spans="3:4" x14ac:dyDescent="0.3">
      <c r="C184">
        <v>0.85195125826309392</v>
      </c>
      <c r="D184">
        <v>-0.78409608546867104</v>
      </c>
    </row>
    <row r="185" spans="3:4" x14ac:dyDescent="0.3">
      <c r="C185">
        <v>0.5893094170863975</v>
      </c>
      <c r="D185">
        <v>-0.68118952038547997</v>
      </c>
    </row>
    <row r="186" spans="3:4" x14ac:dyDescent="0.3">
      <c r="C186">
        <v>0.81671382531180325</v>
      </c>
      <c r="D186">
        <v>-0.76961509044747889</v>
      </c>
    </row>
    <row r="187" spans="3:4" x14ac:dyDescent="0.3">
      <c r="C187">
        <v>0.6371400176059635</v>
      </c>
      <c r="D187">
        <v>-0.69894588702263916</v>
      </c>
    </row>
    <row r="188" spans="3:4" x14ac:dyDescent="0.3">
      <c r="C188">
        <v>0.54410767792749393</v>
      </c>
      <c r="D188">
        <v>-0.66634369376326474</v>
      </c>
    </row>
    <row r="189" spans="3:4" x14ac:dyDescent="0.3">
      <c r="C189">
        <v>0.47254104098122446</v>
      </c>
      <c r="D189">
        <v>-0.63836706639482332</v>
      </c>
    </row>
    <row r="190" spans="3:4" x14ac:dyDescent="0.3">
      <c r="C190">
        <v>1.3420080608569407</v>
      </c>
      <c r="D190">
        <v>-0.89305823250210348</v>
      </c>
    </row>
    <row r="191" spans="3:4" x14ac:dyDescent="0.3">
      <c r="C191">
        <v>1.2527833159522019</v>
      </c>
      <c r="D191">
        <v>-0.85864946573800638</v>
      </c>
    </row>
    <row r="192" spans="3:4" x14ac:dyDescent="0.3">
      <c r="C192">
        <v>1.5408042745965795</v>
      </c>
      <c r="D192">
        <v>-0.97077108630333042</v>
      </c>
    </row>
    <row r="193" spans="3:4" x14ac:dyDescent="0.3">
      <c r="C193">
        <v>1.2117204914748343</v>
      </c>
      <c r="D193">
        <v>-0.8425973024938187</v>
      </c>
    </row>
    <row r="194" spans="3:4" x14ac:dyDescent="0.3">
      <c r="C194">
        <v>1.3484064602820895</v>
      </c>
      <c r="D194">
        <v>-0.89650091319695124</v>
      </c>
    </row>
    <row r="195" spans="3:4" x14ac:dyDescent="0.3">
      <c r="C195">
        <v>1.4576466092091813</v>
      </c>
      <c r="D195">
        <v>-0.93920476335132985</v>
      </c>
    </row>
    <row r="196" spans="3:4" x14ac:dyDescent="0.3">
      <c r="C196">
        <v>1.2318988005228049</v>
      </c>
      <c r="D196">
        <v>-0.85378037770308302</v>
      </c>
    </row>
    <row r="197" spans="3:4" x14ac:dyDescent="0.3">
      <c r="C197">
        <v>1.4788841424481676</v>
      </c>
      <c r="D197">
        <v>-0.94656544331606285</v>
      </c>
    </row>
    <row r="198" spans="3:4" x14ac:dyDescent="0.3">
      <c r="C198">
        <v>1.4329111032024906</v>
      </c>
      <c r="D198">
        <v>-0.93235953872701161</v>
      </c>
    </row>
    <row r="199" spans="3:4" x14ac:dyDescent="0.3">
      <c r="C199">
        <v>1.4053729818586282</v>
      </c>
      <c r="D199">
        <v>-0.91877010474523702</v>
      </c>
    </row>
    <row r="200" spans="3:4" x14ac:dyDescent="0.3">
      <c r="C200">
        <v>1.3675392343993475</v>
      </c>
      <c r="D200">
        <v>-0.904215602279689</v>
      </c>
    </row>
    <row r="201" spans="3:4" x14ac:dyDescent="0.3">
      <c r="C201">
        <v>1.5866604741673627</v>
      </c>
      <c r="D201">
        <v>-0.98893242130688885</v>
      </c>
    </row>
    <row r="202" spans="3:4" x14ac:dyDescent="0.3">
      <c r="C202">
        <v>1.5691055166234829</v>
      </c>
      <c r="D202">
        <v>-0.9858356328677832</v>
      </c>
    </row>
    <row r="203" spans="3:4" x14ac:dyDescent="0.3">
      <c r="C203">
        <v>1.3549135199783997</v>
      </c>
      <c r="D203">
        <v>-0.8981031980931341</v>
      </c>
    </row>
    <row r="204" spans="3:4" x14ac:dyDescent="0.3">
      <c r="C204">
        <v>1.5724813106219764</v>
      </c>
      <c r="D204">
        <v>-0.9831541836631319</v>
      </c>
    </row>
    <row r="205" spans="3:4" x14ac:dyDescent="0.3">
      <c r="C205">
        <v>1.1834055601876268</v>
      </c>
      <c r="D205">
        <v>-0.83482353730042291</v>
      </c>
    </row>
    <row r="206" spans="3:4" x14ac:dyDescent="0.3">
      <c r="C206">
        <v>1.8175407552108089</v>
      </c>
      <c r="D206">
        <v>-0.99775612018024773</v>
      </c>
    </row>
    <row r="207" spans="3:4" x14ac:dyDescent="0.3">
      <c r="C207">
        <v>2.0511724784320133</v>
      </c>
      <c r="D207">
        <v>-1.0888514137339538</v>
      </c>
    </row>
    <row r="208" spans="3:4" x14ac:dyDescent="0.3">
      <c r="C208">
        <v>2.0351492721107896</v>
      </c>
      <c r="D208">
        <v>-1.083529103704991</v>
      </c>
    </row>
    <row r="209" spans="3:4" x14ac:dyDescent="0.3">
      <c r="C209">
        <v>1.9644951423751282</v>
      </c>
      <c r="D209">
        <v>-1.0559091910753091</v>
      </c>
    </row>
    <row r="210" spans="3:4" x14ac:dyDescent="0.3">
      <c r="C210">
        <v>2.5755378479590827</v>
      </c>
      <c r="D210">
        <v>-1.2161679102815051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F4EAE-2C74-443A-925A-9C8EBFA0179E}">
  <sheetPr codeName="XLSTAT_20230720_145125_1_HID2"/>
  <dimension ref="A1:B210"/>
  <sheetViews>
    <sheetView workbookViewId="0"/>
  </sheetViews>
  <sheetFormatPr defaultRowHeight="14.4" x14ac:dyDescent="0.3"/>
  <sheetData>
    <row r="1" spans="1:2" x14ac:dyDescent="0.3">
      <c r="A1">
        <v>-3.1895286746792371</v>
      </c>
      <c r="B1">
        <v>0.27941835911742585</v>
      </c>
    </row>
    <row r="2" spans="1:2" x14ac:dyDescent="0.3">
      <c r="A2">
        <v>-3.5275107550855997</v>
      </c>
      <c r="B2">
        <v>0.37059401982689466</v>
      </c>
    </row>
    <row r="3" spans="1:2" x14ac:dyDescent="0.3">
      <c r="A3">
        <v>-2.2030241626090148</v>
      </c>
      <c r="B3">
        <v>0.18763910114373025</v>
      </c>
    </row>
    <row r="4" spans="1:2" x14ac:dyDescent="0.3">
      <c r="A4">
        <v>-2.2694277163114958</v>
      </c>
      <c r="B4">
        <v>0.20587147752133436</v>
      </c>
    </row>
    <row r="5" spans="1:2" x14ac:dyDescent="0.3">
      <c r="A5">
        <v>-2.2027726040429538</v>
      </c>
      <c r="B5">
        <v>0.18896189206585737</v>
      </c>
    </row>
    <row r="6" spans="1:2" x14ac:dyDescent="0.3">
      <c r="A6">
        <v>-2.1199053593398554</v>
      </c>
      <c r="B6">
        <v>0.16620909179297882</v>
      </c>
    </row>
    <row r="7" spans="1:2" x14ac:dyDescent="0.3">
      <c r="A7">
        <v>-2.3673371392428328</v>
      </c>
      <c r="B7">
        <v>0.23252242107844151</v>
      </c>
    </row>
    <row r="8" spans="1:2" x14ac:dyDescent="0.3">
      <c r="A8">
        <v>-2.2985554968402617</v>
      </c>
      <c r="B8">
        <v>0.21363709458263075</v>
      </c>
    </row>
    <row r="9" spans="1:2" x14ac:dyDescent="0.3">
      <c r="A9">
        <v>-2.1199053593398554</v>
      </c>
      <c r="B9">
        <v>0.16620909179297882</v>
      </c>
    </row>
    <row r="10" spans="1:2" x14ac:dyDescent="0.3">
      <c r="A10">
        <v>-3.0343681833338212</v>
      </c>
      <c r="B10">
        <v>0.41427679791490557</v>
      </c>
    </row>
    <row r="11" spans="1:2" x14ac:dyDescent="0.3">
      <c r="A11">
        <v>-2.6630204863199385</v>
      </c>
      <c r="B11">
        <v>0.31231612561039535</v>
      </c>
    </row>
    <row r="12" spans="1:2" x14ac:dyDescent="0.3">
      <c r="A12">
        <v>-2.5967998625174613</v>
      </c>
      <c r="B12">
        <v>0.29413397616496018</v>
      </c>
    </row>
    <row r="13" spans="1:2" x14ac:dyDescent="0.3">
      <c r="A13">
        <v>-1.2712652585025392</v>
      </c>
      <c r="B13">
        <v>0.11065803840378316</v>
      </c>
    </row>
    <row r="14" spans="1:2" x14ac:dyDescent="0.3">
      <c r="A14">
        <v>-1.1623114129047385</v>
      </c>
      <c r="B14">
        <v>8.2366496770790151E-2</v>
      </c>
    </row>
    <row r="15" spans="1:2" x14ac:dyDescent="0.3">
      <c r="A15">
        <v>-1.2237758593070369</v>
      </c>
      <c r="B15">
        <v>9.9242745979812669E-2</v>
      </c>
    </row>
    <row r="16" spans="1:2" x14ac:dyDescent="0.3">
      <c r="A16">
        <v>-1.4346216592086465</v>
      </c>
      <c r="B16">
        <v>0.1555106888313337</v>
      </c>
    </row>
    <row r="17" spans="1:2" x14ac:dyDescent="0.3">
      <c r="A17">
        <v>-1.3762670211064643</v>
      </c>
      <c r="B17">
        <v>0.13948829746919622</v>
      </c>
    </row>
    <row r="18" spans="1:2" x14ac:dyDescent="0.3">
      <c r="A18">
        <v>-1.2160928035067502</v>
      </c>
      <c r="B18">
        <v>9.7133214828685005E-2</v>
      </c>
    </row>
    <row r="19" spans="1:2" x14ac:dyDescent="0.3">
      <c r="A19">
        <v>-1.2709717735088017</v>
      </c>
      <c r="B19">
        <v>0.11220129447959784</v>
      </c>
    </row>
    <row r="20" spans="1:2" x14ac:dyDescent="0.3">
      <c r="A20">
        <v>-1.4942568066108746</v>
      </c>
      <c r="B20">
        <v>0.17188466871865862</v>
      </c>
    </row>
    <row r="21" spans="1:2" x14ac:dyDescent="0.3">
      <c r="A21">
        <v>-1.4346216592086465</v>
      </c>
      <c r="B21">
        <v>0.1555106888313337</v>
      </c>
    </row>
    <row r="22" spans="1:2" x14ac:dyDescent="0.3">
      <c r="A22">
        <v>-1.2788377592090947</v>
      </c>
      <c r="B22">
        <v>0.114361052562895</v>
      </c>
    </row>
    <row r="23" spans="1:2" x14ac:dyDescent="0.3">
      <c r="A23">
        <v>-1.2081581891404005</v>
      </c>
      <c r="B23">
        <v>9.6346474599683887E-2</v>
      </c>
    </row>
    <row r="24" spans="1:2" x14ac:dyDescent="0.3">
      <c r="A24">
        <v>-1.3759735361127268</v>
      </c>
      <c r="B24">
        <v>0.1410315535450109</v>
      </c>
    </row>
    <row r="25" spans="1:2" x14ac:dyDescent="0.3">
      <c r="A25">
        <v>-1.8346893505236024</v>
      </c>
      <c r="B25">
        <v>0.265356989486488</v>
      </c>
    </row>
    <row r="26" spans="1:2" x14ac:dyDescent="0.3">
      <c r="A26">
        <v>-2.1366342406286174</v>
      </c>
      <c r="B26">
        <v>0.34663794455852398</v>
      </c>
    </row>
    <row r="27" spans="1:2" x14ac:dyDescent="0.3">
      <c r="A27">
        <v>-0.70740119025439019</v>
      </c>
      <c r="B27">
        <v>0.13654670368227018</v>
      </c>
    </row>
    <row r="28" spans="1:2" x14ac:dyDescent="0.3">
      <c r="A28">
        <v>-0.3212780977676285</v>
      </c>
      <c r="B28">
        <v>3.0297184718325321E-2</v>
      </c>
    </row>
    <row r="29" spans="1:2" x14ac:dyDescent="0.3">
      <c r="A29">
        <v>-0.54342362504198638</v>
      </c>
      <c r="B29">
        <v>8.989966251805645E-2</v>
      </c>
    </row>
    <row r="30" spans="1:2" x14ac:dyDescent="0.3">
      <c r="A30">
        <v>-0.49330083244011114</v>
      </c>
      <c r="B30">
        <v>7.613748310355567E-2</v>
      </c>
    </row>
    <row r="31" spans="1:2" x14ac:dyDescent="0.3">
      <c r="A31">
        <v>-0.3146926213673838</v>
      </c>
      <c r="B31">
        <v>2.8489015160216204E-2</v>
      </c>
    </row>
    <row r="32" spans="1:2" x14ac:dyDescent="0.3">
      <c r="A32">
        <v>-0.24232475577095078</v>
      </c>
      <c r="B32">
        <v>1.0242859961165333E-2</v>
      </c>
    </row>
    <row r="33" spans="1:2" x14ac:dyDescent="0.3">
      <c r="A33">
        <v>-0.4368897945719506</v>
      </c>
      <c r="B33">
        <v>6.2040605849581668E-2</v>
      </c>
    </row>
    <row r="34" spans="1:2" x14ac:dyDescent="0.3">
      <c r="A34">
        <v>-0.39536470727039824</v>
      </c>
      <c r="B34">
        <v>5.0639092247057642E-2</v>
      </c>
    </row>
    <row r="35" spans="1:2" x14ac:dyDescent="0.3">
      <c r="A35">
        <v>-0.24891023217119748</v>
      </c>
      <c r="B35">
        <v>1.205102951927501E-2</v>
      </c>
    </row>
    <row r="36" spans="1:2" x14ac:dyDescent="0.3">
      <c r="A36">
        <v>-0.37501756194196334</v>
      </c>
      <c r="B36">
        <v>4.528436792990799E-2</v>
      </c>
    </row>
    <row r="37" spans="1:2" x14ac:dyDescent="0.3">
      <c r="A37">
        <v>-0.52154441184744071</v>
      </c>
      <c r="B37">
        <v>8.5516140597845069E-2</v>
      </c>
    </row>
    <row r="38" spans="1:2" x14ac:dyDescent="0.3">
      <c r="A38">
        <v>-0.21671456976999412</v>
      </c>
      <c r="B38">
        <v>3.2110894574062252E-3</v>
      </c>
    </row>
    <row r="39" spans="1:2" x14ac:dyDescent="0.3">
      <c r="A39">
        <v>-0.5362893589417197</v>
      </c>
      <c r="B39">
        <v>8.794081216343777E-2</v>
      </c>
    </row>
    <row r="40" spans="1:2" x14ac:dyDescent="0.3">
      <c r="A40">
        <v>-0.4368897945719506</v>
      </c>
      <c r="B40">
        <v>6.2040605849581668E-2</v>
      </c>
    </row>
    <row r="41" spans="1:2" x14ac:dyDescent="0.3">
      <c r="A41">
        <v>-0.3278216477401984</v>
      </c>
      <c r="B41">
        <v>3.2325819430122811E-2</v>
      </c>
    </row>
    <row r="42" spans="1:2" x14ac:dyDescent="0.3">
      <c r="A42">
        <v>-0.56494072457673794</v>
      </c>
      <c r="B42">
        <v>9.7199458368378316E-2</v>
      </c>
    </row>
    <row r="43" spans="1:2" x14ac:dyDescent="0.3">
      <c r="A43">
        <v>-0.26171532517167684</v>
      </c>
      <c r="B43">
        <v>1.5566914771154843E-2</v>
      </c>
    </row>
    <row r="44" spans="1:2" x14ac:dyDescent="0.3">
      <c r="A44">
        <v>-0.13829476062531898</v>
      </c>
      <c r="B44">
        <v>2.4631359222355211</v>
      </c>
    </row>
    <row r="45" spans="1:2" x14ac:dyDescent="0.3">
      <c r="A45">
        <v>-4.4520350587863716E-2</v>
      </c>
      <c r="B45">
        <v>2.4359964881781631</v>
      </c>
    </row>
    <row r="46" spans="1:2" x14ac:dyDescent="0.3">
      <c r="A46">
        <v>0.26276370113617165</v>
      </c>
      <c r="B46">
        <v>2.3483780491849124</v>
      </c>
    </row>
    <row r="47" spans="1:2" x14ac:dyDescent="0.3">
      <c r="A47">
        <v>-0.4178802765018228</v>
      </c>
      <c r="B47">
        <v>2.5385096567365406</v>
      </c>
    </row>
    <row r="48" spans="1:2" x14ac:dyDescent="0.3">
      <c r="A48">
        <v>-0.88234303875940945</v>
      </c>
      <c r="B48">
        <v>2.669052565309884</v>
      </c>
    </row>
    <row r="49" spans="1:2" x14ac:dyDescent="0.3">
      <c r="A49">
        <v>0.68223845096561531</v>
      </c>
      <c r="B49">
        <v>2.2162660088988635</v>
      </c>
    </row>
    <row r="50" spans="1:2" x14ac:dyDescent="0.3">
      <c r="A50">
        <v>0.45515007025085086</v>
      </c>
      <c r="B50">
        <v>2.2802413416616272</v>
      </c>
    </row>
    <row r="51" spans="1:2" x14ac:dyDescent="0.3">
      <c r="A51">
        <v>0.89180374156717668</v>
      </c>
      <c r="B51">
        <v>2.1603496545725305</v>
      </c>
    </row>
    <row r="52" spans="1:2" x14ac:dyDescent="0.3">
      <c r="A52">
        <v>0.76448453116241732</v>
      </c>
      <c r="B52">
        <v>2.1953075993626481</v>
      </c>
    </row>
    <row r="53" spans="1:2" x14ac:dyDescent="0.3">
      <c r="A53">
        <v>1.0630985027798532</v>
      </c>
      <c r="B53">
        <v>2.1116935361215283</v>
      </c>
    </row>
    <row r="54" spans="1:2" x14ac:dyDescent="0.3">
      <c r="A54">
        <v>0.71461329712660282</v>
      </c>
      <c r="B54">
        <v>2.2103925696992759</v>
      </c>
    </row>
    <row r="55" spans="1:2" x14ac:dyDescent="0.3">
      <c r="A55">
        <v>0.83198566426494036</v>
      </c>
      <c r="B55">
        <v>2.1767738613920251</v>
      </c>
    </row>
    <row r="56" spans="1:2" x14ac:dyDescent="0.3">
      <c r="A56">
        <v>0.9386337959689276</v>
      </c>
      <c r="B56">
        <v>2.1474915599370847</v>
      </c>
    </row>
    <row r="57" spans="1:2" x14ac:dyDescent="0.3">
      <c r="A57">
        <v>0.9672432351762712</v>
      </c>
      <c r="B57">
        <v>2.138012448578456</v>
      </c>
    </row>
    <row r="58" spans="1:2" x14ac:dyDescent="0.3">
      <c r="A58">
        <v>0.83772886597142759</v>
      </c>
      <c r="B58">
        <v>2.1735731165546106</v>
      </c>
    </row>
    <row r="59" spans="1:2" x14ac:dyDescent="0.3">
      <c r="A59">
        <v>1.1067501202154351</v>
      </c>
      <c r="B59">
        <v>2.0983162814786711</v>
      </c>
    </row>
    <row r="60" spans="1:2" x14ac:dyDescent="0.3">
      <c r="A60">
        <v>0.8076559875640299</v>
      </c>
      <c r="B60">
        <v>2.1834540433705971</v>
      </c>
    </row>
    <row r="61" spans="1:2" x14ac:dyDescent="0.3">
      <c r="A61">
        <v>0.9032177701738765</v>
      </c>
      <c r="B61">
        <v>2.1555918748378544</v>
      </c>
    </row>
    <row r="62" spans="1:2" x14ac:dyDescent="0.3">
      <c r="A62">
        <v>0.99010947267712557</v>
      </c>
      <c r="B62">
        <v>2.1317340820572421</v>
      </c>
    </row>
    <row r="63" spans="1:2" x14ac:dyDescent="0.3">
      <c r="A63">
        <v>1.4475650130419386</v>
      </c>
      <c r="B63">
        <v>1.9878018220255973</v>
      </c>
    </row>
    <row r="64" spans="1:2" x14ac:dyDescent="0.3">
      <c r="A64">
        <v>1.337075353437807</v>
      </c>
      <c r="B64">
        <v>2.0181388890561021</v>
      </c>
    </row>
    <row r="65" spans="1:2" x14ac:dyDescent="0.3">
      <c r="A65">
        <v>1.4924552133498898</v>
      </c>
      <c r="B65">
        <v>1.9738525137038641</v>
      </c>
    </row>
    <row r="66" spans="1:2" x14ac:dyDescent="0.3">
      <c r="A66">
        <v>1.1207379103957709</v>
      </c>
      <c r="B66">
        <v>2.0789303676671644</v>
      </c>
    </row>
    <row r="67" spans="1:2" x14ac:dyDescent="0.3">
      <c r="A67">
        <v>1.5592208807121628</v>
      </c>
      <c r="B67">
        <v>1.958536411256371</v>
      </c>
    </row>
    <row r="68" spans="1:2" x14ac:dyDescent="0.3">
      <c r="A68">
        <v>1.8282002085284939</v>
      </c>
      <c r="B68">
        <v>1.8830591110267436</v>
      </c>
    </row>
    <row r="69" spans="1:2" x14ac:dyDescent="0.3">
      <c r="A69">
        <v>1.7786681320543174</v>
      </c>
      <c r="B69">
        <v>1.8968910747984231</v>
      </c>
    </row>
    <row r="70" spans="1:2" x14ac:dyDescent="0.3">
      <c r="A70">
        <v>1.7026379223175259</v>
      </c>
      <c r="B70">
        <v>1.9191584964353186</v>
      </c>
    </row>
    <row r="71" spans="1:2" x14ac:dyDescent="0.3">
      <c r="A71">
        <v>1.8767909332642581</v>
      </c>
      <c r="B71">
        <v>1.8683257292153046</v>
      </c>
    </row>
    <row r="72" spans="1:2" x14ac:dyDescent="0.3">
      <c r="A72">
        <v>1.8133142579618855</v>
      </c>
      <c r="B72">
        <v>1.8857544746781936</v>
      </c>
    </row>
    <row r="73" spans="1:2" x14ac:dyDescent="0.3">
      <c r="A73">
        <v>2.1023676305204795</v>
      </c>
      <c r="B73">
        <v>1.7894534293604543</v>
      </c>
    </row>
    <row r="74" spans="1:2" x14ac:dyDescent="0.3">
      <c r="A74">
        <v>2.210551576230797</v>
      </c>
      <c r="B74">
        <v>1.7581256025080014</v>
      </c>
    </row>
    <row r="75" spans="1:2" x14ac:dyDescent="0.3">
      <c r="A75">
        <v>2.8631513934752322</v>
      </c>
      <c r="B75">
        <v>1.5603807406975878</v>
      </c>
    </row>
    <row r="76" spans="1:2" x14ac:dyDescent="0.3">
      <c r="A76">
        <v>-2.5966182503388202</v>
      </c>
      <c r="B76">
        <v>-5.2202093432364982E-2</v>
      </c>
    </row>
    <row r="77" spans="1:2" x14ac:dyDescent="0.3">
      <c r="A77">
        <v>-3.0016632292414154</v>
      </c>
      <c r="B77">
        <v>5.5763141443232855E-2</v>
      </c>
    </row>
    <row r="78" spans="1:2" x14ac:dyDescent="0.3">
      <c r="A78">
        <v>-3.0975641694128981</v>
      </c>
      <c r="B78">
        <v>8.4878316540923759E-2</v>
      </c>
    </row>
    <row r="79" spans="1:2" x14ac:dyDescent="0.3">
      <c r="A79">
        <v>-2.7105264274261049</v>
      </c>
      <c r="B79">
        <v>-2.1622337083869014E-2</v>
      </c>
    </row>
    <row r="80" spans="1:2" x14ac:dyDescent="0.3">
      <c r="A80">
        <v>-1.6164003035755234</v>
      </c>
      <c r="B80">
        <v>-0.24177461832831099</v>
      </c>
    </row>
    <row r="81" spans="1:2" x14ac:dyDescent="0.3">
      <c r="A81">
        <v>-1.692556292595345</v>
      </c>
      <c r="B81">
        <v>-0.22016859215247875</v>
      </c>
    </row>
    <row r="82" spans="1:2" x14ac:dyDescent="0.3">
      <c r="A82">
        <v>-1.5099922523885199</v>
      </c>
      <c r="B82">
        <v>-0.27029507045784873</v>
      </c>
    </row>
    <row r="83" spans="1:2" x14ac:dyDescent="0.3">
      <c r="A83">
        <v>-1.4310923148685959</v>
      </c>
      <c r="B83">
        <v>-0.29265450061622655</v>
      </c>
    </row>
    <row r="84" spans="1:2" x14ac:dyDescent="0.3">
      <c r="A84">
        <v>-1.7711589989813095</v>
      </c>
      <c r="B84">
        <v>-0.19928263371273666</v>
      </c>
    </row>
    <row r="85" spans="1:2" x14ac:dyDescent="0.3">
      <c r="A85">
        <v>-1.6336910450805977</v>
      </c>
      <c r="B85">
        <v>-0.23957885725926381</v>
      </c>
    </row>
    <row r="86" spans="1:2" x14ac:dyDescent="0.3">
      <c r="A86">
        <v>-1.4468242862691836</v>
      </c>
      <c r="B86">
        <v>-0.28833498444963168</v>
      </c>
    </row>
    <row r="87" spans="1:2" x14ac:dyDescent="0.3">
      <c r="A87">
        <v>-2.0911605447102466</v>
      </c>
      <c r="B87">
        <v>-0.11072410695468199</v>
      </c>
    </row>
    <row r="88" spans="1:2" x14ac:dyDescent="0.3">
      <c r="A88">
        <v>-1.7711589989813095</v>
      </c>
      <c r="B88">
        <v>-0.19928263371273666</v>
      </c>
    </row>
    <row r="89" spans="1:2" x14ac:dyDescent="0.3">
      <c r="A89">
        <v>-1.8248146103002889</v>
      </c>
      <c r="B89">
        <v>-0.18385452019377901</v>
      </c>
    </row>
    <row r="90" spans="1:2" x14ac:dyDescent="0.3">
      <c r="A90">
        <v>-2.1422361670996093</v>
      </c>
      <c r="B90">
        <v>-9.9947985827471775E-2</v>
      </c>
    </row>
    <row r="91" spans="1:2" x14ac:dyDescent="0.3">
      <c r="A91">
        <v>-2.0226000124951362</v>
      </c>
      <c r="B91">
        <v>-0.13279639946646177</v>
      </c>
    </row>
    <row r="92" spans="1:2" x14ac:dyDescent="0.3">
      <c r="A92">
        <v>-1.7533880964422699</v>
      </c>
      <c r="B92">
        <v>-0.20300209343258954</v>
      </c>
    </row>
    <row r="93" spans="1:2" x14ac:dyDescent="0.3">
      <c r="A93">
        <v>-1.8159348980553076</v>
      </c>
      <c r="B93">
        <v>-0.1867565701774703</v>
      </c>
    </row>
    <row r="94" spans="1:2" x14ac:dyDescent="0.3">
      <c r="A94">
        <v>-2.1622211987682536</v>
      </c>
      <c r="B94">
        <v>-9.1676987580210312E-2</v>
      </c>
    </row>
    <row r="95" spans="1:2" x14ac:dyDescent="0.3">
      <c r="A95">
        <v>-1.6162745242924932</v>
      </c>
      <c r="B95">
        <v>-0.24111322286724762</v>
      </c>
    </row>
    <row r="96" spans="1:2" x14ac:dyDescent="0.3">
      <c r="A96">
        <v>-0.86417016283772385</v>
      </c>
      <c r="B96">
        <v>-0.36805276334756609</v>
      </c>
    </row>
    <row r="97" spans="1:2" x14ac:dyDescent="0.3">
      <c r="A97">
        <v>-0.50668321179668374</v>
      </c>
      <c r="B97">
        <v>-0.4659757236534906</v>
      </c>
    </row>
    <row r="98" spans="1:2" x14ac:dyDescent="0.3">
      <c r="A98">
        <v>-0.54029664083004458</v>
      </c>
      <c r="B98">
        <v>-0.45953023077502675</v>
      </c>
    </row>
    <row r="99" spans="1:2" x14ac:dyDescent="0.3">
      <c r="A99">
        <v>-0.84912798460948768</v>
      </c>
      <c r="B99">
        <v>-0.37195090663179409</v>
      </c>
    </row>
    <row r="100" spans="1:2" x14ac:dyDescent="0.3">
      <c r="A100">
        <v>-0.72578755943697804</v>
      </c>
      <c r="B100">
        <v>-0.40860012155494169</v>
      </c>
    </row>
    <row r="101" spans="1:2" x14ac:dyDescent="0.3">
      <c r="A101">
        <v>-0.44198317781124069</v>
      </c>
      <c r="B101">
        <v>-0.48304443524833429</v>
      </c>
    </row>
    <row r="102" spans="1:2" x14ac:dyDescent="0.3">
      <c r="A102">
        <v>-0.56615065348820692</v>
      </c>
      <c r="B102">
        <v>-0.44871988315141381</v>
      </c>
    </row>
    <row r="103" spans="1:2" x14ac:dyDescent="0.3">
      <c r="A103">
        <v>-0.60007653784482595</v>
      </c>
      <c r="B103">
        <v>-0.43986883100739316</v>
      </c>
    </row>
    <row r="104" spans="1:2" x14ac:dyDescent="0.3">
      <c r="A104">
        <v>-0.91717790741203076</v>
      </c>
      <c r="B104">
        <v>-0.35326648786466247</v>
      </c>
    </row>
    <row r="105" spans="1:2" x14ac:dyDescent="0.3">
      <c r="A105">
        <v>-0.79786194003967359</v>
      </c>
      <c r="B105">
        <v>-0.38881071028007591</v>
      </c>
    </row>
    <row r="106" spans="1:2" x14ac:dyDescent="0.3">
      <c r="A106">
        <v>-0.61373912972836164</v>
      </c>
      <c r="B106">
        <v>-0.43681343348789825</v>
      </c>
    </row>
    <row r="107" spans="1:2" x14ac:dyDescent="0.3">
      <c r="A107">
        <v>-0.50659935894133024</v>
      </c>
      <c r="B107">
        <v>-0.46553479334611503</v>
      </c>
    </row>
    <row r="108" spans="1:2" x14ac:dyDescent="0.3">
      <c r="A108">
        <v>-0.69697223423147436</v>
      </c>
      <c r="B108">
        <v>-0.41396017935068014</v>
      </c>
    </row>
    <row r="109" spans="1:2" x14ac:dyDescent="0.3">
      <c r="A109">
        <v>-0.68971218884817742</v>
      </c>
      <c r="B109">
        <v>-0.41525763424423545</v>
      </c>
    </row>
    <row r="110" spans="1:2" x14ac:dyDescent="0.3">
      <c r="A110">
        <v>-0.32964899501774197</v>
      </c>
      <c r="B110">
        <v>-0.51481585914745664</v>
      </c>
    </row>
    <row r="111" spans="1:2" x14ac:dyDescent="0.3">
      <c r="A111">
        <v>-0.57989709822709612</v>
      </c>
      <c r="B111">
        <v>-0.44610541593929459</v>
      </c>
    </row>
    <row r="112" spans="1:2" x14ac:dyDescent="0.3">
      <c r="A112">
        <v>-0.57951976037800512</v>
      </c>
      <c r="B112">
        <v>-0.44412122955610417</v>
      </c>
    </row>
    <row r="113" spans="1:2" x14ac:dyDescent="0.3">
      <c r="A113">
        <v>-0.86408630998237035</v>
      </c>
      <c r="B113">
        <v>-0.36761183304019052</v>
      </c>
    </row>
    <row r="114" spans="1:2" x14ac:dyDescent="0.3">
      <c r="A114">
        <v>-0.98778510267444819</v>
      </c>
      <c r="B114">
        <v>-0.33689561984160554</v>
      </c>
    </row>
    <row r="115" spans="1:2" x14ac:dyDescent="0.3">
      <c r="A115">
        <v>-0.94800920765783447</v>
      </c>
      <c r="B115">
        <v>-0.34433720602060558</v>
      </c>
    </row>
    <row r="116" spans="1:2" x14ac:dyDescent="0.3">
      <c r="A116">
        <v>-1.2782396035978558</v>
      </c>
      <c r="B116">
        <v>-0.25389805860796777</v>
      </c>
    </row>
    <row r="117" spans="1:2" x14ac:dyDescent="0.3">
      <c r="A117">
        <v>-1.1830741291666209</v>
      </c>
      <c r="B117">
        <v>-0.27979559818252936</v>
      </c>
    </row>
    <row r="118" spans="1:2" x14ac:dyDescent="0.3">
      <c r="A118">
        <v>-0.76118062913387519</v>
      </c>
      <c r="B118">
        <v>-0.39633052615911207</v>
      </c>
    </row>
    <row r="119" spans="1:2" x14ac:dyDescent="0.3">
      <c r="A119">
        <v>-0.94041000471289915</v>
      </c>
      <c r="B119">
        <v>-0.34688766747910937</v>
      </c>
    </row>
    <row r="120" spans="1:2" x14ac:dyDescent="0.3">
      <c r="A120">
        <v>-0.94032615185754564</v>
      </c>
      <c r="B120">
        <v>-0.3464467371717338</v>
      </c>
    </row>
    <row r="121" spans="1:2" x14ac:dyDescent="0.3">
      <c r="A121">
        <v>-0.67639648643513284</v>
      </c>
      <c r="B121">
        <v>-0.42216139324076291</v>
      </c>
    </row>
    <row r="122" spans="1:2" x14ac:dyDescent="0.3">
      <c r="A122">
        <v>-0.93254401901260642</v>
      </c>
      <c r="B122">
        <v>-0.34904742556240653</v>
      </c>
    </row>
    <row r="123" spans="1:2" x14ac:dyDescent="0.3">
      <c r="A123">
        <v>-0.91768102454415201</v>
      </c>
      <c r="B123">
        <v>-0.35591206970891648</v>
      </c>
    </row>
    <row r="124" spans="1:2" x14ac:dyDescent="0.3">
      <c r="A124">
        <v>0.1823446778281263</v>
      </c>
      <c r="B124">
        <v>-0.57443522750334319</v>
      </c>
    </row>
    <row r="125" spans="1:2" x14ac:dyDescent="0.3">
      <c r="A125">
        <v>0.15143327086719299</v>
      </c>
      <c r="B125">
        <v>-0.56896360376111321</v>
      </c>
    </row>
    <row r="126" spans="1:2" x14ac:dyDescent="0.3">
      <c r="A126">
        <v>-0.12487847713870942</v>
      </c>
      <c r="B126">
        <v>-0.49054513869777666</v>
      </c>
    </row>
    <row r="127" spans="1:2" x14ac:dyDescent="0.3">
      <c r="A127">
        <v>-2.5459942439419528E-2</v>
      </c>
      <c r="B127">
        <v>-0.52039416035300434</v>
      </c>
    </row>
    <row r="128" spans="1:2" x14ac:dyDescent="0.3">
      <c r="A128">
        <v>0.30613106951577962</v>
      </c>
      <c r="B128">
        <v>-0.6077272381890032</v>
      </c>
    </row>
    <row r="129" spans="1:2" x14ac:dyDescent="0.3">
      <c r="A129">
        <v>0.47810414585173044</v>
      </c>
      <c r="B129">
        <v>-0.65888936976990209</v>
      </c>
    </row>
    <row r="130" spans="1:2" x14ac:dyDescent="0.3">
      <c r="A130">
        <v>0.20622464187366923</v>
      </c>
      <c r="B130">
        <v>-0.58145588592495079</v>
      </c>
    </row>
    <row r="131" spans="1:2" x14ac:dyDescent="0.3">
      <c r="A131">
        <v>0.30541832024527438</v>
      </c>
      <c r="B131">
        <v>-0.61147514580169626</v>
      </c>
    </row>
    <row r="132" spans="1:2" x14ac:dyDescent="0.3">
      <c r="A132">
        <v>0.53727061026907219</v>
      </c>
      <c r="B132">
        <v>-0.67165501075889211</v>
      </c>
    </row>
    <row r="133" spans="1:2" x14ac:dyDescent="0.3">
      <c r="A133">
        <v>0.30587951094971894</v>
      </c>
      <c r="B133">
        <v>-0.60905002911113004</v>
      </c>
    </row>
    <row r="134" spans="1:2" x14ac:dyDescent="0.3">
      <c r="A134">
        <v>0.12687873783859965</v>
      </c>
      <c r="B134">
        <v>-0.56245366000405994</v>
      </c>
    </row>
    <row r="135" spans="1:2" x14ac:dyDescent="0.3">
      <c r="A135">
        <v>0.58958856167102769</v>
      </c>
      <c r="B135">
        <v>-0.68601991335942891</v>
      </c>
    </row>
    <row r="136" spans="1:2" x14ac:dyDescent="0.3">
      <c r="A136">
        <v>9.6241845541882975E-2</v>
      </c>
      <c r="B136">
        <v>-0.55148996484464341</v>
      </c>
    </row>
    <row r="137" spans="1:2" x14ac:dyDescent="0.3">
      <c r="A137">
        <v>0.33476721096150097</v>
      </c>
      <c r="B137">
        <v>-0.61605379684702366</v>
      </c>
    </row>
    <row r="138" spans="1:2" x14ac:dyDescent="0.3">
      <c r="A138">
        <v>0.47345477740506148</v>
      </c>
      <c r="B138">
        <v>-0.65297325873105427</v>
      </c>
    </row>
    <row r="139" spans="1:2" x14ac:dyDescent="0.3">
      <c r="A139">
        <v>0.41261524164928359</v>
      </c>
      <c r="B139">
        <v>-0.64090812805314645</v>
      </c>
    </row>
    <row r="140" spans="1:2" x14ac:dyDescent="0.3">
      <c r="A140">
        <v>0.18829751167299941</v>
      </c>
      <c r="B140">
        <v>-0.57653364657231942</v>
      </c>
    </row>
    <row r="141" spans="1:2" x14ac:dyDescent="0.3">
      <c r="A141">
        <v>0.21175821144177456</v>
      </c>
      <c r="B141">
        <v>-0.58575895653080556</v>
      </c>
    </row>
    <row r="142" spans="1:2" x14ac:dyDescent="0.3">
      <c r="A142">
        <v>0.5213709331577755</v>
      </c>
      <c r="B142">
        <v>-0.66821735520704784</v>
      </c>
    </row>
    <row r="143" spans="1:2" x14ac:dyDescent="0.3">
      <c r="A143">
        <v>0.13341854167094763</v>
      </c>
      <c r="B143">
        <v>-0.56146556692140659</v>
      </c>
    </row>
    <row r="144" spans="1:2" x14ac:dyDescent="0.3">
      <c r="A144">
        <v>0.13997356969259453</v>
      </c>
      <c r="B144">
        <v>-0.56140956138567411</v>
      </c>
    </row>
    <row r="145" spans="1:2" x14ac:dyDescent="0.3">
      <c r="A145">
        <v>0.45149171135516419</v>
      </c>
      <c r="B145">
        <v>-0.64903066711821922</v>
      </c>
    </row>
    <row r="146" spans="1:2" x14ac:dyDescent="0.3">
      <c r="A146">
        <v>-0.11129973811052724</v>
      </c>
      <c r="B146">
        <v>-0.4940414665246472</v>
      </c>
    </row>
    <row r="147" spans="1:2" x14ac:dyDescent="0.3">
      <c r="A147">
        <v>0.17622413827254813</v>
      </c>
      <c r="B147">
        <v>-0.57321866904911856</v>
      </c>
    </row>
    <row r="148" spans="1:2" x14ac:dyDescent="0.3">
      <c r="A148">
        <v>0.45714731406607578</v>
      </c>
      <c r="B148">
        <v>-0.64965561446855913</v>
      </c>
    </row>
    <row r="149" spans="1:2" x14ac:dyDescent="0.3">
      <c r="A149">
        <v>0.40247797620240811</v>
      </c>
      <c r="B149">
        <v>-0.63348520904920702</v>
      </c>
    </row>
    <row r="150" spans="1:2" x14ac:dyDescent="0.3">
      <c r="A150">
        <v>0.64058407734525824</v>
      </c>
      <c r="B150">
        <v>-0.70025369258846548</v>
      </c>
    </row>
    <row r="151" spans="1:2" x14ac:dyDescent="0.3">
      <c r="A151">
        <v>0.22436140421272305</v>
      </c>
      <c r="B151">
        <v>-0.58527579950914321</v>
      </c>
    </row>
    <row r="152" spans="1:2" x14ac:dyDescent="0.3">
      <c r="A152">
        <v>0.13337661524327088</v>
      </c>
      <c r="B152">
        <v>-0.56168603207509438</v>
      </c>
    </row>
    <row r="153" spans="1:2" x14ac:dyDescent="0.3">
      <c r="A153">
        <v>5.8139021863705218E-2</v>
      </c>
      <c r="B153">
        <v>-0.54334786835456139</v>
      </c>
    </row>
    <row r="154" spans="1:2" x14ac:dyDescent="0.3">
      <c r="A154">
        <v>-0.20061145574154138</v>
      </c>
      <c r="B154">
        <v>-0.46975118877951683</v>
      </c>
    </row>
    <row r="155" spans="1:2" x14ac:dyDescent="0.3">
      <c r="A155">
        <v>-0.18021863784520575</v>
      </c>
      <c r="B155">
        <v>-0.47790217573743005</v>
      </c>
    </row>
    <row r="156" spans="1:2" x14ac:dyDescent="0.3">
      <c r="A156">
        <v>-3.7777142497076428E-2</v>
      </c>
      <c r="B156">
        <v>-0.51330060570994984</v>
      </c>
    </row>
    <row r="157" spans="1:2" x14ac:dyDescent="0.3">
      <c r="A157">
        <v>-0.24987674946035623</v>
      </c>
      <c r="B157">
        <v>-0.45552852163263224</v>
      </c>
    </row>
    <row r="158" spans="1:2" x14ac:dyDescent="0.3">
      <c r="A158">
        <v>-0.30749966796251027</v>
      </c>
      <c r="B158">
        <v>-0.43970703799917388</v>
      </c>
    </row>
    <row r="159" spans="1:2" x14ac:dyDescent="0.3">
      <c r="A159">
        <v>5.1877478835795798E-2</v>
      </c>
      <c r="B159">
        <v>-0.54186061781447903</v>
      </c>
    </row>
    <row r="160" spans="1:2" x14ac:dyDescent="0.3">
      <c r="A160">
        <v>-5.29947315121259E-3</v>
      </c>
      <c r="B160">
        <v>-0.5226819299435338</v>
      </c>
    </row>
    <row r="161" spans="1:2" x14ac:dyDescent="0.3">
      <c r="A161">
        <v>0.1945438305116079</v>
      </c>
      <c r="B161">
        <v>-0.57708880956548048</v>
      </c>
    </row>
    <row r="162" spans="1:2" x14ac:dyDescent="0.3">
      <c r="A162">
        <v>1.1359806384734548</v>
      </c>
      <c r="B162">
        <v>-0.75601322484144817</v>
      </c>
    </row>
    <row r="163" spans="1:2" x14ac:dyDescent="0.3">
      <c r="A163">
        <v>0.87745876333611483</v>
      </c>
      <c r="B163">
        <v>-0.68526303483933659</v>
      </c>
    </row>
    <row r="164" spans="1:2" x14ac:dyDescent="0.3">
      <c r="A164">
        <v>1.5921694700625866</v>
      </c>
      <c r="B164">
        <v>2.6498831421036679</v>
      </c>
    </row>
    <row r="165" spans="1:2" x14ac:dyDescent="0.3">
      <c r="A165">
        <v>1.2297817507492876</v>
      </c>
      <c r="B165">
        <v>-0.78200010619819726</v>
      </c>
    </row>
    <row r="166" spans="1:2" x14ac:dyDescent="0.3">
      <c r="A166">
        <v>0.94860327024947533</v>
      </c>
      <c r="B166">
        <v>-0.70386922390643258</v>
      </c>
    </row>
    <row r="167" spans="1:2" x14ac:dyDescent="0.3">
      <c r="A167">
        <v>0.80378368620125784</v>
      </c>
      <c r="B167">
        <v>-0.66781784381570686</v>
      </c>
    </row>
    <row r="168" spans="1:2" x14ac:dyDescent="0.3">
      <c r="A168">
        <v>1.2828161975619703</v>
      </c>
      <c r="B168">
        <v>-0.79563382898049184</v>
      </c>
    </row>
    <row r="169" spans="1:2" x14ac:dyDescent="0.3">
      <c r="A169">
        <v>0.76920993509996616</v>
      </c>
      <c r="B169">
        <v>-0.65832495363563193</v>
      </c>
    </row>
    <row r="170" spans="1:2" x14ac:dyDescent="0.3">
      <c r="A170">
        <v>1.0493976451532441</v>
      </c>
      <c r="B170">
        <v>-0.73154426353194257</v>
      </c>
    </row>
    <row r="171" spans="1:2" x14ac:dyDescent="0.3">
      <c r="A171">
        <v>1.181232952441198</v>
      </c>
      <c r="B171">
        <v>-0.76704625923306979</v>
      </c>
    </row>
    <row r="172" spans="1:2" x14ac:dyDescent="0.3">
      <c r="A172">
        <v>1.2538865711225136</v>
      </c>
      <c r="B172">
        <v>-0.78885052639828668</v>
      </c>
    </row>
    <row r="173" spans="1:2" x14ac:dyDescent="0.3">
      <c r="A173">
        <v>1.110149342285037</v>
      </c>
      <c r="B173">
        <v>-0.75216842035365816</v>
      </c>
    </row>
    <row r="174" spans="1:2" x14ac:dyDescent="0.3">
      <c r="A174">
        <v>1.5013335752147898</v>
      </c>
      <c r="B174">
        <v>-0.8560959432306704</v>
      </c>
    </row>
    <row r="175" spans="1:2" x14ac:dyDescent="0.3">
      <c r="A175">
        <v>1.0698590917156321</v>
      </c>
      <c r="B175">
        <v>-0.73832223263555863</v>
      </c>
    </row>
    <row r="176" spans="1:2" x14ac:dyDescent="0.3">
      <c r="A176">
        <v>1.2540123504055438</v>
      </c>
      <c r="B176">
        <v>-0.78818913093722331</v>
      </c>
    </row>
    <row r="177" spans="1:2" x14ac:dyDescent="0.3">
      <c r="A177">
        <v>1.3850473094274172</v>
      </c>
      <c r="B177">
        <v>-0.82486323676396844</v>
      </c>
    </row>
    <row r="178" spans="1:2" x14ac:dyDescent="0.3">
      <c r="A178">
        <v>0.99134023818502126</v>
      </c>
      <c r="B178">
        <v>-0.71699534388844099</v>
      </c>
    </row>
    <row r="179" spans="1:2" x14ac:dyDescent="0.3">
      <c r="A179">
        <v>1.3484461052367485</v>
      </c>
      <c r="B179">
        <v>-0.8138857627831052</v>
      </c>
    </row>
    <row r="180" spans="1:2" x14ac:dyDescent="0.3">
      <c r="A180">
        <v>1.2153150644594473</v>
      </c>
      <c r="B180">
        <v>-0.77710009100986921</v>
      </c>
    </row>
    <row r="181" spans="1:2" x14ac:dyDescent="0.3">
      <c r="A181">
        <v>1.1000881977846602</v>
      </c>
      <c r="B181">
        <v>-0.74940593908432396</v>
      </c>
    </row>
    <row r="182" spans="1:2" x14ac:dyDescent="0.3">
      <c r="A182">
        <v>1.474991669613805</v>
      </c>
      <c r="B182">
        <v>-0.84886326499823228</v>
      </c>
    </row>
    <row r="183" spans="1:2" x14ac:dyDescent="0.3">
      <c r="A183">
        <v>1.0179337023520665</v>
      </c>
      <c r="B183">
        <v>-0.72290523119875227</v>
      </c>
    </row>
    <row r="184" spans="1:2" x14ac:dyDescent="0.3">
      <c r="A184">
        <v>1.1955319330203313</v>
      </c>
      <c r="B184">
        <v>-0.77282813503614922</v>
      </c>
    </row>
    <row r="185" spans="1:2" x14ac:dyDescent="0.3">
      <c r="A185">
        <v>0.82697011093422756</v>
      </c>
      <c r="B185">
        <v>-0.67140040156049685</v>
      </c>
    </row>
    <row r="186" spans="1:2" x14ac:dyDescent="0.3">
      <c r="A186">
        <v>1.1460837094015086</v>
      </c>
      <c r="B186">
        <v>-0.75855524095709459</v>
      </c>
    </row>
    <row r="187" spans="1:2" x14ac:dyDescent="0.3">
      <c r="A187">
        <v>0.89409016004743758</v>
      </c>
      <c r="B187">
        <v>-0.68890159811985929</v>
      </c>
    </row>
    <row r="188" spans="1:2" x14ac:dyDescent="0.3">
      <c r="A188">
        <v>0.76353910819975357</v>
      </c>
      <c r="B188">
        <v>-0.65676791873837082</v>
      </c>
    </row>
    <row r="189" spans="1:2" x14ac:dyDescent="0.3">
      <c r="A189">
        <v>0.66311059309599907</v>
      </c>
      <c r="B189">
        <v>-0.62919333297720037</v>
      </c>
    </row>
    <row r="190" spans="1:2" x14ac:dyDescent="0.3">
      <c r="A190">
        <v>1.8832221627281176</v>
      </c>
      <c r="B190">
        <v>-0.88022442796758082</v>
      </c>
    </row>
    <row r="191" spans="1:2" x14ac:dyDescent="0.3">
      <c r="A191">
        <v>1.7580142582680869</v>
      </c>
      <c r="B191">
        <v>-0.8463101366708754</v>
      </c>
    </row>
    <row r="192" spans="1:2" x14ac:dyDescent="0.3">
      <c r="A192">
        <v>2.1621902602385488</v>
      </c>
      <c r="B192">
        <v>-0.95682049952638826</v>
      </c>
    </row>
    <row r="193" spans="1:2" x14ac:dyDescent="0.3">
      <c r="A193">
        <v>1.7003913397659329</v>
      </c>
      <c r="B193">
        <v>-0.83048865303741692</v>
      </c>
    </row>
    <row r="194" spans="1:2" x14ac:dyDescent="0.3">
      <c r="A194">
        <v>1.8922009520177534</v>
      </c>
      <c r="B194">
        <v>-0.88361763519081782</v>
      </c>
    </row>
    <row r="195" spans="1:2" x14ac:dyDescent="0.3">
      <c r="A195">
        <v>2.0454962082234833</v>
      </c>
      <c r="B195">
        <v>-0.9257078043490341</v>
      </c>
    </row>
    <row r="196" spans="1:2" x14ac:dyDescent="0.3">
      <c r="A196">
        <v>1.7287072939795389</v>
      </c>
      <c r="B196">
        <v>-0.84151102047186077</v>
      </c>
    </row>
    <row r="197" spans="1:2" x14ac:dyDescent="0.3">
      <c r="A197">
        <v>2.0752985577352998</v>
      </c>
      <c r="B197">
        <v>-0.93296270674577597</v>
      </c>
    </row>
    <row r="198" spans="1:2" x14ac:dyDescent="0.3">
      <c r="A198">
        <v>2.0107851997900843</v>
      </c>
      <c r="B198">
        <v>-0.91896094987755272</v>
      </c>
    </row>
    <row r="199" spans="1:2" x14ac:dyDescent="0.3">
      <c r="A199">
        <v>1.9721413183207419</v>
      </c>
      <c r="B199">
        <v>-0.90556680454898075</v>
      </c>
    </row>
    <row r="200" spans="1:2" x14ac:dyDescent="0.3">
      <c r="A200">
        <v>1.9190497208910815</v>
      </c>
      <c r="B200">
        <v>-0.89122145937345265</v>
      </c>
    </row>
    <row r="201" spans="1:2" x14ac:dyDescent="0.3">
      <c r="A201">
        <v>2.2265396586132788</v>
      </c>
      <c r="B201">
        <v>-0.9747208448038136</v>
      </c>
    </row>
    <row r="202" spans="1:2" x14ac:dyDescent="0.3">
      <c r="A202">
        <v>2.2019050188695539</v>
      </c>
      <c r="B202">
        <v>-0.97166855914858674</v>
      </c>
    </row>
    <row r="203" spans="1:2" x14ac:dyDescent="0.3">
      <c r="A203">
        <v>1.9013322228287954</v>
      </c>
      <c r="B203">
        <v>-0.88519689425238224</v>
      </c>
    </row>
    <row r="204" spans="1:2" x14ac:dyDescent="0.3">
      <c r="A204">
        <v>2.2066422259402092</v>
      </c>
      <c r="B204">
        <v>-0.96902564404362723</v>
      </c>
    </row>
    <row r="205" spans="1:2" x14ac:dyDescent="0.3">
      <c r="A205">
        <v>1.6606573711769936</v>
      </c>
      <c r="B205">
        <v>-0.82282660170472854</v>
      </c>
    </row>
    <row r="206" spans="1:2" x14ac:dyDescent="0.3">
      <c r="A206">
        <v>2.5505309034350674</v>
      </c>
      <c r="B206">
        <v>-0.9834177416137786</v>
      </c>
    </row>
    <row r="207" spans="1:2" x14ac:dyDescent="0.3">
      <c r="A207">
        <v>2.8783832106749982</v>
      </c>
      <c r="B207">
        <v>-1.0732039389082098</v>
      </c>
    </row>
    <row r="208" spans="1:2" x14ac:dyDescent="0.3">
      <c r="A208">
        <v>2.8558980571634569</v>
      </c>
      <c r="B208">
        <v>-1.0679581137982566</v>
      </c>
    </row>
    <row r="209" spans="1:2" x14ac:dyDescent="0.3">
      <c r="A209">
        <v>2.7567500513597505</v>
      </c>
      <c r="B209">
        <v>-1.040735116562274</v>
      </c>
    </row>
    <row r="210" spans="1:2" x14ac:dyDescent="0.3">
      <c r="A210">
        <v>3.6142181986034085</v>
      </c>
      <c r="B210">
        <v>-1.1986908178885687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31A7B-4A09-41A5-90B0-AF947D4D16AF}">
  <sheetPr codeName="XLSTAT_20230720_145125_1_HID1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F7FAA-B8DA-47CB-AB73-E90876F9AACB}">
  <sheetPr codeName="XLSTAT_20230720_145125_1_HID"/>
  <dimension ref="A1:B3"/>
  <sheetViews>
    <sheetView workbookViewId="0"/>
  </sheetViews>
  <sheetFormatPr defaultRowHeight="14.4" x14ac:dyDescent="0.3"/>
  <sheetData>
    <row r="1" spans="1:2" x14ac:dyDescent="0.3">
      <c r="A1">
        <v>0.98221637277869545</v>
      </c>
      <c r="B1">
        <v>-7.2917665665130416E-2</v>
      </c>
    </row>
    <row r="2" spans="1:2" x14ac:dyDescent="0.3">
      <c r="A2">
        <v>0.26129589951964405</v>
      </c>
      <c r="B2">
        <v>0.96505462487450777</v>
      </c>
    </row>
    <row r="3" spans="1:2" x14ac:dyDescent="0.3">
      <c r="A3">
        <v>0.96756871627040975</v>
      </c>
      <c r="B3">
        <v>-0.18659542022711095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EF3EF-410A-4A3A-AC3D-B9FDDDEFC3B4}">
  <sheetPr codeName="XLSTAT_20230720_150112_1_HID3"/>
  <dimension ref="A1:D75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1.6</v>
      </c>
      <c r="B1">
        <v>-0.20724553523858028</v>
      </c>
      <c r="C1">
        <v>-1.688689180060547</v>
      </c>
      <c r="D1">
        <v>-9.7353697037454001E-2</v>
      </c>
    </row>
    <row r="2" spans="1:4" x14ac:dyDescent="0.3">
      <c r="A2">
        <v>1.5025608324122526</v>
      </c>
      <c r="B2">
        <v>-6.7418879204312401E-2</v>
      </c>
      <c r="C2">
        <v>-1.9670625405832227</v>
      </c>
      <c r="D2">
        <v>3.3511271271792348E-2</v>
      </c>
    </row>
    <row r="3" spans="1:4" x14ac:dyDescent="0.3">
      <c r="A3">
        <v>0.49235878370228792</v>
      </c>
      <c r="B3">
        <v>1.633961515688455</v>
      </c>
      <c r="C3">
        <v>-1.3605869281035554</v>
      </c>
      <c r="D3">
        <v>-0.20402391808186721</v>
      </c>
    </row>
    <row r="4" spans="1:4" x14ac:dyDescent="0.3">
      <c r="A4">
        <v>-1.4314153546892932</v>
      </c>
      <c r="B4">
        <v>0.25960422991418447</v>
      </c>
      <c r="C4">
        <v>-1.3205358358071995</v>
      </c>
      <c r="D4">
        <v>-0.21726763474222932</v>
      </c>
    </row>
    <row r="5" spans="1:4" x14ac:dyDescent="0.3">
      <c r="C5">
        <v>-0.82254646849980073</v>
      </c>
      <c r="D5">
        <v>1.4812062905439574</v>
      </c>
    </row>
    <row r="6" spans="1:4" x14ac:dyDescent="0.3">
      <c r="C6">
        <v>-0.82074236524320776</v>
      </c>
      <c r="D6">
        <v>1.4806097267304275</v>
      </c>
    </row>
    <row r="7" spans="1:4" x14ac:dyDescent="0.3">
      <c r="C7">
        <v>-1.3175381805704727</v>
      </c>
      <c r="D7">
        <v>-0.21827385286491352</v>
      </c>
    </row>
    <row r="8" spans="1:4" x14ac:dyDescent="0.3">
      <c r="C8">
        <v>-1.3251154142481614</v>
      </c>
      <c r="D8">
        <v>-0.2157682848480883</v>
      </c>
    </row>
    <row r="9" spans="1:4" x14ac:dyDescent="0.3">
      <c r="C9">
        <v>-0.88059763903216326</v>
      </c>
      <c r="D9">
        <v>1.2625463385638405</v>
      </c>
    </row>
    <row r="10" spans="1:4" x14ac:dyDescent="0.3">
      <c r="C10">
        <v>-1.4074890771439477</v>
      </c>
      <c r="D10">
        <v>1.7528637411883785</v>
      </c>
    </row>
    <row r="11" spans="1:4" x14ac:dyDescent="0.3">
      <c r="C11">
        <v>-1.3732111152686877</v>
      </c>
      <c r="D11">
        <v>1.7415290287313117</v>
      </c>
    </row>
    <row r="12" spans="1:4" x14ac:dyDescent="0.3">
      <c r="C12">
        <v>-1.4018554027185908</v>
      </c>
      <c r="D12">
        <v>1.5131450865906588</v>
      </c>
    </row>
    <row r="13" spans="1:4" x14ac:dyDescent="0.3">
      <c r="C13">
        <v>-1.0304188802061307</v>
      </c>
      <c r="D13">
        <v>-0.31079145658741997</v>
      </c>
    </row>
    <row r="14" spans="1:4" x14ac:dyDescent="0.3">
      <c r="C14">
        <v>-0.71214503004476104</v>
      </c>
      <c r="D14">
        <v>-0.45545110393045518</v>
      </c>
    </row>
    <row r="15" spans="1:4" x14ac:dyDescent="0.3">
      <c r="C15">
        <v>-0.71809857079151673</v>
      </c>
      <c r="D15">
        <v>-0.45348244334580667</v>
      </c>
    </row>
    <row r="16" spans="1:4" x14ac:dyDescent="0.3">
      <c r="C16">
        <v>-0.98730081237356726</v>
      </c>
      <c r="D16">
        <v>-0.32504933173078276</v>
      </c>
    </row>
    <row r="17" spans="3:4" x14ac:dyDescent="0.3">
      <c r="C17">
        <v>-0.98657917107092985</v>
      </c>
      <c r="D17">
        <v>-0.32528795725619475</v>
      </c>
    </row>
    <row r="18" spans="3:4" x14ac:dyDescent="0.3">
      <c r="C18">
        <v>-0.73650042400876126</v>
      </c>
      <c r="D18">
        <v>-0.44739749244780258</v>
      </c>
    </row>
    <row r="19" spans="3:4" x14ac:dyDescent="0.3">
      <c r="C19">
        <v>-0.67010942416615316</v>
      </c>
      <c r="D19">
        <v>-0.46935104078570006</v>
      </c>
    </row>
    <row r="20" spans="3:4" x14ac:dyDescent="0.3">
      <c r="C20">
        <v>-0.9539249021266033</v>
      </c>
      <c r="D20">
        <v>-0.33608576228108467</v>
      </c>
    </row>
    <row r="21" spans="3:4" x14ac:dyDescent="0.3">
      <c r="C21">
        <v>-0.9463476684489146</v>
      </c>
      <c r="D21">
        <v>-0.33859133029790989</v>
      </c>
    </row>
    <row r="22" spans="3:4" x14ac:dyDescent="0.3">
      <c r="C22">
        <v>-0.69049579096564984</v>
      </c>
      <c r="D22">
        <v>-0.46260986969281304</v>
      </c>
    </row>
    <row r="23" spans="3:4" x14ac:dyDescent="0.3">
      <c r="C23">
        <v>-0.38901928017091342</v>
      </c>
      <c r="D23">
        <v>-0.60302587512147654</v>
      </c>
    </row>
    <row r="24" spans="3:4" x14ac:dyDescent="0.3">
      <c r="C24">
        <v>-0.6710114757944492</v>
      </c>
      <c r="D24">
        <v>-0.46905275887893527</v>
      </c>
    </row>
    <row r="25" spans="3:4" x14ac:dyDescent="0.3">
      <c r="C25">
        <v>-0.98459465748867825</v>
      </c>
      <c r="D25">
        <v>-0.32594417745107745</v>
      </c>
    </row>
    <row r="26" spans="3:4" x14ac:dyDescent="0.3">
      <c r="C26">
        <v>-1.2585122360416821</v>
      </c>
      <c r="D26">
        <v>-0.1970944689883761</v>
      </c>
    </row>
    <row r="27" spans="3:4" x14ac:dyDescent="0.3">
      <c r="C27">
        <v>-0.18817270542971976</v>
      </c>
      <c r="D27">
        <v>1.5151314111074077</v>
      </c>
    </row>
    <row r="28" spans="3:4" x14ac:dyDescent="0.3">
      <c r="C28">
        <v>-0.38217535749494708</v>
      </c>
      <c r="D28">
        <v>-0.56143448679710983</v>
      </c>
    </row>
    <row r="29" spans="3:4" x14ac:dyDescent="0.3">
      <c r="C29">
        <v>-0.66459093874095976</v>
      </c>
      <c r="D29">
        <v>-0.42884094446821197</v>
      </c>
    </row>
    <row r="30" spans="3:4" x14ac:dyDescent="0.3">
      <c r="C30">
        <v>-0.66170437353041167</v>
      </c>
      <c r="D30">
        <v>-0.42979544656985963</v>
      </c>
    </row>
    <row r="31" spans="3:4" x14ac:dyDescent="0.3">
      <c r="C31">
        <v>-0.41988111555773239</v>
      </c>
      <c r="D31">
        <v>-0.54896630309433658</v>
      </c>
    </row>
    <row r="32" spans="3:4" x14ac:dyDescent="0.3">
      <c r="C32">
        <v>-9.0889229671217514E-2</v>
      </c>
      <c r="D32">
        <v>-0.69823025784343884</v>
      </c>
    </row>
    <row r="33" spans="3:4" x14ac:dyDescent="0.3">
      <c r="C33">
        <v>-0.33671195542881299</v>
      </c>
      <c r="D33">
        <v>-0.57646789489806149</v>
      </c>
    </row>
    <row r="34" spans="3:4" x14ac:dyDescent="0.3">
      <c r="C34">
        <v>-0.34158303422161324</v>
      </c>
      <c r="D34">
        <v>-0.57485717260153102</v>
      </c>
    </row>
    <row r="35" spans="3:4" x14ac:dyDescent="0.3">
      <c r="C35">
        <v>-8.2770765016550452E-2</v>
      </c>
      <c r="D35">
        <v>-0.70091479500432308</v>
      </c>
    </row>
    <row r="36" spans="3:4" x14ac:dyDescent="0.3">
      <c r="C36">
        <v>-0.14343094466622303</v>
      </c>
      <c r="D36">
        <v>1.500336628531868</v>
      </c>
    </row>
    <row r="37" spans="3:4" x14ac:dyDescent="0.3">
      <c r="C37">
        <v>-0.34061166229383616</v>
      </c>
      <c r="D37">
        <v>-0.57516339486861234</v>
      </c>
    </row>
    <row r="38" spans="3:4" x14ac:dyDescent="0.3">
      <c r="C38">
        <v>-9.8827284000224988E-2</v>
      </c>
      <c r="D38">
        <v>-0.69560537706390757</v>
      </c>
    </row>
    <row r="39" spans="3:4" x14ac:dyDescent="0.3">
      <c r="C39">
        <v>-0.66765791427716692</v>
      </c>
      <c r="D39">
        <v>-0.42782678598521129</v>
      </c>
    </row>
    <row r="40" spans="3:4" x14ac:dyDescent="0.3">
      <c r="C40">
        <v>-0.36178899069545012</v>
      </c>
      <c r="D40">
        <v>-0.56817565788999702</v>
      </c>
    </row>
    <row r="41" spans="3:4" x14ac:dyDescent="0.3">
      <c r="C41">
        <v>-0.20779647659665954</v>
      </c>
      <c r="D41">
        <v>1.2837646498991055</v>
      </c>
    </row>
    <row r="42" spans="3:4" x14ac:dyDescent="0.3">
      <c r="C42">
        <v>-6.5202183629583924E-2</v>
      </c>
      <c r="D42">
        <v>1.4744536993849899</v>
      </c>
    </row>
    <row r="43" spans="3:4" x14ac:dyDescent="0.3">
      <c r="C43">
        <v>-2.4859050479927768E-2</v>
      </c>
      <c r="D43">
        <v>-0.72006449341863044</v>
      </c>
    </row>
    <row r="44" spans="3:4" x14ac:dyDescent="0.3">
      <c r="C44">
        <v>0.11968466424903283</v>
      </c>
      <c r="D44">
        <v>-0.52772248393172405</v>
      </c>
    </row>
    <row r="45" spans="3:4" x14ac:dyDescent="0.3">
      <c r="C45">
        <v>0.63583501127027908</v>
      </c>
      <c r="D45">
        <v>1.1650611037478116</v>
      </c>
    </row>
    <row r="46" spans="3:4" x14ac:dyDescent="0.3">
      <c r="C46">
        <v>1.3334704106484634</v>
      </c>
      <c r="D46">
        <v>2.0408084432682192</v>
      </c>
    </row>
    <row r="47" spans="3:4" x14ac:dyDescent="0.3">
      <c r="C47">
        <v>0.63182502977585553</v>
      </c>
      <c r="D47">
        <v>1.4042428509133542</v>
      </c>
    </row>
    <row r="48" spans="3:4" x14ac:dyDescent="0.3">
      <c r="C48">
        <v>0.16551012325381081</v>
      </c>
      <c r="D48">
        <v>2.5875202676718945</v>
      </c>
    </row>
    <row r="49" spans="3:4" x14ac:dyDescent="0.3">
      <c r="C49">
        <v>0.88035424795372241</v>
      </c>
      <c r="D49">
        <v>-0.86835877176525611</v>
      </c>
    </row>
    <row r="50" spans="3:4" x14ac:dyDescent="0.3">
      <c r="C50">
        <v>0.60896037175406148</v>
      </c>
      <c r="D50">
        <v>-0.73814307071039864</v>
      </c>
    </row>
    <row r="51" spans="3:4" x14ac:dyDescent="0.3">
      <c r="C51">
        <v>0.61870252933966141</v>
      </c>
      <c r="D51">
        <v>-0.7413645153034597</v>
      </c>
    </row>
    <row r="52" spans="3:4" x14ac:dyDescent="0.3">
      <c r="C52">
        <v>0.6509959776326697</v>
      </c>
      <c r="D52">
        <v>-0.75204300756564368</v>
      </c>
    </row>
    <row r="53" spans="3:4" x14ac:dyDescent="0.3">
      <c r="C53">
        <v>0.91697754406255261</v>
      </c>
      <c r="D53">
        <v>-0.88046901717991144</v>
      </c>
    </row>
    <row r="54" spans="3:4" x14ac:dyDescent="0.3">
      <c r="C54">
        <v>0.340977481190813</v>
      </c>
      <c r="D54">
        <v>-0.61034246635215028</v>
      </c>
    </row>
    <row r="55" spans="3:4" x14ac:dyDescent="0.3">
      <c r="C55">
        <v>0.62321278748114295</v>
      </c>
      <c r="D55">
        <v>-0.74285592483728435</v>
      </c>
    </row>
    <row r="56" spans="3:4" x14ac:dyDescent="0.3">
      <c r="C56">
        <v>0.59037810821115744</v>
      </c>
      <c r="D56">
        <v>-0.73199846343104147</v>
      </c>
    </row>
    <row r="57" spans="3:4" x14ac:dyDescent="0.3">
      <c r="C57">
        <v>0.91481262015464138</v>
      </c>
      <c r="D57">
        <v>-0.87975314060367571</v>
      </c>
    </row>
    <row r="58" spans="3:4" x14ac:dyDescent="0.3">
      <c r="C58">
        <v>0.95251837821742713</v>
      </c>
      <c r="D58">
        <v>-0.89222132430644907</v>
      </c>
    </row>
    <row r="59" spans="3:4" x14ac:dyDescent="0.3">
      <c r="C59">
        <v>1.2215784125702585</v>
      </c>
      <c r="D59">
        <v>-1.0231227672392778</v>
      </c>
    </row>
    <row r="60" spans="3:4" x14ac:dyDescent="0.3">
      <c r="C60">
        <v>0.66019690424129185</v>
      </c>
      <c r="D60">
        <v>-0.75508548301464584</v>
      </c>
    </row>
    <row r="61" spans="3:4" x14ac:dyDescent="0.3">
      <c r="C61">
        <v>0.95233796789176806</v>
      </c>
      <c r="D61">
        <v>-0.8921616679250961</v>
      </c>
    </row>
    <row r="62" spans="3:4" x14ac:dyDescent="0.3">
      <c r="C62">
        <v>0.91932287829612291</v>
      </c>
      <c r="D62">
        <v>-0.88124455013750036</v>
      </c>
    </row>
    <row r="63" spans="3:4" x14ac:dyDescent="0.3">
      <c r="C63">
        <v>1.1387715578314048</v>
      </c>
      <c r="D63">
        <v>-0.96253296970676783</v>
      </c>
    </row>
    <row r="64" spans="3:4" x14ac:dyDescent="0.3">
      <c r="C64">
        <v>1.1829720876179237</v>
      </c>
      <c r="D64">
        <v>-0.97714878313824849</v>
      </c>
    </row>
    <row r="65" spans="3:4" x14ac:dyDescent="0.3">
      <c r="C65">
        <v>1.7211966225681203</v>
      </c>
      <c r="D65">
        <v>1.1816879169696815</v>
      </c>
    </row>
    <row r="66" spans="3:4" x14ac:dyDescent="0.3">
      <c r="C66">
        <v>1.1475983365252027</v>
      </c>
      <c r="D66">
        <v>1.4533762012765143</v>
      </c>
    </row>
    <row r="67" spans="3:4" x14ac:dyDescent="0.3">
      <c r="C67">
        <v>1.1490416191304766</v>
      </c>
      <c r="D67">
        <v>1.4528989502256906</v>
      </c>
    </row>
    <row r="68" spans="3:4" x14ac:dyDescent="0.3">
      <c r="C68">
        <v>1.1827223569927841</v>
      </c>
      <c r="D68">
        <v>-0.97708118639657904</v>
      </c>
    </row>
    <row r="69" spans="3:4" x14ac:dyDescent="0.3">
      <c r="C69">
        <v>1.1885648077133608</v>
      </c>
      <c r="D69">
        <v>-0.97899813096019095</v>
      </c>
    </row>
    <row r="70" spans="3:4" x14ac:dyDescent="0.3">
      <c r="C70">
        <v>1.1074077882331068</v>
      </c>
      <c r="D70">
        <v>1.2288102675424524</v>
      </c>
    </row>
    <row r="71" spans="3:4" x14ac:dyDescent="0.3">
      <c r="C71">
        <v>1.7511447366275572</v>
      </c>
      <c r="D71">
        <v>1.1717849576650867</v>
      </c>
    </row>
    <row r="72" spans="3:4" x14ac:dyDescent="0.3">
      <c r="C72">
        <v>1.7326034274145734</v>
      </c>
      <c r="D72">
        <v>0.94006025816866634</v>
      </c>
    </row>
    <row r="73" spans="3:4" x14ac:dyDescent="0.3">
      <c r="C73">
        <v>1.392002722685012</v>
      </c>
      <c r="D73">
        <v>-1.0547598713635955</v>
      </c>
    </row>
    <row r="74" spans="3:4" x14ac:dyDescent="0.3">
      <c r="C74">
        <v>1.7091095007292978</v>
      </c>
      <c r="D74">
        <v>-1.201198770008105</v>
      </c>
    </row>
    <row r="75" spans="3:4" x14ac:dyDescent="0.3">
      <c r="C75">
        <v>2.3588954404457945</v>
      </c>
      <c r="D75">
        <v>2.3815027427574864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F40AD-560D-41E0-80ED-2D8AA733243D}">
  <sheetPr codeName="XLSTAT_20230720_150112_1_HID2"/>
  <dimension ref="A1:B75"/>
  <sheetViews>
    <sheetView workbookViewId="0"/>
  </sheetViews>
  <sheetFormatPr defaultRowHeight="14.4" x14ac:dyDescent="0.3"/>
  <sheetData>
    <row r="1" spans="1:2" x14ac:dyDescent="0.3">
      <c r="A1">
        <v>-2.6344412923946554</v>
      </c>
      <c r="B1">
        <v>-9.5055247100265527E-2</v>
      </c>
    </row>
    <row r="2" spans="1:2" x14ac:dyDescent="0.3">
      <c r="A2">
        <v>-3.0687179398220445</v>
      </c>
      <c r="B2">
        <v>3.2720094545138356E-2</v>
      </c>
    </row>
    <row r="3" spans="1:2" x14ac:dyDescent="0.3">
      <c r="A3">
        <v>-2.1225850367323895</v>
      </c>
      <c r="B3">
        <v>-0.19920706185585452</v>
      </c>
    </row>
    <row r="4" spans="1:2" x14ac:dyDescent="0.3">
      <c r="A4">
        <v>-2.0601032889975892</v>
      </c>
      <c r="B4">
        <v>-0.21213810400407723</v>
      </c>
    </row>
    <row r="5" spans="1:2" x14ac:dyDescent="0.3">
      <c r="A5">
        <v>-1.2832144642814494</v>
      </c>
      <c r="B5">
        <v>1.4462360879829375</v>
      </c>
    </row>
    <row r="6" spans="1:2" x14ac:dyDescent="0.3">
      <c r="A6">
        <v>-1.2803999711402416</v>
      </c>
      <c r="B6">
        <v>1.4456536086068912</v>
      </c>
    </row>
    <row r="7" spans="1:2" x14ac:dyDescent="0.3">
      <c r="A7">
        <v>-2.055426793862047</v>
      </c>
      <c r="B7">
        <v>-0.21312056604916746</v>
      </c>
    </row>
    <row r="8" spans="1:2" x14ac:dyDescent="0.3">
      <c r="A8">
        <v>-2.0672476650551168</v>
      </c>
      <c r="B8">
        <v>-0.21067415266977402</v>
      </c>
    </row>
    <row r="9" spans="1:2" x14ac:dyDescent="0.3">
      <c r="A9">
        <v>-1.3737772525838037</v>
      </c>
      <c r="B9">
        <v>1.2327385383376901</v>
      </c>
    </row>
    <row r="10" spans="1:2" x14ac:dyDescent="0.3">
      <c r="A10">
        <v>-2.1957547825879455</v>
      </c>
      <c r="B10">
        <v>1.7114799039183424</v>
      </c>
    </row>
    <row r="11" spans="1:2" x14ac:dyDescent="0.3">
      <c r="A11">
        <v>-2.1422794129050078</v>
      </c>
      <c r="B11">
        <v>1.7004127957734669</v>
      </c>
    </row>
    <row r="12" spans="1:2" x14ac:dyDescent="0.3">
      <c r="A12">
        <v>-2.1869659630056848</v>
      </c>
      <c r="B12">
        <v>1.4774208322986688</v>
      </c>
    </row>
    <row r="13" spans="1:2" x14ac:dyDescent="0.3">
      <c r="A13">
        <v>-1.6075060339883049</v>
      </c>
      <c r="B13">
        <v>-0.30345389647814902</v>
      </c>
    </row>
    <row r="14" spans="1:2" x14ac:dyDescent="0.3">
      <c r="A14">
        <v>-1.1109825866571161</v>
      </c>
      <c r="B14">
        <v>-0.44469823482453269</v>
      </c>
    </row>
    <row r="15" spans="1:2" x14ac:dyDescent="0.3">
      <c r="A15">
        <v>-1.1202704140231001</v>
      </c>
      <c r="B15">
        <v>-0.44277605288358057</v>
      </c>
    </row>
    <row r="16" spans="1:2" x14ac:dyDescent="0.3">
      <c r="A16">
        <v>-1.5402396479134526</v>
      </c>
      <c r="B16">
        <v>-0.31737515356565005</v>
      </c>
    </row>
    <row r="17" spans="1:2" x14ac:dyDescent="0.3">
      <c r="A17">
        <v>-1.539113850656969</v>
      </c>
      <c r="B17">
        <v>-0.31760814531606851</v>
      </c>
    </row>
    <row r="18" spans="1:2" x14ac:dyDescent="0.3">
      <c r="A18">
        <v>-1.1489782440634135</v>
      </c>
      <c r="B18">
        <v>-0.43683476324791082</v>
      </c>
    </row>
    <row r="19" spans="1:2" x14ac:dyDescent="0.3">
      <c r="A19">
        <v>-1.045404896466988</v>
      </c>
      <c r="B19">
        <v>-0.45827000428640607</v>
      </c>
    </row>
    <row r="20" spans="1:2" x14ac:dyDescent="0.3">
      <c r="A20">
        <v>-1.488171524801118</v>
      </c>
      <c r="B20">
        <v>-0.32815102202250246</v>
      </c>
    </row>
    <row r="21" spans="1:2" x14ac:dyDescent="0.3">
      <c r="A21">
        <v>-1.4763506536080482</v>
      </c>
      <c r="B21">
        <v>-0.3305974354018959</v>
      </c>
    </row>
    <row r="22" spans="1:2" x14ac:dyDescent="0.3">
      <c r="A22">
        <v>-1.0772086689626297</v>
      </c>
      <c r="B22">
        <v>-0.45168798733708548</v>
      </c>
    </row>
    <row r="23" spans="1:2" x14ac:dyDescent="0.3">
      <c r="A23">
        <v>-0.60688992818865239</v>
      </c>
      <c r="B23">
        <v>-0.5887888730663543</v>
      </c>
    </row>
    <row r="24" spans="1:2" x14ac:dyDescent="0.3">
      <c r="A24">
        <v>-1.0468121430375912</v>
      </c>
      <c r="B24">
        <v>-0.45797876459838316</v>
      </c>
    </row>
    <row r="25" spans="1:2" x14ac:dyDescent="0.3">
      <c r="A25">
        <v>-1.5360179082016416</v>
      </c>
      <c r="B25">
        <v>-0.31824887262971913</v>
      </c>
    </row>
    <row r="26" spans="1:2" x14ac:dyDescent="0.3">
      <c r="A26">
        <v>-1.9633433083838805</v>
      </c>
      <c r="B26">
        <v>-0.19244121201250342</v>
      </c>
    </row>
    <row r="27" spans="1:2" x14ac:dyDescent="0.3">
      <c r="A27">
        <v>-0.29355902266626449</v>
      </c>
      <c r="B27">
        <v>1.4793602611391394</v>
      </c>
    </row>
    <row r="28" spans="1:2" x14ac:dyDescent="0.3">
      <c r="A28">
        <v>-0.59621305957812731</v>
      </c>
      <c r="B28">
        <v>-0.5481794271518885</v>
      </c>
    </row>
    <row r="29" spans="1:2" x14ac:dyDescent="0.3">
      <c r="A29">
        <v>-1.0367957776029195</v>
      </c>
      <c r="B29">
        <v>-0.41871632186145469</v>
      </c>
    </row>
    <row r="30" spans="1:2" x14ac:dyDescent="0.3">
      <c r="A30">
        <v>-1.032292588576988</v>
      </c>
      <c r="B30">
        <v>-0.41964828886312833</v>
      </c>
    </row>
    <row r="31" spans="1:2" x14ac:dyDescent="0.3">
      <c r="A31">
        <v>-0.65503596622935767</v>
      </c>
      <c r="B31">
        <v>-0.53600560819252574</v>
      </c>
    </row>
    <row r="32" spans="1:2" x14ac:dyDescent="0.3">
      <c r="A32">
        <v>-0.14179183624023212</v>
      </c>
      <c r="B32">
        <v>-0.68174554959793765</v>
      </c>
    </row>
    <row r="33" spans="1:2" x14ac:dyDescent="0.3">
      <c r="A33">
        <v>-0.525287832419705</v>
      </c>
      <c r="B33">
        <v>-0.56285790742824948</v>
      </c>
    </row>
    <row r="34" spans="1:2" x14ac:dyDescent="0.3">
      <c r="A34">
        <v>-0.53288696390096479</v>
      </c>
      <c r="B34">
        <v>-0.56128521311292512</v>
      </c>
    </row>
    <row r="35" spans="1:2" x14ac:dyDescent="0.3">
      <c r="A35">
        <v>-0.12912661710479917</v>
      </c>
      <c r="B35">
        <v>-0.684366706790145</v>
      </c>
    </row>
    <row r="36" spans="1:2" x14ac:dyDescent="0.3">
      <c r="A36">
        <v>-0.22375959276432561</v>
      </c>
      <c r="B36">
        <v>1.464914772613197</v>
      </c>
    </row>
    <row r="37" spans="1:2" x14ac:dyDescent="0.3">
      <c r="A37">
        <v>-0.53137157412585112</v>
      </c>
      <c r="B37">
        <v>-0.56158420569513623</v>
      </c>
    </row>
    <row r="38" spans="1:2" x14ac:dyDescent="0.3">
      <c r="A38">
        <v>-0.15417560606154385</v>
      </c>
      <c r="B38">
        <v>-0.67918264034333486</v>
      </c>
    </row>
    <row r="39" spans="1:2" x14ac:dyDescent="0.3">
      <c r="A39">
        <v>-1.0415804159429713</v>
      </c>
      <c r="B39">
        <v>-0.41772610692217638</v>
      </c>
    </row>
    <row r="40" spans="1:2" x14ac:dyDescent="0.3">
      <c r="A40">
        <v>-0.56440928708248506</v>
      </c>
      <c r="B40">
        <v>-0.5547614441012092</v>
      </c>
    </row>
    <row r="41" spans="1:2" x14ac:dyDescent="0.3">
      <c r="A41">
        <v>-0.32417310706090496</v>
      </c>
      <c r="B41">
        <v>1.2534559007841108</v>
      </c>
    </row>
    <row r="42" spans="1:2" x14ac:dyDescent="0.3">
      <c r="A42">
        <v>-0.10171873364044172</v>
      </c>
      <c r="B42">
        <v>1.4396429205869856</v>
      </c>
    </row>
    <row r="43" spans="1:2" x14ac:dyDescent="0.3">
      <c r="A43">
        <v>-3.8781387272047774E-2</v>
      </c>
      <c r="B43">
        <v>-0.70306429476122378</v>
      </c>
    </row>
    <row r="44" spans="1:2" x14ac:dyDescent="0.3">
      <c r="A44">
        <v>0.18671418357328345</v>
      </c>
      <c r="B44">
        <v>-0.51526334013999753</v>
      </c>
    </row>
    <row r="45" spans="1:2" x14ac:dyDescent="0.3">
      <c r="A45">
        <v>0.99193506337299187</v>
      </c>
      <c r="B45">
        <v>1.1375548589700741</v>
      </c>
    </row>
    <row r="46" spans="1:2" x14ac:dyDescent="0.3">
      <c r="A46">
        <v>2.080281885783632</v>
      </c>
      <c r="B46">
        <v>1.9926264411359433</v>
      </c>
    </row>
    <row r="47" spans="1:2" x14ac:dyDescent="0.3">
      <c r="A47">
        <v>0.98567928761781765</v>
      </c>
      <c r="B47">
        <v>1.3710896991513062</v>
      </c>
    </row>
    <row r="48" spans="1:2" x14ac:dyDescent="0.3">
      <c r="A48">
        <v>0.2582042380312608</v>
      </c>
      <c r="B48">
        <v>2.526430797238981</v>
      </c>
    </row>
    <row r="49" spans="1:2" x14ac:dyDescent="0.3">
      <c r="A49">
        <v>1.3733975500815221</v>
      </c>
      <c r="B49">
        <v>-0.84785745311833238</v>
      </c>
    </row>
    <row r="50" spans="1:2" x14ac:dyDescent="0.3">
      <c r="A50">
        <v>0.95000925435157901</v>
      </c>
      <c r="B50">
        <v>-0.72071604999995031</v>
      </c>
    </row>
    <row r="51" spans="1:2" x14ac:dyDescent="0.3">
      <c r="A51">
        <v>0.96520751731409771</v>
      </c>
      <c r="B51">
        <v>-0.72386143863059904</v>
      </c>
    </row>
    <row r="52" spans="1:2" x14ac:dyDescent="0.3">
      <c r="A52">
        <v>1.0155869445417076</v>
      </c>
      <c r="B52">
        <v>-0.73428781946182387</v>
      </c>
    </row>
    <row r="53" spans="1:2" x14ac:dyDescent="0.3">
      <c r="A53">
        <v>1.4305317608480288</v>
      </c>
      <c r="B53">
        <v>-0.85968178445206755</v>
      </c>
    </row>
    <row r="54" spans="1:2" x14ac:dyDescent="0.3">
      <c r="A54">
        <v>0.53194227027237317</v>
      </c>
      <c r="B54">
        <v>-0.5959327249027746</v>
      </c>
    </row>
    <row r="55" spans="1:2" x14ac:dyDescent="0.3">
      <c r="A55">
        <v>0.97224375016711573</v>
      </c>
      <c r="B55">
        <v>-0.72531763707071428</v>
      </c>
    </row>
    <row r="56" spans="1:2" x14ac:dyDescent="0.3">
      <c r="A56">
        <v>0.92101997499714439</v>
      </c>
      <c r="B56">
        <v>-0.71471651242667578</v>
      </c>
    </row>
    <row r="57" spans="1:2" x14ac:dyDescent="0.3">
      <c r="A57">
        <v>1.42715436907858</v>
      </c>
      <c r="B57">
        <v>-0.85898280920081227</v>
      </c>
    </row>
    <row r="58" spans="1:2" x14ac:dyDescent="0.3">
      <c r="A58">
        <v>1.4859772757298111</v>
      </c>
      <c r="B58">
        <v>-0.87115662816017514</v>
      </c>
    </row>
    <row r="59" spans="1:2" x14ac:dyDescent="0.3">
      <c r="A59">
        <v>1.9057246590859411</v>
      </c>
      <c r="B59">
        <v>-0.99896758328984314</v>
      </c>
    </row>
    <row r="60" spans="1:2" x14ac:dyDescent="0.3">
      <c r="A60">
        <v>1.0299408595618642</v>
      </c>
      <c r="B60">
        <v>-0.7372584642796588</v>
      </c>
    </row>
    <row r="61" spans="1:2" x14ac:dyDescent="0.3">
      <c r="A61">
        <v>1.4856958264156905</v>
      </c>
      <c r="B61">
        <v>-0.87109838022257058</v>
      </c>
    </row>
    <row r="62" spans="1:2" x14ac:dyDescent="0.3">
      <c r="A62">
        <v>1.434190601931598</v>
      </c>
      <c r="B62">
        <v>-0.86043900764092751</v>
      </c>
    </row>
    <row r="63" spans="1:2" x14ac:dyDescent="0.3">
      <c r="A63">
        <v>1.7765417401727397</v>
      </c>
      <c r="B63">
        <v>-0.93980826678240714</v>
      </c>
    </row>
    <row r="64" spans="1:2" x14ac:dyDescent="0.3">
      <c r="A64">
        <v>1.8454968221323165</v>
      </c>
      <c r="B64">
        <v>-0.95407901149553576</v>
      </c>
    </row>
    <row r="65" spans="1:2" x14ac:dyDescent="0.3">
      <c r="A65">
        <v>2.6851545615168191</v>
      </c>
      <c r="B65">
        <v>1.1537891252320609</v>
      </c>
    </row>
    <row r="66" spans="1:2" x14ac:dyDescent="0.3">
      <c r="A66">
        <v>1.790311965353514</v>
      </c>
      <c r="B66">
        <v>1.4190630468695475</v>
      </c>
    </row>
    <row r="67" spans="1:2" x14ac:dyDescent="0.3">
      <c r="A67">
        <v>1.7925635598664793</v>
      </c>
      <c r="B67">
        <v>1.4185970633687108</v>
      </c>
    </row>
    <row r="68" spans="1:2" x14ac:dyDescent="0.3">
      <c r="A68">
        <v>1.8451072296136861</v>
      </c>
      <c r="B68">
        <v>-0.95401301066374311</v>
      </c>
    </row>
    <row r="69" spans="1:2" x14ac:dyDescent="0.3">
      <c r="A69">
        <v>1.8542217508700587</v>
      </c>
      <c r="B69">
        <v>-0.95588469756127858</v>
      </c>
    </row>
    <row r="70" spans="1:2" x14ac:dyDescent="0.3">
      <c r="A70">
        <v>1.7276126591491108</v>
      </c>
      <c r="B70">
        <v>1.1997989514014442</v>
      </c>
    </row>
    <row r="71" spans="1:2" x14ac:dyDescent="0.3">
      <c r="A71">
        <v>2.7318751476608583</v>
      </c>
      <c r="B71">
        <v>1.1441199675896965</v>
      </c>
    </row>
    <row r="72" spans="1:2" x14ac:dyDescent="0.3">
      <c r="A72">
        <v>2.7029497591509428</v>
      </c>
      <c r="B72">
        <v>0.91786611960903985</v>
      </c>
    </row>
    <row r="73" spans="1:2" x14ac:dyDescent="0.3">
      <c r="A73">
        <v>2.1715952793845097</v>
      </c>
      <c r="B73">
        <v>-1.02985775840992</v>
      </c>
    </row>
    <row r="74" spans="1:2" x14ac:dyDescent="0.3">
      <c r="A74">
        <v>2.6662980346589533</v>
      </c>
      <c r="B74">
        <v>-1.1728393412294134</v>
      </c>
    </row>
    <row r="75" spans="1:2" x14ac:dyDescent="0.3">
      <c r="A75">
        <v>3.6799972583048506</v>
      </c>
      <c r="B75">
        <v>2.3252771961570398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AA56A-1B0D-4337-A684-458651569E89}">
  <sheetPr codeName="XLSTAT_20230720_150112_1_HID1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5F4DB-566B-4723-84B5-F683412C9824}">
  <sheetPr codeName="XLSTAT_20230720_150112_1_HID"/>
  <dimension ref="A1:B4"/>
  <sheetViews>
    <sheetView workbookViewId="0"/>
  </sheetViews>
  <sheetFormatPr defaultRowHeight="14.4" x14ac:dyDescent="0.3"/>
  <sheetData>
    <row r="1" spans="1:2" x14ac:dyDescent="0.3">
      <c r="A1">
        <v>0.93616589340499701</v>
      </c>
      <c r="B1">
        <v>-0.12126012603176392</v>
      </c>
    </row>
    <row r="2" spans="1:2" x14ac:dyDescent="0.3">
      <c r="A2">
        <v>0.87915387754410768</v>
      </c>
      <c r="B2">
        <v>-3.9447034551667932E-2</v>
      </c>
    </row>
    <row r="3" spans="1:2" x14ac:dyDescent="0.3">
      <c r="A3">
        <v>0.28808093788778127</v>
      </c>
      <c r="B3">
        <v>0.95603690132741592</v>
      </c>
    </row>
    <row r="4" spans="1:2" x14ac:dyDescent="0.3">
      <c r="A4">
        <v>-0.83752639647270788</v>
      </c>
      <c r="B4">
        <v>0.15189539114333048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77F40-D5E0-441D-8444-2FB872913370}">
  <sheetPr codeName="XLSTAT_20230723_004858_1_HID3">
    <tabColor rgb="FF007800"/>
  </sheetPr>
  <dimension ref="A1:D75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2.6196004767821526</v>
      </c>
      <c r="B1">
        <v>0.26426872656245021</v>
      </c>
      <c r="C1">
        <v>-2.0525244345092104</v>
      </c>
      <c r="D1">
        <v>-1.066160800609304</v>
      </c>
    </row>
    <row r="2" spans="1:4" x14ac:dyDescent="0.3">
      <c r="A2">
        <v>2.4832314755870515</v>
      </c>
      <c r="B2">
        <v>0.11147490675929303</v>
      </c>
      <c r="C2">
        <v>-2.1754266262656223</v>
      </c>
      <c r="D2">
        <v>0.20014753277352124</v>
      </c>
    </row>
    <row r="3" spans="1:4" x14ac:dyDescent="0.3">
      <c r="A3">
        <v>-2.3697491348162774</v>
      </c>
      <c r="B3">
        <v>-0.989912905200375</v>
      </c>
      <c r="C3">
        <v>-1.4907550289032294</v>
      </c>
      <c r="D3">
        <v>-0.55880083952187376</v>
      </c>
    </row>
    <row r="4" spans="1:4" x14ac:dyDescent="0.3">
      <c r="A4">
        <v>-2.0718385812165563</v>
      </c>
      <c r="B4">
        <v>1.5999999999999897</v>
      </c>
      <c r="C4">
        <v>-1.3636664390950548</v>
      </c>
      <c r="D4">
        <v>-6.9431589100027696E-2</v>
      </c>
    </row>
    <row r="5" spans="1:4" x14ac:dyDescent="0.3">
      <c r="C5">
        <v>-1.2206873544089731</v>
      </c>
      <c r="D5">
        <v>-1.2913127819071748</v>
      </c>
    </row>
    <row r="6" spans="1:4" x14ac:dyDescent="0.3">
      <c r="C6">
        <v>-1.2894219083125238</v>
      </c>
      <c r="D6">
        <v>-1.4151614287794372</v>
      </c>
    </row>
    <row r="7" spans="1:4" x14ac:dyDescent="0.3">
      <c r="C7">
        <v>-1.3969514858520218</v>
      </c>
      <c r="D7">
        <v>-8.2619040666382759E-2</v>
      </c>
    </row>
    <row r="8" spans="1:4" x14ac:dyDescent="0.3">
      <c r="C8">
        <v>-1.4249404891608732</v>
      </c>
      <c r="D8">
        <v>-0.1466855294144162</v>
      </c>
    </row>
    <row r="9" spans="1:4" x14ac:dyDescent="0.3">
      <c r="C9">
        <v>-1.4106782117911729</v>
      </c>
      <c r="D9">
        <v>-1.6944527173204291</v>
      </c>
    </row>
    <row r="10" spans="1:4" x14ac:dyDescent="0.3">
      <c r="C10">
        <v>-1.4961748321721979</v>
      </c>
      <c r="D10">
        <v>0.98268655417532425</v>
      </c>
    </row>
    <row r="11" spans="1:4" x14ac:dyDescent="0.3">
      <c r="C11">
        <v>-1.5331172399581066</v>
      </c>
      <c r="D11">
        <v>1.1286165288145422</v>
      </c>
    </row>
    <row r="12" spans="1:4" x14ac:dyDescent="0.3">
      <c r="C12">
        <v>-1.4710972561481954</v>
      </c>
      <c r="D12">
        <v>1.2945445470908552</v>
      </c>
    </row>
    <row r="13" spans="1:4" x14ac:dyDescent="0.3">
      <c r="C13">
        <v>-0.8045878927389668</v>
      </c>
      <c r="D13">
        <v>0.20204110727446153</v>
      </c>
    </row>
    <row r="14" spans="1:4" x14ac:dyDescent="0.3">
      <c r="C14">
        <v>-0.60863716187089467</v>
      </c>
      <c r="D14">
        <v>-0.70988371983028831</v>
      </c>
    </row>
    <row r="15" spans="1:4" x14ac:dyDescent="0.3">
      <c r="C15">
        <v>-0.75858000656657565</v>
      </c>
      <c r="D15">
        <v>-0.95691536825275958</v>
      </c>
    </row>
    <row r="16" spans="1:4" x14ac:dyDescent="0.3">
      <c r="C16">
        <v>-0.76931640636513277</v>
      </c>
      <c r="D16">
        <v>0.60437328311191663</v>
      </c>
    </row>
    <row r="17" spans="3:4" x14ac:dyDescent="0.3">
      <c r="C17">
        <v>-0.75292963730209761</v>
      </c>
      <c r="D17">
        <v>0.64401603484554315</v>
      </c>
    </row>
    <row r="18" spans="3:4" x14ac:dyDescent="0.3">
      <c r="C18">
        <v>-0.79442019140472853</v>
      </c>
      <c r="D18">
        <v>-1.0349140640970409</v>
      </c>
    </row>
    <row r="19" spans="3:4" x14ac:dyDescent="0.3">
      <c r="C19">
        <v>-0.58214973304582074</v>
      </c>
      <c r="D19">
        <v>-0.35154087753031665</v>
      </c>
    </row>
    <row r="20" spans="3:4" x14ac:dyDescent="0.3">
      <c r="C20">
        <v>-0.7214410101021097</v>
      </c>
      <c r="D20">
        <v>0.89407787615266954</v>
      </c>
    </row>
    <row r="21" spans="3:4" x14ac:dyDescent="0.3">
      <c r="C21">
        <v>-0.71710573014188939</v>
      </c>
      <c r="D21">
        <v>0.89237870564960864</v>
      </c>
    </row>
    <row r="22" spans="3:4" x14ac:dyDescent="0.3">
      <c r="C22">
        <v>-0.70364469864160539</v>
      </c>
      <c r="D22">
        <v>-0.6489563662736364</v>
      </c>
    </row>
    <row r="23" spans="3:4" x14ac:dyDescent="0.3">
      <c r="C23">
        <v>-0.50510150580095614</v>
      </c>
      <c r="D23">
        <v>-1.7810688298333606</v>
      </c>
    </row>
    <row r="24" spans="3:4" x14ac:dyDescent="0.3">
      <c r="C24">
        <v>-0.5707644895467765</v>
      </c>
      <c r="D24">
        <v>-0.30095527957331586</v>
      </c>
    </row>
    <row r="25" spans="3:4" x14ac:dyDescent="0.3">
      <c r="C25">
        <v>-0.7728217752099974</v>
      </c>
      <c r="D25">
        <v>0.58719346072522638</v>
      </c>
    </row>
    <row r="26" spans="3:4" x14ac:dyDescent="0.3">
      <c r="C26">
        <v>-0.87775506450237784</v>
      </c>
      <c r="D26">
        <v>1.8765418330919179</v>
      </c>
    </row>
    <row r="27" spans="3:4" x14ac:dyDescent="0.3">
      <c r="C27">
        <v>9.6368144303814757E-3</v>
      </c>
      <c r="D27">
        <v>-0.33275589028349201</v>
      </c>
    </row>
    <row r="28" spans="3:4" x14ac:dyDescent="0.3">
      <c r="C28">
        <v>1.1575029207036769E-2</v>
      </c>
      <c r="D28">
        <v>2.8849709980935532E-2</v>
      </c>
    </row>
    <row r="29" spans="3:4" x14ac:dyDescent="0.3">
      <c r="C29">
        <v>-0.13198747890125956</v>
      </c>
      <c r="D29">
        <v>1.2529090171232888</v>
      </c>
    </row>
    <row r="30" spans="3:4" x14ac:dyDescent="0.3">
      <c r="C30">
        <v>-0.11535618591613514</v>
      </c>
      <c r="D30">
        <v>1.2904760159855082</v>
      </c>
    </row>
    <row r="31" spans="3:4" x14ac:dyDescent="0.3">
      <c r="C31">
        <v>-0.16131243380738824</v>
      </c>
      <c r="D31">
        <v>-0.37951935879028176</v>
      </c>
    </row>
    <row r="32" spans="3:4" x14ac:dyDescent="0.3">
      <c r="C32">
        <v>8.182933967005375E-3</v>
      </c>
      <c r="D32">
        <v>-1.4033375022934267</v>
      </c>
    </row>
    <row r="33" spans="3:4" x14ac:dyDescent="0.3">
      <c r="C33">
        <v>8.8607641104986257E-2</v>
      </c>
      <c r="D33">
        <v>0.39793530561593987</v>
      </c>
    </row>
    <row r="34" spans="3:4" x14ac:dyDescent="0.3">
      <c r="C34">
        <v>6.5097899232047812E-2</v>
      </c>
      <c r="D34">
        <v>0.34275851286234926</v>
      </c>
    </row>
    <row r="35" spans="3:4" x14ac:dyDescent="0.3">
      <c r="C35">
        <v>8.3998089634701345E-2</v>
      </c>
      <c r="D35">
        <v>-1.2175111588161909</v>
      </c>
    </row>
    <row r="36" spans="3:4" x14ac:dyDescent="0.3">
      <c r="C36">
        <v>-5.4720269790046461E-2</v>
      </c>
      <c r="D36">
        <v>-5.6239227438283586E-2</v>
      </c>
    </row>
    <row r="37" spans="3:4" x14ac:dyDescent="0.3">
      <c r="C37">
        <v>4.8672623570801016E-2</v>
      </c>
      <c r="D37">
        <v>0.3584779897467425</v>
      </c>
    </row>
    <row r="38" spans="3:4" x14ac:dyDescent="0.3">
      <c r="C38">
        <v>-6.0534232591445476E-2</v>
      </c>
      <c r="D38">
        <v>-1.4951008261523191</v>
      </c>
    </row>
    <row r="39" spans="3:4" x14ac:dyDescent="0.3">
      <c r="C39">
        <v>-0.17338049037393627</v>
      </c>
      <c r="D39">
        <v>1.2256451719920778</v>
      </c>
    </row>
    <row r="40" spans="3:4" x14ac:dyDescent="0.3">
      <c r="C40">
        <v>-5.7271982755309515E-2</v>
      </c>
      <c r="D40">
        <v>0.10189766519587709</v>
      </c>
    </row>
    <row r="41" spans="3:4" x14ac:dyDescent="0.3">
      <c r="C41">
        <v>-0.20610881942093517</v>
      </c>
      <c r="D41">
        <v>-0.41262797563310899</v>
      </c>
    </row>
    <row r="42" spans="3:4" x14ac:dyDescent="0.3">
      <c r="C42">
        <v>5.9714524425875798E-2</v>
      </c>
      <c r="D42">
        <v>0.55182404621757486</v>
      </c>
    </row>
    <row r="43" spans="3:4" x14ac:dyDescent="0.3">
      <c r="C43">
        <v>0.1598302349124269</v>
      </c>
      <c r="D43">
        <v>-0.8123583322167689</v>
      </c>
    </row>
    <row r="44" spans="3:4" x14ac:dyDescent="0.3">
      <c r="C44">
        <v>-9.2117351269702344E-2</v>
      </c>
      <c r="D44">
        <v>1.5861717033631899</v>
      </c>
    </row>
    <row r="45" spans="3:4" x14ac:dyDescent="0.3">
      <c r="C45">
        <v>1.4067161331220631E-2</v>
      </c>
      <c r="D45">
        <v>0.44538587333992929</v>
      </c>
    </row>
    <row r="46" spans="3:4" x14ac:dyDescent="0.3">
      <c r="C46">
        <v>0.19308507331075433</v>
      </c>
      <c r="D46">
        <v>-2.3683617600815636</v>
      </c>
    </row>
    <row r="47" spans="3:4" x14ac:dyDescent="0.3">
      <c r="C47">
        <v>-1.1480358987381707E-2</v>
      </c>
      <c r="D47">
        <v>0.23453623854709635</v>
      </c>
    </row>
    <row r="48" spans="3:4" x14ac:dyDescent="0.3">
      <c r="C48">
        <v>-0.23744722361521298</v>
      </c>
      <c r="D48">
        <v>2.5943606949795011</v>
      </c>
    </row>
    <row r="49" spans="3:4" x14ac:dyDescent="0.3">
      <c r="C49">
        <v>0.69999005086366584</v>
      </c>
      <c r="D49">
        <v>-0.83737157621615621</v>
      </c>
    </row>
    <row r="50" spans="3:4" x14ac:dyDescent="0.3">
      <c r="C50">
        <v>0.6484450100199054</v>
      </c>
      <c r="D50">
        <v>0.65012473509331403</v>
      </c>
    </row>
    <row r="51" spans="3:4" x14ac:dyDescent="0.3">
      <c r="C51">
        <v>0.61241404080694006</v>
      </c>
      <c r="D51">
        <v>0.67965895791958431</v>
      </c>
    </row>
    <row r="52" spans="3:4" x14ac:dyDescent="0.3">
      <c r="C52">
        <v>0.62956957538372371</v>
      </c>
      <c r="D52">
        <v>0.88847354264084055</v>
      </c>
    </row>
    <row r="53" spans="3:4" x14ac:dyDescent="0.3">
      <c r="C53">
        <v>0.66849060337007393</v>
      </c>
      <c r="D53">
        <v>-0.60502887753395374</v>
      </c>
    </row>
    <row r="54" spans="3:4" x14ac:dyDescent="0.3">
      <c r="C54">
        <v>0.45952430344672668</v>
      </c>
      <c r="D54">
        <v>1.8619719511336685</v>
      </c>
    </row>
    <row r="55" spans="3:4" x14ac:dyDescent="0.3">
      <c r="C55">
        <v>0.49581768568218831</v>
      </c>
      <c r="D55">
        <v>0.56995949686603264</v>
      </c>
    </row>
    <row r="56" spans="3:4" x14ac:dyDescent="0.3">
      <c r="C56">
        <v>0.47428471589990834</v>
      </c>
      <c r="D56">
        <v>0.34647739742004052</v>
      </c>
    </row>
    <row r="57" spans="3:4" x14ac:dyDescent="0.3">
      <c r="C57">
        <v>0.67278028986285865</v>
      </c>
      <c r="D57">
        <v>-0.58656050914785685</v>
      </c>
    </row>
    <row r="58" spans="3:4" x14ac:dyDescent="0.3">
      <c r="C58">
        <v>0.6981060223858262</v>
      </c>
      <c r="D58">
        <v>-0.36339444026495499</v>
      </c>
    </row>
    <row r="59" spans="3:4" x14ac:dyDescent="0.3">
      <c r="C59">
        <v>0.72771038236415742</v>
      </c>
      <c r="D59">
        <v>-1.9268188239748554</v>
      </c>
    </row>
    <row r="60" spans="3:4" x14ac:dyDescent="0.3">
      <c r="C60">
        <v>0.67199767271997723</v>
      </c>
      <c r="D60">
        <v>1.0051524297580956</v>
      </c>
    </row>
    <row r="61" spans="3:4" x14ac:dyDescent="0.3">
      <c r="C61">
        <v>0.69404765600908935</v>
      </c>
      <c r="D61">
        <v>-0.37512498435992625</v>
      </c>
    </row>
    <row r="62" spans="3:4" x14ac:dyDescent="0.3">
      <c r="C62">
        <v>0.70103406413010805</v>
      </c>
      <c r="D62">
        <v>-0.5214392277772798</v>
      </c>
    </row>
    <row r="63" spans="3:4" x14ac:dyDescent="0.3">
      <c r="C63">
        <v>1.2862961605105558</v>
      </c>
      <c r="D63">
        <v>-0.21737674106639046</v>
      </c>
    </row>
    <row r="64" spans="3:4" x14ac:dyDescent="0.3">
      <c r="C64">
        <v>1.3840755940921037</v>
      </c>
      <c r="D64">
        <v>0.18792103856431439</v>
      </c>
    </row>
    <row r="65" spans="3:4" x14ac:dyDescent="0.3">
      <c r="C65">
        <v>1.4103215906232196</v>
      </c>
      <c r="D65">
        <v>-1.3754654153839063</v>
      </c>
    </row>
    <row r="66" spans="3:4" x14ac:dyDescent="0.3">
      <c r="C66">
        <v>1.2632241844633749</v>
      </c>
      <c r="D66">
        <v>1.3208275473941489</v>
      </c>
    </row>
    <row r="67" spans="3:4" x14ac:dyDescent="0.3">
      <c r="C67">
        <v>1.2634687824279947</v>
      </c>
      <c r="D67">
        <v>1.3798816827563847</v>
      </c>
    </row>
    <row r="68" spans="3:4" x14ac:dyDescent="0.3">
      <c r="C68">
        <v>1.3539082666382281</v>
      </c>
      <c r="D68">
        <v>0.18799149618428662</v>
      </c>
    </row>
    <row r="69" spans="3:4" x14ac:dyDescent="0.3">
      <c r="C69">
        <v>1.3808611226648013</v>
      </c>
      <c r="D69">
        <v>0.24805890994838461</v>
      </c>
    </row>
    <row r="70" spans="3:4" x14ac:dyDescent="0.3">
      <c r="C70">
        <v>1.19050994667972</v>
      </c>
      <c r="D70">
        <v>1.1994723301532264</v>
      </c>
    </row>
    <row r="71" spans="3:4" x14ac:dyDescent="0.3">
      <c r="C71">
        <v>1.3769957167085518</v>
      </c>
      <c r="D71">
        <v>-1.2132323534554708</v>
      </c>
    </row>
    <row r="72" spans="3:4" x14ac:dyDescent="0.3">
      <c r="C72">
        <v>1.4034947178189141</v>
      </c>
      <c r="D72">
        <v>-1.1571197527002617</v>
      </c>
    </row>
    <row r="73" spans="3:4" x14ac:dyDescent="0.3">
      <c r="C73">
        <v>1.9337636057920626</v>
      </c>
      <c r="D73">
        <v>0.49033121740987479</v>
      </c>
    </row>
    <row r="74" spans="3:4" x14ac:dyDescent="0.3">
      <c r="C74">
        <v>2.0218332338988754</v>
      </c>
      <c r="D74">
        <v>-0.76243526235050452</v>
      </c>
    </row>
    <row r="75" spans="3:4" x14ac:dyDescent="0.3">
      <c r="C75">
        <v>2.7009804168553053</v>
      </c>
      <c r="D75">
        <v>-0.20610891325058428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7ACBD-0C42-43EC-952B-F688A8F3A1DB}">
  <sheetPr codeName="XLSTAT_20230723_004858_1_HID2">
    <tabColor rgb="FF007800"/>
  </sheetPr>
  <dimension ref="A1:B75"/>
  <sheetViews>
    <sheetView workbookViewId="0"/>
  </sheetViews>
  <sheetFormatPr defaultRowHeight="14.4" x14ac:dyDescent="0.3"/>
  <sheetData>
    <row r="1" spans="1:2" x14ac:dyDescent="0.3">
      <c r="A1">
        <v>-3.7284108463840044</v>
      </c>
      <c r="B1">
        <v>-0.76961911575307285</v>
      </c>
    </row>
    <row r="2" spans="1:2" x14ac:dyDescent="0.3">
      <c r="A2">
        <v>-3.9516626903497709</v>
      </c>
      <c r="B2">
        <v>0.14447855061383352</v>
      </c>
    </row>
    <row r="3" spans="1:2" x14ac:dyDescent="0.3">
      <c r="A3">
        <v>-2.7079566633238827</v>
      </c>
      <c r="B3">
        <v>-0.40337612089013275</v>
      </c>
    </row>
    <row r="4" spans="1:2" x14ac:dyDescent="0.3">
      <c r="A4">
        <v>-2.477100226866527</v>
      </c>
      <c r="B4">
        <v>-5.0119905156854161E-2</v>
      </c>
    </row>
    <row r="5" spans="1:2" x14ac:dyDescent="0.3">
      <c r="A5">
        <v>-2.2173787048291476</v>
      </c>
      <c r="B5">
        <v>-0.93214738415075804</v>
      </c>
    </row>
    <row r="6" spans="1:2" x14ac:dyDescent="0.3">
      <c r="A6">
        <v>-2.3422350290641583</v>
      </c>
      <c r="B6">
        <v>-1.0215488009338292</v>
      </c>
    </row>
    <row r="7" spans="1:2" x14ac:dyDescent="0.3">
      <c r="A7">
        <v>-2.5375625177238579</v>
      </c>
      <c r="B7">
        <v>-5.9639402410677778E-2</v>
      </c>
    </row>
    <row r="8" spans="1:2" x14ac:dyDescent="0.3">
      <c r="A8">
        <v>-2.5884045451129993</v>
      </c>
      <c r="B8">
        <v>-0.10588645481730086</v>
      </c>
    </row>
    <row r="9" spans="1:2" x14ac:dyDescent="0.3">
      <c r="A9">
        <v>-2.5624971168040922</v>
      </c>
      <c r="B9">
        <v>-1.2231580838877825</v>
      </c>
    </row>
    <row r="10" spans="1:2" x14ac:dyDescent="0.3">
      <c r="A10">
        <v>-2.7178017365193803</v>
      </c>
      <c r="B10">
        <v>0.70936237428221893</v>
      </c>
    </row>
    <row r="11" spans="1:2" x14ac:dyDescent="0.3">
      <c r="A11">
        <v>-2.7849076240619359</v>
      </c>
      <c r="B11">
        <v>0.81470342413090835</v>
      </c>
    </row>
    <row r="12" spans="1:2" x14ac:dyDescent="0.3">
      <c r="A12">
        <v>-2.6722483170926012</v>
      </c>
      <c r="B12">
        <v>0.93448026701567311</v>
      </c>
    </row>
    <row r="13" spans="1:2" x14ac:dyDescent="0.3">
      <c r="A13">
        <v>-1.4615339899105853</v>
      </c>
      <c r="B13">
        <v>0.14584544680078149</v>
      </c>
    </row>
    <row r="14" spans="1:2" x14ac:dyDescent="0.3">
      <c r="A14">
        <v>-1.1055894671355924</v>
      </c>
      <c r="B14">
        <v>-0.51243684857955651</v>
      </c>
    </row>
    <row r="15" spans="1:2" x14ac:dyDescent="0.3">
      <c r="A15">
        <v>-1.3779606599466179</v>
      </c>
      <c r="B15">
        <v>-0.69075917923856578</v>
      </c>
    </row>
    <row r="16" spans="1:2" x14ac:dyDescent="0.3">
      <c r="A16">
        <v>-1.3974633312849141</v>
      </c>
      <c r="B16">
        <v>0.43627305699811131</v>
      </c>
    </row>
    <row r="17" spans="1:2" x14ac:dyDescent="0.3">
      <c r="A17">
        <v>-1.3676967635965644</v>
      </c>
      <c r="B17">
        <v>0.46488958418408188</v>
      </c>
    </row>
    <row r="18" spans="1:2" x14ac:dyDescent="0.3">
      <c r="A18">
        <v>-1.4430643593912138</v>
      </c>
      <c r="B18">
        <v>-0.74706333832156924</v>
      </c>
    </row>
    <row r="19" spans="1:2" x14ac:dyDescent="0.3">
      <c r="A19">
        <v>-1.0574750499506667</v>
      </c>
      <c r="B19">
        <v>-0.25376339025156669</v>
      </c>
    </row>
    <row r="20" spans="1:2" x14ac:dyDescent="0.3">
      <c r="A20">
        <v>-1.310497669049244</v>
      </c>
      <c r="B20">
        <v>0.64539929067525148</v>
      </c>
    </row>
    <row r="21" spans="1:2" x14ac:dyDescent="0.3">
      <c r="A21">
        <v>-1.3026226325556292</v>
      </c>
      <c r="B21">
        <v>0.64417272700930905</v>
      </c>
    </row>
    <row r="22" spans="1:2" x14ac:dyDescent="0.3">
      <c r="A22">
        <v>-1.278170667450923</v>
      </c>
      <c r="B22">
        <v>-0.46845581312726126</v>
      </c>
    </row>
    <row r="23" spans="1:2" x14ac:dyDescent="0.3">
      <c r="A23">
        <v>-0.91751693723611438</v>
      </c>
      <c r="B23">
        <v>-1.2856828136321834</v>
      </c>
    </row>
    <row r="24" spans="1:2" x14ac:dyDescent="0.3">
      <c r="A24">
        <v>-1.0367937539637033</v>
      </c>
      <c r="B24">
        <v>-0.21724765721461936</v>
      </c>
    </row>
    <row r="25" spans="1:2" x14ac:dyDescent="0.3">
      <c r="A25">
        <v>-1.4038308341521308</v>
      </c>
      <c r="B25">
        <v>0.42387162589458249</v>
      </c>
    </row>
    <row r="26" spans="1:2" x14ac:dyDescent="0.3">
      <c r="A26">
        <v>-1.5944421649439184</v>
      </c>
      <c r="B26">
        <v>1.3546009808581301</v>
      </c>
    </row>
    <row r="27" spans="1:2" x14ac:dyDescent="0.3">
      <c r="A27">
        <v>1.7505274403915E-2</v>
      </c>
      <c r="B27">
        <v>-0.24020325442020646</v>
      </c>
    </row>
    <row r="28" spans="1:2" x14ac:dyDescent="0.3">
      <c r="A28">
        <v>2.1026041745050843E-2</v>
      </c>
      <c r="B28">
        <v>2.08254592295751E-2</v>
      </c>
    </row>
    <row r="29" spans="1:2" x14ac:dyDescent="0.3">
      <c r="A29">
        <v>-0.23975526899878563</v>
      </c>
      <c r="B29">
        <v>0.9044252324099773</v>
      </c>
    </row>
    <row r="30" spans="1:2" x14ac:dyDescent="0.3">
      <c r="A30">
        <v>-0.20954452358081199</v>
      </c>
      <c r="B30">
        <v>0.93154335608261174</v>
      </c>
    </row>
    <row r="31" spans="1:2" x14ac:dyDescent="0.3">
      <c r="A31">
        <v>-0.29302405260178122</v>
      </c>
      <c r="B31">
        <v>-0.27395994408763197</v>
      </c>
    </row>
    <row r="32" spans="1:2" x14ac:dyDescent="0.3">
      <c r="A32">
        <v>1.4864300392663621E-2</v>
      </c>
      <c r="B32">
        <v>-1.0130135782528862</v>
      </c>
    </row>
    <row r="33" spans="1:2" x14ac:dyDescent="0.3">
      <c r="A33">
        <v>0.16095578918032583</v>
      </c>
      <c r="B33">
        <v>0.2872536843035719</v>
      </c>
    </row>
    <row r="34" spans="1:2" x14ac:dyDescent="0.3">
      <c r="A34">
        <v>0.11825034065020332</v>
      </c>
      <c r="B34">
        <v>0.24742375018402779</v>
      </c>
    </row>
    <row r="35" spans="1:2" x14ac:dyDescent="0.3">
      <c r="A35">
        <v>0.15258253846047015</v>
      </c>
      <c r="B35">
        <v>-0.87887292510859072</v>
      </c>
    </row>
    <row r="36" spans="1:2" x14ac:dyDescent="0.3">
      <c r="A36">
        <v>-9.9399375701489462E-2</v>
      </c>
      <c r="B36">
        <v>-4.0596863500282451E-2</v>
      </c>
    </row>
    <row r="37" spans="1:2" x14ac:dyDescent="0.3">
      <c r="A37">
        <v>8.8413825722241823E-2</v>
      </c>
      <c r="B37">
        <v>0.25877101589943741</v>
      </c>
    </row>
    <row r="38" spans="1:2" x14ac:dyDescent="0.3">
      <c r="A38">
        <v>-0.1099604397281852</v>
      </c>
      <c r="B38">
        <v>-1.0792538753323542</v>
      </c>
    </row>
    <row r="39" spans="1:2" x14ac:dyDescent="0.3">
      <c r="A39">
        <v>-0.31494567859609113</v>
      </c>
      <c r="B39">
        <v>0.8847445459976464</v>
      </c>
    </row>
    <row r="40" spans="1:2" x14ac:dyDescent="0.3">
      <c r="A40">
        <v>-0.10403456256532836</v>
      </c>
      <c r="B40">
        <v>7.3555875380651503E-2</v>
      </c>
    </row>
    <row r="41" spans="1:2" x14ac:dyDescent="0.3">
      <c r="A41">
        <v>-0.3743966916760077</v>
      </c>
      <c r="B41">
        <v>-0.29785973894392548</v>
      </c>
    </row>
    <row r="42" spans="1:2" x14ac:dyDescent="0.3">
      <c r="A42">
        <v>0.10847143976112253</v>
      </c>
      <c r="B42">
        <v>0.39833985104174036</v>
      </c>
    </row>
    <row r="43" spans="1:2" x14ac:dyDescent="0.3">
      <c r="A43">
        <v>0.29033163815664276</v>
      </c>
      <c r="B43">
        <v>-0.58640919921085943</v>
      </c>
    </row>
    <row r="44" spans="1:2" x14ac:dyDescent="0.3">
      <c r="A44">
        <v>-0.16733117805549924</v>
      </c>
      <c r="B44">
        <v>1.1449943226924815</v>
      </c>
    </row>
    <row r="45" spans="1:2" x14ac:dyDescent="0.3">
      <c r="A45">
        <v>2.5553000004941623E-2</v>
      </c>
      <c r="B45">
        <v>0.32150636359251944</v>
      </c>
    </row>
    <row r="46" spans="1:2" x14ac:dyDescent="0.3">
      <c r="A46">
        <v>0.35073905552739804</v>
      </c>
      <c r="B46">
        <v>-1.7096262426227662</v>
      </c>
    </row>
    <row r="47" spans="1:2" x14ac:dyDescent="0.3">
      <c r="A47">
        <v>-2.0854073281310781E-2</v>
      </c>
      <c r="B47">
        <v>0.16930239080212989</v>
      </c>
    </row>
    <row r="48" spans="1:2" x14ac:dyDescent="0.3">
      <c r="A48">
        <v>-0.43132290611800539</v>
      </c>
      <c r="B48">
        <v>1.8727658931688049</v>
      </c>
    </row>
    <row r="49" spans="1:2" x14ac:dyDescent="0.3">
      <c r="A49">
        <v>1.2715319993864227</v>
      </c>
      <c r="B49">
        <v>-0.60446526609863349</v>
      </c>
    </row>
    <row r="50" spans="1:2" x14ac:dyDescent="0.3">
      <c r="A50">
        <v>1.1779004273924276</v>
      </c>
      <c r="B50">
        <v>0.46929921215052289</v>
      </c>
    </row>
    <row r="51" spans="1:2" x14ac:dyDescent="0.3">
      <c r="A51">
        <v>1.1124501681113632</v>
      </c>
      <c r="B51">
        <v>0.49061879400254588</v>
      </c>
    </row>
    <row r="52" spans="1:2" x14ac:dyDescent="0.3">
      <c r="A52">
        <v>1.143613198434503</v>
      </c>
      <c r="B52">
        <v>0.64135374501338305</v>
      </c>
    </row>
    <row r="53" spans="1:2" x14ac:dyDescent="0.3">
      <c r="A53">
        <v>1.214313249774658</v>
      </c>
      <c r="B53">
        <v>-0.4367463045599167</v>
      </c>
    </row>
    <row r="54" spans="1:2" x14ac:dyDescent="0.3">
      <c r="A54">
        <v>0.83472594447213255</v>
      </c>
      <c r="B54">
        <v>1.3440835620382614</v>
      </c>
    </row>
    <row r="55" spans="1:2" x14ac:dyDescent="0.3">
      <c r="A55">
        <v>0.90065287703555019</v>
      </c>
      <c r="B55">
        <v>0.411431112213482</v>
      </c>
    </row>
    <row r="56" spans="1:2" x14ac:dyDescent="0.3">
      <c r="A56">
        <v>0.86153823521141593</v>
      </c>
      <c r="B56">
        <v>0.25010826516829887</v>
      </c>
    </row>
    <row r="57" spans="1:2" x14ac:dyDescent="0.3">
      <c r="A57">
        <v>1.222105465729987</v>
      </c>
      <c r="B57">
        <v>-0.42341472330258023</v>
      </c>
    </row>
    <row r="58" spans="1:2" x14ac:dyDescent="0.3">
      <c r="A58">
        <v>1.2681096614626584</v>
      </c>
      <c r="B58">
        <v>-0.26232000616273354</v>
      </c>
    </row>
    <row r="59" spans="1:2" x14ac:dyDescent="0.3">
      <c r="A59">
        <v>1.3218859844080462</v>
      </c>
      <c r="B59">
        <v>-1.390893942711481</v>
      </c>
    </row>
    <row r="60" spans="1:2" x14ac:dyDescent="0.3">
      <c r="A60">
        <v>1.2206838416094523</v>
      </c>
      <c r="B60">
        <v>0.7255795971352349</v>
      </c>
    </row>
    <row r="61" spans="1:2" x14ac:dyDescent="0.3">
      <c r="A61">
        <v>1.2607376385219211</v>
      </c>
      <c r="B61">
        <v>-0.27078781980633659</v>
      </c>
    </row>
    <row r="62" spans="1:2" x14ac:dyDescent="0.3">
      <c r="A62">
        <v>1.2734284495922896</v>
      </c>
      <c r="B62">
        <v>-0.37640625801621053</v>
      </c>
    </row>
    <row r="63" spans="1:2" x14ac:dyDescent="0.3">
      <c r="A63">
        <v>2.3365571078604064</v>
      </c>
      <c r="B63">
        <v>-0.15691563144057707</v>
      </c>
    </row>
    <row r="64" spans="1:2" x14ac:dyDescent="0.3">
      <c r="A64">
        <v>2.5141734590177069</v>
      </c>
      <c r="B64">
        <v>0.13565273029041491</v>
      </c>
    </row>
    <row r="65" spans="1:2" x14ac:dyDescent="0.3">
      <c r="A65">
        <v>2.5618493144158272</v>
      </c>
      <c r="B65">
        <v>-0.9928938262705973</v>
      </c>
    </row>
    <row r="66" spans="1:2" x14ac:dyDescent="0.3">
      <c r="A66">
        <v>2.2946468609977959</v>
      </c>
      <c r="B66">
        <v>0.95345292052272246</v>
      </c>
    </row>
    <row r="67" spans="1:2" x14ac:dyDescent="0.3">
      <c r="A67">
        <v>2.2950911732256842</v>
      </c>
      <c r="B67">
        <v>0.99608175419684764</v>
      </c>
    </row>
    <row r="68" spans="1:2" x14ac:dyDescent="0.3">
      <c r="A68">
        <v>2.4593745055950929</v>
      </c>
      <c r="B68">
        <v>0.13570359084648687</v>
      </c>
    </row>
    <row r="69" spans="1:2" x14ac:dyDescent="0.3">
      <c r="A69">
        <v>2.5083343713394104</v>
      </c>
      <c r="B69">
        <v>0.17906386993410617</v>
      </c>
    </row>
    <row r="70" spans="1:2" x14ac:dyDescent="0.3">
      <c r="A70">
        <v>2.1625614405852733</v>
      </c>
      <c r="B70">
        <v>0.86585141150869294</v>
      </c>
    </row>
    <row r="71" spans="1:2" x14ac:dyDescent="0.3">
      <c r="A71">
        <v>2.5013128610223339</v>
      </c>
      <c r="B71">
        <v>-0.87578422554627799</v>
      </c>
    </row>
    <row r="72" spans="1:2" x14ac:dyDescent="0.3">
      <c r="A72">
        <v>2.5494482992646761</v>
      </c>
      <c r="B72">
        <v>-0.8352787688167217</v>
      </c>
    </row>
    <row r="73" spans="1:2" x14ac:dyDescent="0.3">
      <c r="A73">
        <v>3.5126817888049926</v>
      </c>
      <c r="B73">
        <v>0.35395062147609635</v>
      </c>
    </row>
    <row r="74" spans="1:2" x14ac:dyDescent="0.3">
      <c r="A74">
        <v>3.6726602773188031</v>
      </c>
      <c r="B74">
        <v>-0.55037171887562719</v>
      </c>
    </row>
    <row r="75" spans="1:2" x14ac:dyDescent="0.3">
      <c r="A75">
        <v>4.9063312050080841</v>
      </c>
      <c r="B75">
        <v>-0.14878183429187053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42E8B-A217-4D2E-969F-4F06404D0FF8}">
  <sheetPr codeName="XLSTAT_20230720_041057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-0.0129688489160087+(A1-1)*0.0094394359130663</f>
        <v>-1.2968848916008699E-2</v>
      </c>
      <c r="D1">
        <f t="shared" ref="D1:D32" si="1">0+1*C1-0.16875840835107*(1.00666666666667+(C1-0.290066666666667)^2/1.50467443031854)^0.5</f>
        <v>-0.18734592730572708</v>
      </c>
      <c r="E1">
        <v>1</v>
      </c>
      <c r="G1">
        <f t="shared" ref="G1:G32" si="2">0.0063919682462898+(E1-1)*0.0091588443599895</f>
        <v>6.3919682462897998E-3</v>
      </c>
      <c r="H1">
        <f t="shared" ref="H1:H32" si="3">0+1*G1+0.16875840835107*(1.00666666666667+(G1-0.290066666666667)^2/1.50467443031854)^0.5</f>
        <v>0.18015147695647593</v>
      </c>
    </row>
    <row r="2" spans="1:8" x14ac:dyDescent="0.3">
      <c r="A2">
        <v>2</v>
      </c>
      <c r="C2">
        <f t="shared" si="0"/>
        <v>-3.5294130029424001E-3</v>
      </c>
      <c r="D2">
        <f t="shared" si="1"/>
        <v>-0.17760057530618123</v>
      </c>
      <c r="E2">
        <v>2</v>
      </c>
      <c r="G2">
        <f t="shared" si="2"/>
        <v>1.5550812606279298E-2</v>
      </c>
      <c r="H2">
        <f t="shared" si="3"/>
        <v>0.18903165705655059</v>
      </c>
    </row>
    <row r="3" spans="1:8" x14ac:dyDescent="0.3">
      <c r="A3">
        <v>3</v>
      </c>
      <c r="C3">
        <f t="shared" si="0"/>
        <v>5.910022910123899E-3</v>
      </c>
      <c r="D3">
        <f t="shared" si="1"/>
        <v>-0.16786438998537237</v>
      </c>
      <c r="E3">
        <v>3</v>
      </c>
      <c r="G3">
        <f t="shared" si="2"/>
        <v>2.4709656966268798E-2</v>
      </c>
      <c r="H3">
        <f t="shared" si="3"/>
        <v>0.19792055536480041</v>
      </c>
    </row>
    <row r="4" spans="1:8" x14ac:dyDescent="0.3">
      <c r="A4">
        <v>4</v>
      </c>
      <c r="C4">
        <f t="shared" si="0"/>
        <v>1.5349458823190198E-2</v>
      </c>
      <c r="D4">
        <f t="shared" si="1"/>
        <v>-0.15813741838213535</v>
      </c>
      <c r="E4">
        <v>4</v>
      </c>
      <c r="G4">
        <f t="shared" si="2"/>
        <v>3.38685013262583E-2</v>
      </c>
      <c r="H4">
        <f t="shared" si="3"/>
        <v>0.20681821270429696</v>
      </c>
    </row>
    <row r="5" spans="1:8" x14ac:dyDescent="0.3">
      <c r="A5">
        <v>5</v>
      </c>
      <c r="C5">
        <f t="shared" si="0"/>
        <v>2.4788894736256499E-2</v>
      </c>
      <c r="D5">
        <f t="shared" si="1"/>
        <v>-0.14841970638229179</v>
      </c>
      <c r="E5">
        <v>5</v>
      </c>
      <c r="G5">
        <f t="shared" si="2"/>
        <v>4.3027345686247796E-2</v>
      </c>
      <c r="H5">
        <f t="shared" si="3"/>
        <v>0.21572466881645899</v>
      </c>
    </row>
    <row r="6" spans="1:8" x14ac:dyDescent="0.3">
      <c r="A6">
        <v>6</v>
      </c>
      <c r="C6">
        <f t="shared" si="0"/>
        <v>3.4228330649322798E-2</v>
      </c>
      <c r="D6">
        <f t="shared" si="1"/>
        <v>-0.13871129868455895</v>
      </c>
      <c r="E6">
        <v>6</v>
      </c>
      <c r="G6">
        <f t="shared" si="2"/>
        <v>5.2186190046237292E-2</v>
      </c>
      <c r="H6">
        <f t="shared" si="3"/>
        <v>0.2246399623326315</v>
      </c>
    </row>
    <row r="7" spans="1:8" x14ac:dyDescent="0.3">
      <c r="A7">
        <v>7</v>
      </c>
      <c r="C7">
        <f t="shared" si="0"/>
        <v>4.3667766562389097E-2</v>
      </c>
      <c r="D7">
        <f t="shared" si="1"/>
        <v>-0.12901223876695939</v>
      </c>
      <c r="E7">
        <v>7</v>
      </c>
      <c r="G7">
        <f t="shared" si="2"/>
        <v>6.1345034406226795E-2</v>
      </c>
      <c r="H7">
        <f t="shared" si="3"/>
        <v>0.23356413074617302</v>
      </c>
    </row>
    <row r="8" spans="1:8" x14ac:dyDescent="0.3">
      <c r="A8">
        <v>8</v>
      </c>
      <c r="C8">
        <f t="shared" si="0"/>
        <v>5.3107202475455396E-2</v>
      </c>
      <c r="D8">
        <f t="shared" si="1"/>
        <v>-0.11932256885378645</v>
      </c>
      <c r="E8">
        <v>8</v>
      </c>
      <c r="G8">
        <f t="shared" si="2"/>
        <v>7.0503878766216305E-2</v>
      </c>
      <c r="H8">
        <f t="shared" si="3"/>
        <v>0.24249721038509364</v>
      </c>
    </row>
    <row r="9" spans="1:8" x14ac:dyDescent="0.3">
      <c r="A9">
        <v>9</v>
      </c>
      <c r="C9">
        <f t="shared" si="0"/>
        <v>6.2546638388521689E-2</v>
      </c>
      <c r="D9">
        <f t="shared" si="1"/>
        <v>-0.10964232988317917</v>
      </c>
      <c r="E9">
        <v>9</v>
      </c>
      <c r="G9">
        <f t="shared" si="2"/>
        <v>7.9662723126205801E-2</v>
      </c>
      <c r="H9">
        <f t="shared" si="3"/>
        <v>0.25143923638528837</v>
      </c>
    </row>
    <row r="10" spans="1:8" x14ac:dyDescent="0.3">
      <c r="A10">
        <v>10</v>
      </c>
      <c r="C10">
        <f t="shared" si="0"/>
        <v>7.1986074301587988E-2</v>
      </c>
      <c r="D10">
        <f t="shared" si="1"/>
        <v>-9.9971561475362541E-2</v>
      </c>
      <c r="E10">
        <v>10</v>
      </c>
      <c r="G10">
        <f t="shared" si="2"/>
        <v>8.8821567486195296E-2</v>
      </c>
      <c r="H10">
        <f t="shared" si="3"/>
        <v>0.2603902426644098</v>
      </c>
    </row>
    <row r="11" spans="1:8" x14ac:dyDescent="0.3">
      <c r="A11">
        <v>11</v>
      </c>
      <c r="C11">
        <f t="shared" si="0"/>
        <v>8.1425510214654287E-2</v>
      </c>
      <c r="D11">
        <f t="shared" si="1"/>
        <v>-9.0310301901605591E-2</v>
      </c>
      <c r="E11">
        <v>11</v>
      </c>
      <c r="G11">
        <f t="shared" si="2"/>
        <v>9.7980411846184792E-2</v>
      </c>
      <c r="H11">
        <f t="shared" si="3"/>
        <v>0.26935026189642214</v>
      </c>
    </row>
    <row r="12" spans="1:8" x14ac:dyDescent="0.3">
      <c r="A12">
        <v>12</v>
      </c>
      <c r="C12">
        <f t="shared" si="0"/>
        <v>9.0864946127720586E-2</v>
      </c>
      <c r="D12">
        <f t="shared" si="1"/>
        <v>-8.0658588053952679E-2</v>
      </c>
      <c r="E12">
        <v>12</v>
      </c>
      <c r="G12">
        <f t="shared" si="2"/>
        <v>0.1071392562061743</v>
      </c>
      <c r="H12">
        <f t="shared" si="3"/>
        <v>0.2783193254868801</v>
      </c>
    </row>
    <row r="13" spans="1:8" x14ac:dyDescent="0.3">
      <c r="A13">
        <v>13</v>
      </c>
      <c r="C13">
        <f t="shared" si="0"/>
        <v>0.10030438204078689</v>
      </c>
      <c r="D13">
        <f t="shared" si="1"/>
        <v>-7.1016455415779819E-2</v>
      </c>
      <c r="E13">
        <v>13</v>
      </c>
      <c r="G13">
        <f t="shared" si="2"/>
        <v>0.1162981005661638</v>
      </c>
      <c r="H13">
        <f t="shared" si="3"/>
        <v>0.28729746354897401</v>
      </c>
    </row>
    <row r="14" spans="1:8" x14ac:dyDescent="0.3">
      <c r="A14">
        <v>14</v>
      </c>
      <c r="C14">
        <f t="shared" si="0"/>
        <v>0.10974381795385318</v>
      </c>
      <c r="D14">
        <f t="shared" si="1"/>
        <v>-6.1383938033229252E-2</v>
      </c>
      <c r="E14">
        <v>14</v>
      </c>
      <c r="G14">
        <f t="shared" si="2"/>
        <v>0.12545694492615328</v>
      </c>
      <c r="H14">
        <f t="shared" si="3"/>
        <v>0.2962847048803825</v>
      </c>
    </row>
    <row r="15" spans="1:8" x14ac:dyDescent="0.3">
      <c r="A15">
        <v>15</v>
      </c>
      <c r="C15">
        <f t="shared" si="0"/>
        <v>0.11918325386691948</v>
      </c>
      <c r="D15">
        <f t="shared" si="1"/>
        <v>-5.1761068487573739E-2</v>
      </c>
      <c r="E15">
        <v>15</v>
      </c>
      <c r="G15">
        <f t="shared" si="2"/>
        <v>0.13461578928614279</v>
      </c>
      <c r="H15">
        <f t="shared" si="3"/>
        <v>0.30528107694097284</v>
      </c>
    </row>
    <row r="16" spans="1:8" x14ac:dyDescent="0.3">
      <c r="A16">
        <v>16</v>
      </c>
      <c r="C16">
        <f t="shared" si="0"/>
        <v>0.12862268977998581</v>
      </c>
      <c r="D16">
        <f t="shared" si="1"/>
        <v>-4.2147877868560529E-2</v>
      </c>
      <c r="E16">
        <v>16</v>
      </c>
      <c r="G16">
        <f t="shared" si="2"/>
        <v>0.14377463364613227</v>
      </c>
      <c r="H16">
        <f t="shared" si="3"/>
        <v>0.31428660583138751</v>
      </c>
    </row>
    <row r="17" spans="1:8" x14ac:dyDescent="0.3">
      <c r="A17">
        <v>17</v>
      </c>
      <c r="C17">
        <f t="shared" si="0"/>
        <v>0.1380621256930521</v>
      </c>
      <c r="D17">
        <f t="shared" si="1"/>
        <v>-3.2544395748784816E-2</v>
      </c>
      <c r="E17">
        <v>17</v>
      </c>
      <c r="G17">
        <f t="shared" si="2"/>
        <v>0.15293347800612178</v>
      </c>
      <c r="H17">
        <f t="shared" si="3"/>
        <v>0.32330131627255598</v>
      </c>
    </row>
    <row r="18" spans="1:8" x14ac:dyDescent="0.3">
      <c r="A18">
        <v>18</v>
      </c>
      <c r="C18">
        <f t="shared" si="0"/>
        <v>0.14750156160611838</v>
      </c>
      <c r="D18">
        <f t="shared" si="1"/>
        <v>-2.2950650159140218E-2</v>
      </c>
      <c r="E18">
        <v>18</v>
      </c>
      <c r="G18">
        <f t="shared" si="2"/>
        <v>0.16209232236611129</v>
      </c>
      <c r="H18">
        <f t="shared" si="3"/>
        <v>0.332325231586167</v>
      </c>
    </row>
    <row r="19" spans="1:8" x14ac:dyDescent="0.3">
      <c r="A19">
        <v>19</v>
      </c>
      <c r="C19">
        <f t="shared" si="0"/>
        <v>0.15694099751918469</v>
      </c>
      <c r="D19">
        <f t="shared" si="1"/>
        <v>-1.3366667565392593E-2</v>
      </c>
      <c r="E19">
        <v>19</v>
      </c>
      <c r="G19">
        <f t="shared" si="2"/>
        <v>0.17125116672610077</v>
      </c>
      <c r="H19">
        <f t="shared" si="3"/>
        <v>0.34135837367613814</v>
      </c>
    </row>
    <row r="20" spans="1:8" x14ac:dyDescent="0.3">
      <c r="A20">
        <v>20</v>
      </c>
      <c r="C20">
        <f t="shared" si="0"/>
        <v>0.16638043343225101</v>
      </c>
      <c r="D20">
        <f t="shared" si="1"/>
        <v>-3.7924728459221568E-3</v>
      </c>
      <c r="E20">
        <v>20</v>
      </c>
      <c r="G20">
        <f t="shared" si="2"/>
        <v>0.18041001108609028</v>
      </c>
      <c r="H20">
        <f t="shared" si="3"/>
        <v>0.35040076301111467</v>
      </c>
    </row>
    <row r="21" spans="1:8" x14ac:dyDescent="0.3">
      <c r="A21">
        <v>21</v>
      </c>
      <c r="C21">
        <f t="shared" si="0"/>
        <v>0.17581986934531729</v>
      </c>
      <c r="D21">
        <f t="shared" si="1"/>
        <v>5.7719107293237037E-3</v>
      </c>
      <c r="E21">
        <v>21</v>
      </c>
      <c r="G21">
        <f t="shared" si="2"/>
        <v>0.18956885544607976</v>
      </c>
      <c r="H21">
        <f t="shared" si="3"/>
        <v>0.35945241860803123</v>
      </c>
    </row>
    <row r="22" spans="1:8" x14ac:dyDescent="0.3">
      <c r="A22">
        <v>22</v>
      </c>
      <c r="C22">
        <f t="shared" si="0"/>
        <v>0.18525930525838358</v>
      </c>
      <c r="D22">
        <f t="shared" si="1"/>
        <v>1.5326461518626239E-2</v>
      </c>
      <c r="E22">
        <v>22</v>
      </c>
      <c r="G22">
        <f t="shared" si="2"/>
        <v>0.19872769980606927</v>
      </c>
      <c r="H22">
        <f t="shared" si="3"/>
        <v>0.36851335801676621</v>
      </c>
    </row>
    <row r="23" spans="1:8" x14ac:dyDescent="0.3">
      <c r="A23">
        <v>23</v>
      </c>
      <c r="C23">
        <f t="shared" si="0"/>
        <v>0.19469874117144989</v>
      </c>
      <c r="D23">
        <f t="shared" si="1"/>
        <v>2.4871159527000031E-2</v>
      </c>
      <c r="E23">
        <v>23</v>
      </c>
      <c r="G23">
        <f t="shared" si="2"/>
        <v>0.20788654416605878</v>
      </c>
      <c r="H23">
        <f t="shared" si="3"/>
        <v>0.37758359730591645</v>
      </c>
    </row>
    <row r="24" spans="1:8" x14ac:dyDescent="0.3">
      <c r="A24">
        <v>24</v>
      </c>
      <c r="C24">
        <f t="shared" si="0"/>
        <v>0.2041381770845162</v>
      </c>
      <c r="D24">
        <f t="shared" si="1"/>
        <v>3.4405986423371532E-2</v>
      </c>
      <c r="E24">
        <v>24</v>
      </c>
      <c r="G24">
        <f t="shared" si="2"/>
        <v>0.21704538852604827</v>
      </c>
      <c r="H24">
        <f t="shared" si="3"/>
        <v>0.38666315104972088</v>
      </c>
    </row>
    <row r="25" spans="1:8" x14ac:dyDescent="0.3">
      <c r="A25">
        <v>25</v>
      </c>
      <c r="C25">
        <f t="shared" si="0"/>
        <v>0.21357761299758249</v>
      </c>
      <c r="D25">
        <f t="shared" si="1"/>
        <v>4.393092555639655E-2</v>
      </c>
      <c r="E25">
        <v>25</v>
      </c>
      <c r="G25">
        <f t="shared" si="2"/>
        <v>0.22620423288603778</v>
      </c>
      <c r="H25">
        <f t="shared" si="3"/>
        <v>0.39575203231615591</v>
      </c>
    </row>
    <row r="26" spans="1:8" x14ac:dyDescent="0.3">
      <c r="A26">
        <v>26</v>
      </c>
      <c r="C26">
        <f t="shared" si="0"/>
        <v>0.22301704891064877</v>
      </c>
      <c r="D26">
        <f t="shared" si="1"/>
        <v>5.3445961968885375E-2</v>
      </c>
      <c r="E26">
        <v>26</v>
      </c>
      <c r="G26">
        <f t="shared" si="2"/>
        <v>0.23536307724602729</v>
      </c>
      <c r="H26">
        <f t="shared" si="3"/>
        <v>0.40485025265622571</v>
      </c>
    </row>
    <row r="27" spans="1:8" x14ac:dyDescent="0.3">
      <c r="A27">
        <v>27</v>
      </c>
      <c r="C27">
        <f t="shared" si="0"/>
        <v>0.23245648482371509</v>
      </c>
      <c r="D27">
        <f t="shared" si="1"/>
        <v>6.2951082410806408E-2</v>
      </c>
      <c r="E27">
        <v>27</v>
      </c>
      <c r="G27">
        <f t="shared" si="2"/>
        <v>0.24452192160601677</v>
      </c>
      <c r="H27">
        <f t="shared" si="3"/>
        <v>0.41395782209446819</v>
      </c>
    </row>
    <row r="28" spans="1:8" x14ac:dyDescent="0.3">
      <c r="A28">
        <v>28</v>
      </c>
      <c r="C28">
        <f t="shared" si="0"/>
        <v>0.2418959207367814</v>
      </c>
      <c r="D28">
        <f t="shared" si="1"/>
        <v>7.2446275350842304E-2</v>
      </c>
      <c r="E28">
        <v>28</v>
      </c>
      <c r="G28">
        <f t="shared" si="2"/>
        <v>0.25368076596600631</v>
      </c>
      <c r="H28">
        <f t="shared" si="3"/>
        <v>0.42307474912069432</v>
      </c>
    </row>
    <row r="29" spans="1:8" x14ac:dyDescent="0.3">
      <c r="A29">
        <v>29</v>
      </c>
      <c r="C29">
        <f t="shared" si="0"/>
        <v>0.25133535664984769</v>
      </c>
      <c r="D29">
        <f t="shared" si="1"/>
        <v>8.1931530986475209E-2</v>
      </c>
      <c r="E29">
        <v>29</v>
      </c>
      <c r="G29">
        <f t="shared" si="2"/>
        <v>0.26283961032599579</v>
      </c>
      <c r="H29">
        <f t="shared" si="3"/>
        <v>0.43220104068297593</v>
      </c>
    </row>
    <row r="30" spans="1:8" x14ac:dyDescent="0.3">
      <c r="A30">
        <v>30</v>
      </c>
      <c r="C30">
        <f t="shared" si="0"/>
        <v>0.26077479256291397</v>
      </c>
      <c r="D30">
        <f t="shared" si="1"/>
        <v>9.1406841252580556E-2</v>
      </c>
      <c r="E30">
        <v>30</v>
      </c>
      <c r="G30">
        <f t="shared" si="2"/>
        <v>0.27199845468598527</v>
      </c>
      <c r="H30">
        <f t="shared" si="3"/>
        <v>0.44133670218189808</v>
      </c>
    </row>
    <row r="31" spans="1:8" x14ac:dyDescent="0.3">
      <c r="A31">
        <v>31</v>
      </c>
      <c r="C31">
        <f t="shared" si="0"/>
        <v>0.27021422847598031</v>
      </c>
      <c r="D31">
        <f t="shared" si="1"/>
        <v>0.10087219982851187</v>
      </c>
      <c r="E31">
        <v>31</v>
      </c>
      <c r="G31">
        <f t="shared" si="2"/>
        <v>0.28115729904597475</v>
      </c>
      <c r="H31">
        <f t="shared" si="3"/>
        <v>0.45048173746608305</v>
      </c>
    </row>
    <row r="32" spans="1:8" x14ac:dyDescent="0.3">
      <c r="A32">
        <v>32</v>
      </c>
      <c r="C32">
        <f t="shared" si="0"/>
        <v>0.2796536643890466</v>
      </c>
      <c r="D32">
        <f t="shared" si="1"/>
        <v>0.11032760214366175</v>
      </c>
      <c r="E32">
        <v>32</v>
      </c>
      <c r="G32">
        <f t="shared" si="2"/>
        <v>0.29031614340596429</v>
      </c>
      <c r="H32">
        <f t="shared" si="3"/>
        <v>0.4596361488289985</v>
      </c>
    </row>
    <row r="33" spans="1:8" x14ac:dyDescent="0.3">
      <c r="A33">
        <v>33</v>
      </c>
      <c r="C33">
        <f t="shared" ref="C33:C64" si="4">-0.0129688489160087+(A33-1)*0.0094394359130663</f>
        <v>0.28909310030211288</v>
      </c>
      <c r="D33">
        <f t="shared" ref="D33:D64" si="5">0+1*C33-0.16875840835107*(1.00666666666667+(C33-0.290066666666667)^2/1.50467443031854)^0.5</f>
        <v>0.11977304538148853</v>
      </c>
      <c r="E33">
        <v>33</v>
      </c>
      <c r="G33">
        <f t="shared" ref="G33:G64" si="6">0.0063919682462898+(E33-1)*0.0091588443599895</f>
        <v>0.29947498776595377</v>
      </c>
      <c r="H33">
        <f t="shared" ref="H33:H64" si="7">0+1*G33+0.16875840835107*(1.00666666666667+(G33-0.290066666666667)^2/1.50467443031854)^0.5</f>
        <v>0.46879993700705302</v>
      </c>
    </row>
    <row r="34" spans="1:8" x14ac:dyDescent="0.3">
      <c r="A34">
        <v>34</v>
      </c>
      <c r="C34">
        <f t="shared" si="4"/>
        <v>0.29853253621517917</v>
      </c>
      <c r="D34">
        <f t="shared" si="5"/>
        <v>0.12920852848199932</v>
      </c>
      <c r="E34">
        <v>34</v>
      </c>
      <c r="G34">
        <f t="shared" si="6"/>
        <v>0.30863383212594325</v>
      </c>
      <c r="H34">
        <f t="shared" si="7"/>
        <v>0.47797310117898539</v>
      </c>
    </row>
    <row r="35" spans="1:8" x14ac:dyDescent="0.3">
      <c r="A35">
        <v>35</v>
      </c>
      <c r="C35">
        <f t="shared" si="4"/>
        <v>0.30797197212824545</v>
      </c>
      <c r="D35">
        <f t="shared" si="5"/>
        <v>0.1386340521426852</v>
      </c>
      <c r="E35">
        <v>35</v>
      </c>
      <c r="G35">
        <f t="shared" si="6"/>
        <v>0.31779267648593279</v>
      </c>
      <c r="H35">
        <f t="shared" si="7"/>
        <v>0.48715563896654596</v>
      </c>
    </row>
    <row r="36" spans="1:8" x14ac:dyDescent="0.3">
      <c r="A36">
        <v>36</v>
      </c>
      <c r="C36">
        <f t="shared" si="4"/>
        <v>0.31741140804131179</v>
      </c>
      <c r="D36">
        <f t="shared" si="5"/>
        <v>0.14804961881790563</v>
      </c>
      <c r="E36">
        <v>36</v>
      </c>
      <c r="G36">
        <f t="shared" si="6"/>
        <v>0.32695152084592227</v>
      </c>
      <c r="H36">
        <f t="shared" si="7"/>
        <v>0.49634754643647094</v>
      </c>
    </row>
    <row r="37" spans="1:8" x14ac:dyDescent="0.3">
      <c r="A37">
        <v>37</v>
      </c>
      <c r="C37">
        <f t="shared" si="4"/>
        <v>0.32685084395437808</v>
      </c>
      <c r="D37">
        <f t="shared" si="5"/>
        <v>0.15745523271672443</v>
      </c>
      <c r="E37">
        <v>37</v>
      </c>
      <c r="G37">
        <f t="shared" si="6"/>
        <v>0.33611036520591175</v>
      </c>
      <c r="H37">
        <f t="shared" si="7"/>
        <v>0.50554881810374508</v>
      </c>
    </row>
    <row r="38" spans="1:8" x14ac:dyDescent="0.3">
      <c r="A38">
        <v>38</v>
      </c>
      <c r="C38">
        <f t="shared" si="4"/>
        <v>0.33629027986744436</v>
      </c>
      <c r="D38">
        <f t="shared" si="5"/>
        <v>0.16685089979920142</v>
      </c>
      <c r="E38">
        <v>38</v>
      </c>
      <c r="G38">
        <f t="shared" si="6"/>
        <v>0.34526920956590129</v>
      </c>
      <c r="H38">
        <f t="shared" si="7"/>
        <v>0.51475944693614639</v>
      </c>
    </row>
    <row r="39" spans="1:8" x14ac:dyDescent="0.3">
      <c r="A39">
        <v>39</v>
      </c>
      <c r="C39">
        <f t="shared" si="4"/>
        <v>0.3457297157805107</v>
      </c>
      <c r="D39">
        <f t="shared" si="5"/>
        <v>0.17623662777114651</v>
      </c>
      <c r="E39">
        <v>39</v>
      </c>
      <c r="G39">
        <f t="shared" si="6"/>
        <v>0.35442805392589077</v>
      </c>
      <c r="H39">
        <f t="shared" si="7"/>
        <v>0.52397942436006328</v>
      </c>
    </row>
    <row r="40" spans="1:8" x14ac:dyDescent="0.3">
      <c r="A40">
        <v>40</v>
      </c>
      <c r="C40">
        <f t="shared" si="4"/>
        <v>0.35516915169357699</v>
      </c>
      <c r="D40">
        <f t="shared" si="5"/>
        <v>0.18561242607734835</v>
      </c>
      <c r="E40">
        <v>40</v>
      </c>
      <c r="G40">
        <f t="shared" si="6"/>
        <v>0.36358689828588026</v>
      </c>
      <c r="H40">
        <f t="shared" si="7"/>
        <v>0.53320874026757559</v>
      </c>
    </row>
    <row r="41" spans="1:8" x14ac:dyDescent="0.3">
      <c r="A41">
        <v>41</v>
      </c>
      <c r="C41">
        <f t="shared" si="4"/>
        <v>0.36460858760664328</v>
      </c>
      <c r="D41">
        <f t="shared" si="5"/>
        <v>0.1949783058932906</v>
      </c>
      <c r="E41">
        <v>41</v>
      </c>
      <c r="G41">
        <f t="shared" si="6"/>
        <v>0.37274574264586974</v>
      </c>
      <c r="H41">
        <f t="shared" si="7"/>
        <v>0.54244738302478201</v>
      </c>
    </row>
    <row r="42" spans="1:8" x14ac:dyDescent="0.3">
      <c r="A42">
        <v>42</v>
      </c>
      <c r="C42">
        <f t="shared" si="4"/>
        <v>0.37404802351970956</v>
      </c>
      <c r="D42">
        <f t="shared" si="5"/>
        <v>0.20433428011537261</v>
      </c>
      <c r="E42">
        <v>42</v>
      </c>
      <c r="G42">
        <f t="shared" si="6"/>
        <v>0.38190458700585928</v>
      </c>
      <c r="H42">
        <f t="shared" si="7"/>
        <v>0.55169533948136185</v>
      </c>
    </row>
    <row r="43" spans="1:8" x14ac:dyDescent="0.3">
      <c r="A43">
        <v>43</v>
      </c>
      <c r="C43">
        <f t="shared" si="4"/>
        <v>0.38348745943277585</v>
      </c>
      <c r="D43">
        <f t="shared" si="5"/>
        <v>0.21368036334965501</v>
      </c>
      <c r="E43">
        <v>43</v>
      </c>
      <c r="G43">
        <f t="shared" si="6"/>
        <v>0.39106343136584876</v>
      </c>
      <c r="H43">
        <f t="shared" si="7"/>
        <v>0.56095259498134931</v>
      </c>
    </row>
    <row r="44" spans="1:8" x14ac:dyDescent="0.3">
      <c r="A44">
        <v>44</v>
      </c>
      <c r="C44">
        <f t="shared" si="4"/>
        <v>0.39292689534584219</v>
      </c>
      <c r="D44">
        <f t="shared" si="5"/>
        <v>0.22301657189915244</v>
      </c>
      <c r="E44">
        <v>44</v>
      </c>
      <c r="G44">
        <f t="shared" si="6"/>
        <v>0.40022227572583824</v>
      </c>
      <c r="H44">
        <f t="shared" si="7"/>
        <v>0.57021913337510344</v>
      </c>
    </row>
    <row r="45" spans="1:8" x14ac:dyDescent="0.3">
      <c r="A45">
        <v>45</v>
      </c>
      <c r="C45">
        <f t="shared" si="4"/>
        <v>0.40236633125890847</v>
      </c>
      <c r="D45">
        <f t="shared" si="5"/>
        <v>0.23234292374969931</v>
      </c>
      <c r="E45">
        <v>45</v>
      </c>
      <c r="G45">
        <f t="shared" si="6"/>
        <v>0.40938112008582778</v>
      </c>
      <c r="H45">
        <f t="shared" si="7"/>
        <v>0.57949493703244714</v>
      </c>
    </row>
    <row r="46" spans="1:8" x14ac:dyDescent="0.3">
      <c r="A46">
        <v>46</v>
      </c>
      <c r="C46">
        <f t="shared" si="4"/>
        <v>0.41180576717197476</v>
      </c>
      <c r="D46">
        <f t="shared" si="5"/>
        <v>0.24165943855441732</v>
      </c>
      <c r="E46">
        <v>46</v>
      </c>
      <c r="G46">
        <f t="shared" si="6"/>
        <v>0.41853996444581726</v>
      </c>
      <c r="H46">
        <f t="shared" si="7"/>
        <v>0.58877998685695487</v>
      </c>
    </row>
    <row r="47" spans="1:8" x14ac:dyDescent="0.3">
      <c r="A47">
        <v>47</v>
      </c>
      <c r="C47">
        <f t="shared" si="4"/>
        <v>0.4212452030850411</v>
      </c>
      <c r="D47">
        <f t="shared" si="5"/>
        <v>0.25096613761681485</v>
      </c>
      <c r="E47">
        <v>47</v>
      </c>
      <c r="G47">
        <f t="shared" si="6"/>
        <v>0.42769880880580674</v>
      </c>
      <c r="H47">
        <f t="shared" si="7"/>
        <v>0.59807426230135741</v>
      </c>
    </row>
    <row r="48" spans="1:8" x14ac:dyDescent="0.3">
      <c r="A48">
        <v>48</v>
      </c>
      <c r="C48">
        <f t="shared" si="4"/>
        <v>0.43068463899810738</v>
      </c>
      <c r="D48">
        <f t="shared" si="5"/>
        <v>0.26026304387255272</v>
      </c>
      <c r="E48">
        <v>48</v>
      </c>
      <c r="G48">
        <f t="shared" si="6"/>
        <v>0.43685765316579628</v>
      </c>
      <c r="H48">
        <f t="shared" si="7"/>
        <v>0.60737774138404022</v>
      </c>
    </row>
    <row r="49" spans="1:8" x14ac:dyDescent="0.3">
      <c r="A49">
        <v>49</v>
      </c>
      <c r="C49">
        <f t="shared" si="4"/>
        <v>0.44012407491117367</v>
      </c>
      <c r="D49">
        <f t="shared" si="5"/>
        <v>0.2695501818699117</v>
      </c>
      <c r="E49">
        <v>49</v>
      </c>
      <c r="G49">
        <f t="shared" si="6"/>
        <v>0.44601649752578576</v>
      </c>
      <c r="H49">
        <f t="shared" si="7"/>
        <v>0.61669040070660053</v>
      </c>
    </row>
    <row r="50" spans="1:8" x14ac:dyDescent="0.3">
      <c r="A50">
        <v>50</v>
      </c>
      <c r="C50">
        <f t="shared" si="4"/>
        <v>0.44956351082423995</v>
      </c>
      <c r="D50">
        <f t="shared" si="5"/>
        <v>0.27882757774900047</v>
      </c>
      <c r="E50">
        <v>50</v>
      </c>
      <c r="G50">
        <f t="shared" si="6"/>
        <v>0.45517534188577524</v>
      </c>
      <c r="H50">
        <f t="shared" si="7"/>
        <v>0.62601221547243324</v>
      </c>
    </row>
    <row r="51" spans="1:8" x14ac:dyDescent="0.3">
      <c r="A51">
        <v>51</v>
      </c>
      <c r="C51">
        <f t="shared" si="4"/>
        <v>0.45900294673730624</v>
      </c>
      <c r="D51">
        <f t="shared" si="5"/>
        <v>0.28809525921974372</v>
      </c>
      <c r="E51">
        <v>51</v>
      </c>
      <c r="G51">
        <f t="shared" si="6"/>
        <v>0.46433418624576478</v>
      </c>
      <c r="H51">
        <f t="shared" si="7"/>
        <v>0.63534315950631226</v>
      </c>
    </row>
    <row r="52" spans="1:8" x14ac:dyDescent="0.3">
      <c r="A52">
        <v>52</v>
      </c>
      <c r="C52">
        <f t="shared" si="4"/>
        <v>0.46844238265037258</v>
      </c>
      <c r="D52">
        <f t="shared" si="5"/>
        <v>0.29735325553869341</v>
      </c>
      <c r="E52">
        <v>52</v>
      </c>
      <c r="G52">
        <f t="shared" si="6"/>
        <v>0.47349303060575426</v>
      </c>
      <c r="H52">
        <f t="shared" si="7"/>
        <v>0.64468320527492973</v>
      </c>
    </row>
    <row r="53" spans="1:8" x14ac:dyDescent="0.3">
      <c r="A53">
        <v>53</v>
      </c>
      <c r="C53">
        <f t="shared" si="4"/>
        <v>0.47788181856343886</v>
      </c>
      <c r="D53">
        <f t="shared" si="5"/>
        <v>0.30660159748470706</v>
      </c>
      <c r="E53">
        <v>53</v>
      </c>
      <c r="G53">
        <f t="shared" si="6"/>
        <v>0.48265187496574374</v>
      </c>
      <c r="H53">
        <f t="shared" si="7"/>
        <v>0.65403232390835853</v>
      </c>
    </row>
    <row r="54" spans="1:8" x14ac:dyDescent="0.3">
      <c r="A54">
        <v>54</v>
      </c>
      <c r="C54">
        <f t="shared" si="4"/>
        <v>0.48732125447650521</v>
      </c>
      <c r="D54">
        <f t="shared" si="5"/>
        <v>0.31584031733354012</v>
      </c>
      <c r="E54">
        <v>54</v>
      </c>
      <c r="G54">
        <f t="shared" si="6"/>
        <v>0.49181071932573328</v>
      </c>
      <c r="H54">
        <f t="shared" si="7"/>
        <v>0.66339048522239952</v>
      </c>
    </row>
    <row r="55" spans="1:8" x14ac:dyDescent="0.3">
      <c r="A55">
        <v>55</v>
      </c>
      <c r="C55">
        <f t="shared" si="4"/>
        <v>0.49676069038957149</v>
      </c>
      <c r="D55">
        <f t="shared" si="5"/>
        <v>0.32506944883139766</v>
      </c>
      <c r="E55">
        <v>55</v>
      </c>
      <c r="G55">
        <f t="shared" si="6"/>
        <v>0.50096956368572276</v>
      </c>
      <c r="H55">
        <f t="shared" si="7"/>
        <v>0.67275765774177387</v>
      </c>
    </row>
    <row r="56" spans="1:8" x14ac:dyDescent="0.3">
      <c r="A56">
        <v>56</v>
      </c>
      <c r="C56">
        <f t="shared" si="4"/>
        <v>0.50620012630263778</v>
      </c>
      <c r="D56">
        <f t="shared" si="5"/>
        <v>0.33428902716749687</v>
      </c>
      <c r="E56">
        <v>56</v>
      </c>
      <c r="G56">
        <f t="shared" si="6"/>
        <v>0.51012840804571236</v>
      </c>
      <c r="H56">
        <f t="shared" si="7"/>
        <v>0.68213380872412066</v>
      </c>
    </row>
    <row r="57" spans="1:8" x14ac:dyDescent="0.3">
      <c r="A57">
        <v>57</v>
      </c>
      <c r="C57">
        <f t="shared" si="4"/>
        <v>0.51563956221570406</v>
      </c>
      <c r="D57">
        <f t="shared" si="5"/>
        <v>0.34349908894568926</v>
      </c>
      <c r="E57">
        <v>57</v>
      </c>
      <c r="G57">
        <f t="shared" si="6"/>
        <v>0.51928725240570184</v>
      </c>
      <c r="H57">
        <f t="shared" si="7"/>
        <v>0.69151890418475825</v>
      </c>
    </row>
    <row r="58" spans="1:8" x14ac:dyDescent="0.3">
      <c r="A58">
        <v>58</v>
      </c>
      <c r="C58">
        <f t="shared" si="4"/>
        <v>0.52507899812877035</v>
      </c>
      <c r="D58">
        <f t="shared" si="5"/>
        <v>0.35269967215519399</v>
      </c>
      <c r="E58">
        <v>58</v>
      </c>
      <c r="G58">
        <f t="shared" si="6"/>
        <v>0.52844609676569132</v>
      </c>
      <c r="H58">
        <f t="shared" si="7"/>
        <v>0.70091290892216895</v>
      </c>
    </row>
    <row r="59" spans="1:8" x14ac:dyDescent="0.3">
      <c r="A59">
        <v>59</v>
      </c>
      <c r="C59">
        <f t="shared" si="4"/>
        <v>0.53451843404183663</v>
      </c>
      <c r="D59">
        <f t="shared" si="5"/>
        <v>0.36189081614049479</v>
      </c>
      <c r="E59">
        <v>59</v>
      </c>
      <c r="G59">
        <f t="shared" si="6"/>
        <v>0.5376049411256808</v>
      </c>
      <c r="H59">
        <f t="shared" si="7"/>
        <v>0.71031578654416216</v>
      </c>
    </row>
    <row r="60" spans="1:8" x14ac:dyDescent="0.3">
      <c r="A60">
        <v>60</v>
      </c>
      <c r="C60">
        <f t="shared" si="4"/>
        <v>0.54395786995490292</v>
      </c>
      <c r="D60">
        <f t="shared" si="5"/>
        <v>0.37107256157045321</v>
      </c>
      <c r="E60">
        <v>60</v>
      </c>
      <c r="G60">
        <f t="shared" si="6"/>
        <v>0.54676378548567028</v>
      </c>
      <c r="H60">
        <f t="shared" si="7"/>
        <v>0.71972749949467463</v>
      </c>
    </row>
    <row r="61" spans="1:8" x14ac:dyDescent="0.3">
      <c r="A61">
        <v>61</v>
      </c>
      <c r="C61">
        <f t="shared" si="4"/>
        <v>0.55339730586796931</v>
      </c>
      <c r="D61">
        <f t="shared" si="5"/>
        <v>0.38024495040669293</v>
      </c>
      <c r="E61">
        <v>61</v>
      </c>
      <c r="G61">
        <f t="shared" si="6"/>
        <v>0.55592262984565977</v>
      </c>
      <c r="H61">
        <f t="shared" si="7"/>
        <v>0.72914800908116317</v>
      </c>
    </row>
    <row r="62" spans="1:8" x14ac:dyDescent="0.3">
      <c r="A62">
        <v>62</v>
      </c>
      <c r="C62">
        <f t="shared" si="4"/>
        <v>0.5628367417810356</v>
      </c>
      <c r="D62">
        <f t="shared" si="5"/>
        <v>0.38940802587130641</v>
      </c>
      <c r="E62">
        <v>62</v>
      </c>
      <c r="G62">
        <f t="shared" si="6"/>
        <v>0.56508147420564936</v>
      </c>
      <c r="H62">
        <f t="shared" si="7"/>
        <v>0.73857727550254693</v>
      </c>
    </row>
    <row r="63" spans="1:8" x14ac:dyDescent="0.3">
      <c r="A63">
        <v>63</v>
      </c>
      <c r="C63">
        <f t="shared" si="4"/>
        <v>0.57227617769410188</v>
      </c>
      <c r="D63">
        <f t="shared" si="5"/>
        <v>0.39856183241394294</v>
      </c>
      <c r="E63">
        <v>63</v>
      </c>
      <c r="G63">
        <f t="shared" si="6"/>
        <v>0.57424031856563884</v>
      </c>
      <c r="H63">
        <f t="shared" si="7"/>
        <v>0.74801525787765355</v>
      </c>
    </row>
    <row r="64" spans="1:8" x14ac:dyDescent="0.3">
      <c r="A64">
        <v>64</v>
      </c>
      <c r="C64">
        <f t="shared" si="4"/>
        <v>0.58171561360716817</v>
      </c>
      <c r="D64">
        <f t="shared" si="5"/>
        <v>0.40770641567832777</v>
      </c>
      <c r="E64">
        <v>64</v>
      </c>
      <c r="G64">
        <f t="shared" si="6"/>
        <v>0.58339916292562832</v>
      </c>
      <c r="H64">
        <f t="shared" si="7"/>
        <v>0.75746191427412746</v>
      </c>
    </row>
    <row r="65" spans="1:8" x14ac:dyDescent="0.3">
      <c r="A65">
        <v>65</v>
      </c>
      <c r="C65">
        <f t="shared" ref="C65:C70" si="8">-0.0129688489160087+(A65-1)*0.0094394359130663</f>
        <v>0.59115504952023445</v>
      </c>
      <c r="D65">
        <f t="shared" ref="D65:D70" si="9">0+1*C65-0.16875840835107*(1.00666666666667+(C65-0.290066666666667)^2/1.50467443031854)^0.5</f>
        <v>0.41684182246826962</v>
      </c>
      <c r="E65">
        <v>65</v>
      </c>
      <c r="G65">
        <f t="shared" ref="G65:G70" si="10">0.0063919682462898+(E65-1)*0.0091588443599895</f>
        <v>0.5925580072856178</v>
      </c>
      <c r="H65">
        <f t="shared" ref="H65:H70" si="11">0+1*G65+0.16875840835107*(1.00666666666667+(G65-0.290066666666667)^2/1.50467443031854)^0.5</f>
        <v>0.76691720173775368</v>
      </c>
    </row>
    <row r="66" spans="1:8" x14ac:dyDescent="0.3">
      <c r="A66">
        <v>66</v>
      </c>
      <c r="C66">
        <f t="shared" si="8"/>
        <v>0.60059448543330074</v>
      </c>
      <c r="D66">
        <f t="shared" si="9"/>
        <v>0.42596810071321128</v>
      </c>
      <c r="E66">
        <v>66</v>
      </c>
      <c r="G66">
        <f t="shared" si="10"/>
        <v>0.60171685164560729</v>
      </c>
      <c r="H66">
        <f t="shared" si="11"/>
        <v>0.77638107632215425</v>
      </c>
    </row>
    <row r="67" spans="1:8" x14ac:dyDescent="0.3">
      <c r="A67">
        <v>67</v>
      </c>
      <c r="C67">
        <f t="shared" si="8"/>
        <v>0.61003392134636703</v>
      </c>
      <c r="D67">
        <f t="shared" si="9"/>
        <v>0.43508529943337532</v>
      </c>
      <c r="E67">
        <v>67</v>
      </c>
      <c r="G67">
        <f t="shared" si="10"/>
        <v>0.61087569600559677</v>
      </c>
      <c r="H67">
        <f t="shared" si="11"/>
        <v>0.78585349311881358</v>
      </c>
    </row>
    <row r="68" spans="1:8" x14ac:dyDescent="0.3">
      <c r="A68">
        <v>68</v>
      </c>
      <c r="C68">
        <f t="shared" si="8"/>
        <v>0.61947335725943331</v>
      </c>
      <c r="D68">
        <f t="shared" si="9"/>
        <v>0.44419346870456078</v>
      </c>
      <c r="E68">
        <v>68</v>
      </c>
      <c r="G68">
        <f t="shared" si="10"/>
        <v>0.62003454036558625</v>
      </c>
      <c r="H68">
        <f t="shared" si="11"/>
        <v>0.79533440628738927</v>
      </c>
    </row>
    <row r="69" spans="1:8" x14ac:dyDescent="0.3">
      <c r="A69">
        <v>69</v>
      </c>
      <c r="C69">
        <f t="shared" si="8"/>
        <v>0.6289127931724996</v>
      </c>
      <c r="D69">
        <f t="shared" si="9"/>
        <v>0.45329265962264281</v>
      </c>
      <c r="E69">
        <v>69</v>
      </c>
      <c r="G69">
        <f t="shared" si="10"/>
        <v>0.62919338472557584</v>
      </c>
      <c r="H69">
        <f t="shared" si="11"/>
        <v>0.80482376908626496</v>
      </c>
    </row>
    <row r="70" spans="1:8" x14ac:dyDescent="0.3">
      <c r="A70">
        <v>70</v>
      </c>
      <c r="C70">
        <f t="shared" si="8"/>
        <v>0.63835222908556599</v>
      </c>
      <c r="D70">
        <f t="shared" si="9"/>
        <v>0.46238292426782823</v>
      </c>
      <c r="E70">
        <v>70</v>
      </c>
      <c r="G70">
        <f t="shared" si="10"/>
        <v>0.63835222908556533</v>
      </c>
      <c r="H70">
        <f t="shared" si="11"/>
        <v>0.81432153390330309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3B00D-2511-4ABF-8FC2-26BA9438056F}">
  <sheetPr codeName="XLSTAT_20230723_004858_1_HID1">
    <tabColor rgb="FF007800"/>
  </sheetPr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09FEA-90BC-4292-9E22-A36A9EAD8398}">
  <sheetPr codeName="XLSTAT_20230723_004858_1_HID">
    <tabColor rgb="FF007800"/>
  </sheetPr>
  <dimension ref="A1:B4"/>
  <sheetViews>
    <sheetView workbookViewId="0"/>
  </sheetViews>
  <sheetFormatPr defaultRowHeight="14.4" x14ac:dyDescent="0.3"/>
  <sheetData>
    <row r="1" spans="1:2" x14ac:dyDescent="0.3">
      <c r="A1">
        <v>0.99357911052823034</v>
      </c>
      <c r="B1">
        <v>0.10023356179904339</v>
      </c>
    </row>
    <row r="2" spans="1:2" x14ac:dyDescent="0.3">
      <c r="A2">
        <v>0.94185618861248532</v>
      </c>
      <c r="B2">
        <v>4.2280927830708505E-2</v>
      </c>
    </row>
    <row r="3" spans="1:2" x14ac:dyDescent="0.3">
      <c r="A3">
        <v>-0.89881386815062969</v>
      </c>
      <c r="B3">
        <v>-0.37546060651873903</v>
      </c>
    </row>
    <row r="4" spans="1:2" x14ac:dyDescent="0.3">
      <c r="A4">
        <v>-0.78582041533748193</v>
      </c>
      <c r="B4">
        <v>0.60685840872877528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E9953-DB4D-4696-A469-B99F5C28F962}">
  <sheetPr codeName="XLSTAT_20230723_004336_1_HID3"/>
  <dimension ref="A1:D210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1.8444226952608604</v>
      </c>
      <c r="B1">
        <v>-0.45085535009259015</v>
      </c>
      <c r="C1">
        <v>-2.1189407335565149</v>
      </c>
      <c r="D1">
        <v>0.51567662568892747</v>
      </c>
    </row>
    <row r="2" spans="1:4" x14ac:dyDescent="0.3">
      <c r="A2">
        <v>1.7857223475107631</v>
      </c>
      <c r="B2">
        <v>-0.60112742851165935</v>
      </c>
      <c r="C2">
        <v>-2.1702674385794585</v>
      </c>
      <c r="D2">
        <v>0.38231944777933641</v>
      </c>
    </row>
    <row r="3" spans="1:4" x14ac:dyDescent="0.3">
      <c r="A3">
        <v>-1.4713350031282273</v>
      </c>
      <c r="B3">
        <v>1.1060560566847255</v>
      </c>
      <c r="C3">
        <v>-1.4850297486173576</v>
      </c>
      <c r="D3">
        <v>0.18300598559205969</v>
      </c>
    </row>
    <row r="4" spans="1:4" x14ac:dyDescent="0.3">
      <c r="A4">
        <v>1.8110319691802439</v>
      </c>
      <c r="B4">
        <v>0.16222443651732268</v>
      </c>
      <c r="C4">
        <v>-1.3848712638283394</v>
      </c>
      <c r="D4">
        <v>-2.627126552965716E-2</v>
      </c>
    </row>
    <row r="5" spans="1:4" x14ac:dyDescent="0.3">
      <c r="A5">
        <v>1.0241887529163696</v>
      </c>
      <c r="B5">
        <v>1.5723471693156255</v>
      </c>
      <c r="C5">
        <v>-1.4120976661769367</v>
      </c>
      <c r="D5">
        <v>6.0543863439419254E-2</v>
      </c>
    </row>
    <row r="6" spans="1:4" x14ac:dyDescent="0.3">
      <c r="A6">
        <v>1.0176372419997788</v>
      </c>
      <c r="B6">
        <v>1.5999999999999983</v>
      </c>
      <c r="C6">
        <v>-1.4133668999012163</v>
      </c>
      <c r="D6">
        <v>0.11009161045445538</v>
      </c>
    </row>
    <row r="7" spans="1:4" x14ac:dyDescent="0.3">
      <c r="C7">
        <v>-1.4218830898324946</v>
      </c>
      <c r="D7">
        <v>-3.3671758628730231E-2</v>
      </c>
    </row>
    <row r="8" spans="1:4" x14ac:dyDescent="0.3">
      <c r="C8">
        <v>-1.4128756151031552</v>
      </c>
      <c r="D8">
        <v>-5.1511749552514184E-3</v>
      </c>
    </row>
    <row r="9" spans="1:4" x14ac:dyDescent="0.3">
      <c r="C9">
        <v>-1.4808689793510634</v>
      </c>
      <c r="D9">
        <v>0.21441098193918554</v>
      </c>
    </row>
    <row r="10" spans="1:4" x14ac:dyDescent="0.3">
      <c r="C10">
        <v>-1.6413143179091172</v>
      </c>
      <c r="D10">
        <v>-9.1592907014876893E-2</v>
      </c>
    </row>
    <row r="11" spans="1:4" x14ac:dyDescent="0.3">
      <c r="C11">
        <v>-1.4709956440990584</v>
      </c>
      <c r="D11">
        <v>-0.14426635285109773</v>
      </c>
    </row>
    <row r="12" spans="1:4" x14ac:dyDescent="0.3">
      <c r="C12">
        <v>-1.4049021615832544</v>
      </c>
      <c r="D12">
        <v>-0.20585974156627879</v>
      </c>
    </row>
    <row r="13" spans="1:4" x14ac:dyDescent="0.3">
      <c r="C13">
        <v>-0.8123048387537396</v>
      </c>
      <c r="D13">
        <v>-0.23860716959167061</v>
      </c>
    </row>
    <row r="14" spans="1:4" x14ac:dyDescent="0.3">
      <c r="C14">
        <v>-0.748069181495438</v>
      </c>
      <c r="D14">
        <v>-0.28079432886585798</v>
      </c>
    </row>
    <row r="15" spans="1:4" x14ac:dyDescent="0.3">
      <c r="C15">
        <v>-0.82956835096039427</v>
      </c>
      <c r="D15">
        <v>-0.20027857971207036</v>
      </c>
    </row>
    <row r="16" spans="1:4" x14ac:dyDescent="0.3">
      <c r="C16">
        <v>-0.7661367601901321</v>
      </c>
      <c r="D16">
        <v>-0.43289479174712686</v>
      </c>
    </row>
    <row r="17" spans="3:4" x14ac:dyDescent="0.3">
      <c r="C17">
        <v>-0.7354249455418892</v>
      </c>
      <c r="D17">
        <v>-0.4444098623729974</v>
      </c>
    </row>
    <row r="18" spans="3:4" x14ac:dyDescent="0.3">
      <c r="C18">
        <v>-0.84483148862362623</v>
      </c>
      <c r="D18">
        <v>-0.17212968886155813</v>
      </c>
    </row>
    <row r="19" spans="3:4" x14ac:dyDescent="0.3">
      <c r="C19">
        <v>-0.69402400343250814</v>
      </c>
      <c r="D19">
        <v>-0.452489245955085</v>
      </c>
    </row>
    <row r="20" spans="3:4" x14ac:dyDescent="0.3">
      <c r="C20">
        <v>-0.71371137951733976</v>
      </c>
      <c r="D20">
        <v>-0.56395564612145233</v>
      </c>
    </row>
    <row r="21" spans="3:4" x14ac:dyDescent="0.3">
      <c r="C21">
        <v>-0.69395346425499527</v>
      </c>
      <c r="D21">
        <v>-0.55778453059928101</v>
      </c>
    </row>
    <row r="22" spans="3:4" x14ac:dyDescent="0.3">
      <c r="C22">
        <v>-0.7704923817315863</v>
      </c>
      <c r="D22">
        <v>-0.33920272873331692</v>
      </c>
    </row>
    <row r="23" spans="3:4" x14ac:dyDescent="0.3">
      <c r="C23">
        <v>-0.76816600557679959</v>
      </c>
      <c r="D23">
        <v>-0.29585494029558507</v>
      </c>
    </row>
    <row r="24" spans="3:4" x14ac:dyDescent="0.3">
      <c r="C24">
        <v>-0.71791436379871221</v>
      </c>
      <c r="D24">
        <v>-0.48112905488698177</v>
      </c>
    </row>
    <row r="25" spans="3:4" x14ac:dyDescent="0.3">
      <c r="C25">
        <v>-0.91311073770535323</v>
      </c>
      <c r="D25">
        <v>-0.45153879407839081</v>
      </c>
    </row>
    <row r="26" spans="3:4" x14ac:dyDescent="0.3">
      <c r="C26">
        <v>-0.94228629095260197</v>
      </c>
      <c r="D26">
        <v>-0.59678383661164658</v>
      </c>
    </row>
    <row r="27" spans="3:4" x14ac:dyDescent="0.3">
      <c r="C27">
        <v>-0.3474073274281671</v>
      </c>
      <c r="D27">
        <v>-0.55683364704186167</v>
      </c>
    </row>
    <row r="28" spans="3:4" x14ac:dyDescent="0.3">
      <c r="C28">
        <v>-0.11609473462923166</v>
      </c>
      <c r="D28">
        <v>-0.70269877027165084</v>
      </c>
    </row>
    <row r="29" spans="3:4" x14ac:dyDescent="0.3">
      <c r="C29">
        <v>-0.13942177277190301</v>
      </c>
      <c r="D29">
        <v>-0.80770616251043048</v>
      </c>
    </row>
    <row r="30" spans="3:4" x14ac:dyDescent="0.3">
      <c r="C30">
        <v>-0.1124299474901711</v>
      </c>
      <c r="D30">
        <v>-0.81857359608104963</v>
      </c>
    </row>
    <row r="31" spans="3:4" x14ac:dyDescent="0.3">
      <c r="C31">
        <v>-0.21359512358808869</v>
      </c>
      <c r="D31">
        <v>-0.54780364382487345</v>
      </c>
    </row>
    <row r="32" spans="3:4" x14ac:dyDescent="0.3">
      <c r="C32">
        <v>-0.18427276731210349</v>
      </c>
      <c r="D32">
        <v>-0.55864631746602966</v>
      </c>
    </row>
    <row r="33" spans="3:4" x14ac:dyDescent="0.3">
      <c r="C33">
        <v>-6.4401192001073998E-2</v>
      </c>
      <c r="D33">
        <v>-0.86818874611129704</v>
      </c>
    </row>
    <row r="34" spans="3:4" x14ac:dyDescent="0.3">
      <c r="C34">
        <v>-6.3122616467981715E-2</v>
      </c>
      <c r="D34">
        <v>-0.84452676470926724</v>
      </c>
    </row>
    <row r="35" spans="3:4" x14ac:dyDescent="0.3">
      <c r="C35">
        <v>-0.14024661177506656</v>
      </c>
      <c r="D35">
        <v>-0.63088226640804002</v>
      </c>
    </row>
    <row r="36" spans="3:4" x14ac:dyDescent="0.3">
      <c r="C36">
        <v>-0.15475460444591893</v>
      </c>
      <c r="D36">
        <v>-0.68051196928030633</v>
      </c>
    </row>
    <row r="37" spans="3:4" x14ac:dyDescent="0.3">
      <c r="C37">
        <v>-0.10294352285493123</v>
      </c>
      <c r="D37">
        <v>-0.86411091003129337</v>
      </c>
    </row>
    <row r="38" spans="3:4" x14ac:dyDescent="0.3">
      <c r="C38">
        <v>-0.19611204810317193</v>
      </c>
      <c r="D38">
        <v>-0.52885342015732251</v>
      </c>
    </row>
    <row r="39" spans="3:4" x14ac:dyDescent="0.3">
      <c r="C39">
        <v>-0.14198172226388608</v>
      </c>
      <c r="D39">
        <v>-0.80368134655942403</v>
      </c>
    </row>
    <row r="40" spans="3:4" x14ac:dyDescent="0.3">
      <c r="C40">
        <v>-0.13603706629296275</v>
      </c>
      <c r="D40">
        <v>-0.76095866715260385</v>
      </c>
    </row>
    <row r="41" spans="3:4" x14ac:dyDescent="0.3">
      <c r="C41">
        <v>-0.22469221507274775</v>
      </c>
      <c r="D41">
        <v>-0.54312266221825523</v>
      </c>
    </row>
    <row r="42" spans="3:4" x14ac:dyDescent="0.3">
      <c r="C42">
        <v>-6.9218976967755835E-2</v>
      </c>
      <c r="D42">
        <v>-0.95614979829022073</v>
      </c>
    </row>
    <row r="43" spans="3:4" x14ac:dyDescent="0.3">
      <c r="C43">
        <v>-4.330635546091894E-2</v>
      </c>
      <c r="D43">
        <v>-0.80654920773837824</v>
      </c>
    </row>
    <row r="44" spans="3:4" x14ac:dyDescent="0.3">
      <c r="C44">
        <v>-5.9394425009239055E-2</v>
      </c>
      <c r="D44">
        <v>-0.92678190120340187</v>
      </c>
    </row>
    <row r="45" spans="3:4" x14ac:dyDescent="0.3">
      <c r="C45">
        <v>-5.8347998662715492E-2</v>
      </c>
      <c r="D45">
        <v>-0.87685147942483477</v>
      </c>
    </row>
    <row r="46" spans="3:4" x14ac:dyDescent="0.3">
      <c r="C46">
        <v>-0.12209137773233748</v>
      </c>
      <c r="D46">
        <v>-0.57969309669927194</v>
      </c>
    </row>
    <row r="47" spans="3:4" x14ac:dyDescent="0.3">
      <c r="C47">
        <v>-0.24470653789748936</v>
      </c>
      <c r="D47">
        <v>-0.80808876435416266</v>
      </c>
    </row>
    <row r="48" spans="3:4" x14ac:dyDescent="0.3">
      <c r="C48">
        <v>-0.31614387051239939</v>
      </c>
      <c r="D48">
        <v>-0.98000150291227528</v>
      </c>
    </row>
    <row r="49" spans="3:4" x14ac:dyDescent="0.3">
      <c r="C49">
        <v>0.29107430231765524</v>
      </c>
      <c r="D49">
        <v>-0.85914984564570018</v>
      </c>
    </row>
    <row r="50" spans="3:4" x14ac:dyDescent="0.3">
      <c r="C50">
        <v>0.32353791815119204</v>
      </c>
      <c r="D50">
        <v>-1.0558940388241633</v>
      </c>
    </row>
    <row r="51" spans="3:4" x14ac:dyDescent="0.3">
      <c r="C51">
        <v>0.48750536271892148</v>
      </c>
      <c r="D51">
        <v>-1.0495067569056109</v>
      </c>
    </row>
    <row r="52" spans="3:4" x14ac:dyDescent="0.3">
      <c r="C52">
        <v>0.49546895455024142</v>
      </c>
      <c r="D52">
        <v>-1.1526789462790574</v>
      </c>
    </row>
    <row r="53" spans="3:4" x14ac:dyDescent="0.3">
      <c r="C53">
        <v>0.48788761540926956</v>
      </c>
      <c r="D53">
        <v>-0.9517130904102169</v>
      </c>
    </row>
    <row r="54" spans="3:4" x14ac:dyDescent="0.3">
      <c r="C54">
        <v>0.47010925494557915</v>
      </c>
      <c r="D54">
        <v>-1.136509405409297</v>
      </c>
    </row>
    <row r="55" spans="3:4" x14ac:dyDescent="0.3">
      <c r="C55">
        <v>0.44171205381527856</v>
      </c>
      <c r="D55">
        <v>-1.0263344561255301</v>
      </c>
    </row>
    <row r="56" spans="3:4" x14ac:dyDescent="0.3">
      <c r="C56">
        <v>0.4226699285362126</v>
      </c>
      <c r="D56">
        <v>-0.91842663947455816</v>
      </c>
    </row>
    <row r="57" spans="3:4" x14ac:dyDescent="0.3">
      <c r="C57">
        <v>0.45887400076444873</v>
      </c>
      <c r="D57">
        <v>-0.96610965594500842</v>
      </c>
    </row>
    <row r="58" spans="3:4" x14ac:dyDescent="0.3">
      <c r="C58">
        <v>0.46904496099916471</v>
      </c>
      <c r="D58">
        <v>-1.074171878261601</v>
      </c>
    </row>
    <row r="59" spans="3:4" x14ac:dyDescent="0.3">
      <c r="C59">
        <v>0.44373146539332664</v>
      </c>
      <c r="D59">
        <v>-0.86398820380181973</v>
      </c>
    </row>
    <row r="60" spans="3:4" x14ac:dyDescent="0.3">
      <c r="C60">
        <v>0.53973519138196002</v>
      </c>
      <c r="D60">
        <v>-1.1959912564759632</v>
      </c>
    </row>
    <row r="61" spans="3:4" x14ac:dyDescent="0.3">
      <c r="C61">
        <v>0.48932924668760647</v>
      </c>
      <c r="D61">
        <v>-1.0651254090990561</v>
      </c>
    </row>
    <row r="62" spans="3:4" x14ac:dyDescent="0.3">
      <c r="C62">
        <v>0.48301108405393334</v>
      </c>
      <c r="D62">
        <v>-0.98925042951337294</v>
      </c>
    </row>
    <row r="63" spans="3:4" x14ac:dyDescent="0.3">
      <c r="C63">
        <v>0.87267629605030894</v>
      </c>
      <c r="D63">
        <v>-1.2207963089101086</v>
      </c>
    </row>
    <row r="64" spans="3:4" x14ac:dyDescent="0.3">
      <c r="C64">
        <v>0.93529551196855265</v>
      </c>
      <c r="D64">
        <v>-1.3984759593445124</v>
      </c>
    </row>
    <row r="65" spans="3:4" x14ac:dyDescent="0.3">
      <c r="C65">
        <v>0.86828704064444762</v>
      </c>
      <c r="D65">
        <v>-1.1937800855701786</v>
      </c>
    </row>
    <row r="66" spans="3:4" x14ac:dyDescent="0.3">
      <c r="C66">
        <v>0.88271943129562702</v>
      </c>
      <c r="D66">
        <v>-1.4440377148907548</v>
      </c>
    </row>
    <row r="67" spans="3:4" x14ac:dyDescent="0.3">
      <c r="C67">
        <v>1.0545268371967611</v>
      </c>
      <c r="D67">
        <v>-1.4437153654453798</v>
      </c>
    </row>
    <row r="68" spans="3:4" x14ac:dyDescent="0.3">
      <c r="C68">
        <v>1.1112798289187116</v>
      </c>
      <c r="D68">
        <v>-1.3734501835190389</v>
      </c>
    </row>
    <row r="69" spans="3:4" x14ac:dyDescent="0.3">
      <c r="C69">
        <v>1.1082316306986346</v>
      </c>
      <c r="D69">
        <v>-1.3991254195260678</v>
      </c>
    </row>
    <row r="70" spans="3:4" x14ac:dyDescent="0.3">
      <c r="C70">
        <v>1.0612974520897169</v>
      </c>
      <c r="D70">
        <v>-1.364247148708627</v>
      </c>
    </row>
    <row r="71" spans="3:4" x14ac:dyDescent="0.3">
      <c r="C71">
        <v>1.0479356448668848</v>
      </c>
      <c r="D71">
        <v>-1.252904797635078</v>
      </c>
    </row>
    <row r="72" spans="3:4" x14ac:dyDescent="0.3">
      <c r="C72">
        <v>1.0386106958199253</v>
      </c>
      <c r="D72">
        <v>-1.2775502420618365</v>
      </c>
    </row>
    <row r="73" spans="3:4" x14ac:dyDescent="0.3">
      <c r="C73">
        <v>1.4346350378045134</v>
      </c>
      <c r="D73">
        <v>-1.6145687273063887</v>
      </c>
    </row>
    <row r="74" spans="3:4" x14ac:dyDescent="0.3">
      <c r="C74">
        <v>1.4267684965993916</v>
      </c>
      <c r="D74">
        <v>-1.5433486986425886</v>
      </c>
    </row>
    <row r="75" spans="3:4" x14ac:dyDescent="0.3">
      <c r="C75">
        <v>1.9455749398177939</v>
      </c>
      <c r="D75">
        <v>-1.853765274021353</v>
      </c>
    </row>
    <row r="76" spans="3:4" x14ac:dyDescent="0.3">
      <c r="C76">
        <v>-2.192790371007364</v>
      </c>
      <c r="D76">
        <v>1.2894912012119604</v>
      </c>
    </row>
    <row r="77" spans="3:4" x14ac:dyDescent="0.3">
      <c r="C77">
        <v>-2.1919772719282458</v>
      </c>
      <c r="D77">
        <v>0.8439570053214368</v>
      </c>
    </row>
    <row r="78" spans="3:4" x14ac:dyDescent="0.3">
      <c r="C78">
        <v>-2.2235149347819037</v>
      </c>
      <c r="D78">
        <v>0.83514510801753461</v>
      </c>
    </row>
    <row r="79" spans="3:4" x14ac:dyDescent="0.3">
      <c r="C79">
        <v>-2.1212008620373894</v>
      </c>
      <c r="D79">
        <v>0.92516939143610433</v>
      </c>
    </row>
    <row r="80" spans="3:4" x14ac:dyDescent="0.3">
      <c r="C80">
        <v>-1.4927122086885407</v>
      </c>
      <c r="D80">
        <v>0.86684651220886355</v>
      </c>
    </row>
    <row r="81" spans="3:4" x14ac:dyDescent="0.3">
      <c r="C81">
        <v>-1.4208875241547601</v>
      </c>
      <c r="D81">
        <v>0.69252041677694098</v>
      </c>
    </row>
    <row r="82" spans="3:4" x14ac:dyDescent="0.3">
      <c r="C82">
        <v>-1.387872214928914</v>
      </c>
      <c r="D82">
        <v>0.75622053659170396</v>
      </c>
    </row>
    <row r="83" spans="3:4" x14ac:dyDescent="0.3">
      <c r="C83">
        <v>-1.3401149440095304</v>
      </c>
      <c r="D83">
        <v>0.72730834399388244</v>
      </c>
    </row>
    <row r="84" spans="3:4" x14ac:dyDescent="0.3">
      <c r="C84">
        <v>-1.4045849150212086</v>
      </c>
      <c r="D84">
        <v>0.61477493398147365</v>
      </c>
    </row>
    <row r="85" spans="3:4" x14ac:dyDescent="0.3">
      <c r="C85">
        <v>-1.4089518387990683</v>
      </c>
      <c r="D85">
        <v>0.70365909767336954</v>
      </c>
    </row>
    <row r="86" spans="3:4" x14ac:dyDescent="0.3">
      <c r="C86">
        <v>-0.8557112446022006</v>
      </c>
      <c r="D86">
        <v>3.1563666884128949</v>
      </c>
    </row>
    <row r="87" spans="3:4" x14ac:dyDescent="0.3">
      <c r="C87">
        <v>-1.5497969892172099</v>
      </c>
      <c r="D87">
        <v>0.46886472374883115</v>
      </c>
    </row>
    <row r="88" spans="3:4" x14ac:dyDescent="0.3">
      <c r="C88">
        <v>-1.3698848959600947</v>
      </c>
      <c r="D88">
        <v>0.38060131048777468</v>
      </c>
    </row>
    <row r="89" spans="3:4" x14ac:dyDescent="0.3">
      <c r="C89">
        <v>-1.3894616146741949</v>
      </c>
      <c r="D89">
        <v>0.36677578395481197</v>
      </c>
    </row>
    <row r="90" spans="3:4" x14ac:dyDescent="0.3">
      <c r="C90">
        <v>-1.4442152409315121</v>
      </c>
      <c r="D90">
        <v>0.25234516238048238</v>
      </c>
    </row>
    <row r="91" spans="3:4" x14ac:dyDescent="0.3">
      <c r="C91">
        <v>-1.4080535792386846</v>
      </c>
      <c r="D91">
        <v>0.29318603659556935</v>
      </c>
    </row>
    <row r="92" spans="3:4" x14ac:dyDescent="0.3">
      <c r="C92">
        <v>-1.4366830153289629</v>
      </c>
      <c r="D92">
        <v>0.50763510933934775</v>
      </c>
    </row>
    <row r="93" spans="3:4" x14ac:dyDescent="0.3">
      <c r="C93">
        <v>-1.3992438142832602</v>
      </c>
      <c r="D93">
        <v>0.38869363488638287</v>
      </c>
    </row>
    <row r="94" spans="3:4" x14ac:dyDescent="0.3">
      <c r="C94">
        <v>-1.4668396562155253</v>
      </c>
      <c r="D94">
        <v>0.27654631660020879</v>
      </c>
    </row>
    <row r="95" spans="3:4" x14ac:dyDescent="0.3">
      <c r="C95">
        <v>-1.3281556096721585</v>
      </c>
      <c r="D95">
        <v>0.41114383841100577</v>
      </c>
    </row>
    <row r="96" spans="3:4" x14ac:dyDescent="0.3">
      <c r="C96">
        <v>-0.88896427020007374</v>
      </c>
      <c r="D96">
        <v>0.46003760502563673</v>
      </c>
    </row>
    <row r="97" spans="3:4" x14ac:dyDescent="0.3">
      <c r="C97">
        <v>-0.67609594471659895</v>
      </c>
      <c r="D97">
        <v>0.34144217679346134</v>
      </c>
    </row>
    <row r="98" spans="3:4" x14ac:dyDescent="0.3">
      <c r="C98">
        <v>-0.692879303897459</v>
      </c>
      <c r="D98">
        <v>0.33805285327847262</v>
      </c>
    </row>
    <row r="99" spans="3:4" x14ac:dyDescent="0.3">
      <c r="C99">
        <v>-0.77787434175052672</v>
      </c>
      <c r="D99">
        <v>0.26991269576901206</v>
      </c>
    </row>
    <row r="100" spans="3:4" x14ac:dyDescent="0.3">
      <c r="C100">
        <v>-0.72824241813709634</v>
      </c>
      <c r="D100">
        <v>0.26680331998815043</v>
      </c>
    </row>
    <row r="101" spans="3:4" x14ac:dyDescent="0.3">
      <c r="C101">
        <v>-0.17468749846326184</v>
      </c>
      <c r="D101">
        <v>2.7409942690327513</v>
      </c>
    </row>
    <row r="102" spans="3:4" x14ac:dyDescent="0.3">
      <c r="C102">
        <v>-0.67716855484553151</v>
      </c>
      <c r="D102">
        <v>0.30235390298654319</v>
      </c>
    </row>
    <row r="103" spans="3:4" x14ac:dyDescent="0.3">
      <c r="C103">
        <v>-0.61271863084617384</v>
      </c>
      <c r="D103">
        <v>0.16091403577267013</v>
      </c>
    </row>
    <row r="104" spans="3:4" x14ac:dyDescent="0.3">
      <c r="C104">
        <v>-0.69169686196617874</v>
      </c>
      <c r="D104">
        <v>7.9210851018430173E-2</v>
      </c>
    </row>
    <row r="105" spans="3:4" x14ac:dyDescent="0.3">
      <c r="C105">
        <v>-0.64506533183059722</v>
      </c>
      <c r="D105">
        <v>7.7648207298359667E-2</v>
      </c>
    </row>
    <row r="106" spans="3:4" x14ac:dyDescent="0.3">
      <c r="C106">
        <v>-0.11945522219549125</v>
      </c>
      <c r="D106">
        <v>2.5610973979944638</v>
      </c>
    </row>
    <row r="107" spans="3:4" x14ac:dyDescent="0.3">
      <c r="C107">
        <v>-0.599149489950215</v>
      </c>
      <c r="D107">
        <v>0.20000092637463235</v>
      </c>
    </row>
    <row r="108" spans="3:4" x14ac:dyDescent="0.3">
      <c r="C108">
        <v>-0.63889436204993244</v>
      </c>
      <c r="D108">
        <v>0.13537674660864241</v>
      </c>
    </row>
    <row r="109" spans="3:4" x14ac:dyDescent="0.3">
      <c r="C109">
        <v>-0.67344963011644443</v>
      </c>
      <c r="D109">
        <v>0.19067962406054303</v>
      </c>
    </row>
    <row r="110" spans="3:4" x14ac:dyDescent="0.3">
      <c r="C110">
        <v>-6.9259765359284617E-2</v>
      </c>
      <c r="D110">
        <v>2.6542768936991381</v>
      </c>
    </row>
    <row r="111" spans="3:4" x14ac:dyDescent="0.3">
      <c r="C111">
        <v>-0.70990011217872473</v>
      </c>
      <c r="D111">
        <v>0.33455153459932918</v>
      </c>
    </row>
    <row r="112" spans="3:4" x14ac:dyDescent="0.3">
      <c r="C112">
        <v>-0.62679581742948087</v>
      </c>
      <c r="D112">
        <v>0.19237045203552469</v>
      </c>
    </row>
    <row r="113" spans="3:4" x14ac:dyDescent="0.3">
      <c r="C113">
        <v>-0.75935713929385529</v>
      </c>
      <c r="D113">
        <v>0.23142588243474488</v>
      </c>
    </row>
    <row r="114" spans="3:4" x14ac:dyDescent="0.3">
      <c r="C114">
        <v>-0.836527693068845</v>
      </c>
      <c r="D114">
        <v>0.14621007399288613</v>
      </c>
    </row>
    <row r="115" spans="3:4" x14ac:dyDescent="0.3">
      <c r="C115">
        <v>-0.72184536314497916</v>
      </c>
      <c r="D115">
        <v>-6.1812947613609344E-2</v>
      </c>
    </row>
    <row r="116" spans="3:4" x14ac:dyDescent="0.3">
      <c r="C116">
        <v>-0.82559006967102055</v>
      </c>
      <c r="D116">
        <v>-0.11349492839521939</v>
      </c>
    </row>
    <row r="117" spans="3:4" x14ac:dyDescent="0.3">
      <c r="C117">
        <v>-0.79459719518452032</v>
      </c>
      <c r="D117">
        <v>-0.10442948549009272</v>
      </c>
    </row>
    <row r="118" spans="3:4" x14ac:dyDescent="0.3">
      <c r="C118">
        <v>-0.61878805869777287</v>
      </c>
      <c r="D118">
        <v>-0.11902163342482779</v>
      </c>
    </row>
    <row r="119" spans="3:4" x14ac:dyDescent="0.3">
      <c r="C119">
        <v>-0.65544458813996109</v>
      </c>
      <c r="D119">
        <v>-0.18304525332681057</v>
      </c>
    </row>
    <row r="120" spans="3:4" x14ac:dyDescent="0.3">
      <c r="C120">
        <v>-0.64951621033673901</v>
      </c>
      <c r="D120">
        <v>-0.19331114435909058</v>
      </c>
    </row>
    <row r="121" spans="3:4" x14ac:dyDescent="0.3">
      <c r="C121">
        <v>-0.67256839304279559</v>
      </c>
      <c r="D121">
        <v>3.4406945536508471E-2</v>
      </c>
    </row>
    <row r="122" spans="3:4" x14ac:dyDescent="0.3">
      <c r="C122">
        <v>-0.74006715369809817</v>
      </c>
      <c r="D122">
        <v>-2.8600936754779604E-2</v>
      </c>
    </row>
    <row r="123" spans="3:4" x14ac:dyDescent="0.3">
      <c r="C123">
        <v>-0.70564937084008528</v>
      </c>
      <c r="D123">
        <v>-7.4260291688731689E-2</v>
      </c>
    </row>
    <row r="124" spans="3:4" x14ac:dyDescent="0.3">
      <c r="C124">
        <v>-0.18192638062968103</v>
      </c>
      <c r="D124">
        <v>7.9847829353182118E-2</v>
      </c>
    </row>
    <row r="125" spans="3:4" x14ac:dyDescent="0.3">
      <c r="C125">
        <v>-0.11176219407360409</v>
      </c>
      <c r="D125">
        <v>-7.1325329139203919E-2</v>
      </c>
    </row>
    <row r="126" spans="3:4" x14ac:dyDescent="0.3">
      <c r="C126">
        <v>-0.19892490566545479</v>
      </c>
      <c r="D126">
        <v>-0.11598392490759379</v>
      </c>
    </row>
    <row r="127" spans="3:4" x14ac:dyDescent="0.3">
      <c r="C127">
        <v>-0.15218819119488708</v>
      </c>
      <c r="D127">
        <v>-0.12942647910005842</v>
      </c>
    </row>
    <row r="128" spans="3:4" x14ac:dyDescent="0.3">
      <c r="C128">
        <v>0.43493098952085052</v>
      </c>
      <c r="D128">
        <v>2.2906484360005619</v>
      </c>
    </row>
    <row r="129" spans="3:4" x14ac:dyDescent="0.3">
      <c r="C129">
        <v>5.2894719955749597E-2</v>
      </c>
      <c r="D129">
        <v>-0.13964539090546604</v>
      </c>
    </row>
    <row r="130" spans="3:4" x14ac:dyDescent="0.3">
      <c r="C130">
        <v>-1.9888429481020927E-3</v>
      </c>
      <c r="D130">
        <v>-0.23188195852477278</v>
      </c>
    </row>
    <row r="131" spans="3:4" x14ac:dyDescent="0.3">
      <c r="C131">
        <v>1.6932352099420719E-2</v>
      </c>
      <c r="D131">
        <v>-0.20228080735595511</v>
      </c>
    </row>
    <row r="132" spans="3:4" x14ac:dyDescent="0.3">
      <c r="C132">
        <v>0.56354150322955321</v>
      </c>
      <c r="D132">
        <v>2.2311568681085481</v>
      </c>
    </row>
    <row r="133" spans="3:4" x14ac:dyDescent="0.3">
      <c r="C133">
        <v>-8.1711127404350783E-2</v>
      </c>
      <c r="D133">
        <v>-3.3934391226064529E-2</v>
      </c>
    </row>
    <row r="134" spans="3:4" x14ac:dyDescent="0.3">
      <c r="C134">
        <v>-5.6338826122550791E-2</v>
      </c>
      <c r="D134">
        <v>-0.19629898294608714</v>
      </c>
    </row>
    <row r="135" spans="3:4" x14ac:dyDescent="0.3">
      <c r="C135">
        <v>0.59073551858463025</v>
      </c>
      <c r="D135">
        <v>2.2185597211863333</v>
      </c>
    </row>
    <row r="136" spans="3:4" x14ac:dyDescent="0.3">
      <c r="C136">
        <v>-0.13025970999603917</v>
      </c>
      <c r="D136">
        <v>-9.3467823514992221E-2</v>
      </c>
    </row>
    <row r="137" spans="3:4" x14ac:dyDescent="0.3">
      <c r="C137">
        <v>0.53939630696123642</v>
      </c>
      <c r="D137">
        <v>2.1457177762830453</v>
      </c>
    </row>
    <row r="138" spans="3:4" x14ac:dyDescent="0.3">
      <c r="C138">
        <v>0.47848366528890079</v>
      </c>
      <c r="D138">
        <v>2.3354544901799961</v>
      </c>
    </row>
    <row r="139" spans="3:4" x14ac:dyDescent="0.3">
      <c r="C139">
        <v>3.1229614803996067E-2</v>
      </c>
      <c r="D139">
        <v>-0.14501761748727762</v>
      </c>
    </row>
    <row r="140" spans="3:4" x14ac:dyDescent="0.3">
      <c r="C140">
        <v>2.6668375824779353E-3</v>
      </c>
      <c r="D140">
        <v>-0.24877075991175512</v>
      </c>
    </row>
    <row r="141" spans="3:4" x14ac:dyDescent="0.3">
      <c r="C141">
        <v>1.8219575986948591E-2</v>
      </c>
      <c r="D141">
        <v>-0.26075950774446904</v>
      </c>
    </row>
    <row r="142" spans="3:4" x14ac:dyDescent="0.3">
      <c r="C142">
        <v>0.58839802384758921</v>
      </c>
      <c r="D142">
        <v>2.1894543674654132</v>
      </c>
    </row>
    <row r="143" spans="3:4" x14ac:dyDescent="0.3">
      <c r="C143">
        <v>-4.5223828810461567E-2</v>
      </c>
      <c r="D143">
        <v>-0.21139040531836742</v>
      </c>
    </row>
    <row r="144" spans="3:4" x14ac:dyDescent="0.3">
      <c r="C144">
        <v>5.1362616573336725E-2</v>
      </c>
      <c r="D144">
        <v>-0.37183714482306029</v>
      </c>
    </row>
    <row r="145" spans="3:4" x14ac:dyDescent="0.3">
      <c r="C145">
        <v>0.62430131509080689</v>
      </c>
      <c r="D145">
        <v>2.0931127625398127</v>
      </c>
    </row>
    <row r="146" spans="3:4" x14ac:dyDescent="0.3">
      <c r="C146">
        <v>-0.11716230408358021</v>
      </c>
      <c r="D146">
        <v>-0.25651810963322108</v>
      </c>
    </row>
    <row r="147" spans="3:4" x14ac:dyDescent="0.3">
      <c r="C147">
        <v>0.55365607920303805</v>
      </c>
      <c r="D147">
        <v>2.0376654746897502</v>
      </c>
    </row>
    <row r="148" spans="3:4" x14ac:dyDescent="0.3">
      <c r="C148">
        <v>4.0575325855088294E-2</v>
      </c>
      <c r="D148">
        <v>-0.13606391671658241</v>
      </c>
    </row>
    <row r="149" spans="3:4" x14ac:dyDescent="0.3">
      <c r="C149">
        <v>0.10365516562608733</v>
      </c>
      <c r="D149">
        <v>-0.28856038902174047</v>
      </c>
    </row>
    <row r="150" spans="3:4" x14ac:dyDescent="0.3">
      <c r="C150">
        <v>0.68246949915774868</v>
      </c>
      <c r="D150">
        <v>2.1066225959505731</v>
      </c>
    </row>
    <row r="151" spans="3:4" x14ac:dyDescent="0.3">
      <c r="C151">
        <v>1.2001535000744037E-2</v>
      </c>
      <c r="D151">
        <v>-0.24865763683773989</v>
      </c>
    </row>
    <row r="152" spans="3:4" x14ac:dyDescent="0.3">
      <c r="C152">
        <v>-0.100444842887424</v>
      </c>
      <c r="D152">
        <v>-0.10803676021137475</v>
      </c>
    </row>
    <row r="153" spans="3:4" x14ac:dyDescent="0.3">
      <c r="C153">
        <v>-9.342763894575902E-2</v>
      </c>
      <c r="D153">
        <v>-0.34693306308181948</v>
      </c>
    </row>
    <row r="154" spans="3:4" x14ac:dyDescent="0.3">
      <c r="C154">
        <v>-0.13838023921203449</v>
      </c>
      <c r="D154">
        <v>-0.44638105807930833</v>
      </c>
    </row>
    <row r="155" spans="3:4" x14ac:dyDescent="0.3">
      <c r="C155">
        <v>-0.14180351444959596</v>
      </c>
      <c r="D155">
        <v>-0.42993212193794306</v>
      </c>
    </row>
    <row r="156" spans="3:4" x14ac:dyDescent="0.3">
      <c r="C156">
        <v>-6.4011934441016924E-2</v>
      </c>
      <c r="D156">
        <v>-0.46478280483419943</v>
      </c>
    </row>
    <row r="157" spans="3:4" x14ac:dyDescent="0.3">
      <c r="C157">
        <v>-8.8132316864573249E-2</v>
      </c>
      <c r="D157">
        <v>-0.57116276594693216</v>
      </c>
    </row>
    <row r="158" spans="3:4" x14ac:dyDescent="0.3">
      <c r="C158">
        <v>-0.14092172312808998</v>
      </c>
      <c r="D158">
        <v>-0.5172072136472281</v>
      </c>
    </row>
    <row r="159" spans="3:4" x14ac:dyDescent="0.3">
      <c r="C159">
        <v>-7.4052763073183779E-3</v>
      </c>
      <c r="D159">
        <v>-0.50554084657925147</v>
      </c>
    </row>
    <row r="160" spans="3:4" x14ac:dyDescent="0.3">
      <c r="C160">
        <v>4.6241657022736089E-2</v>
      </c>
      <c r="D160">
        <v>-0.64215119100959828</v>
      </c>
    </row>
    <row r="161" spans="3:4" x14ac:dyDescent="0.3">
      <c r="C161">
        <v>-4.9864491403568592E-2</v>
      </c>
      <c r="D161">
        <v>-0.33246361773976185</v>
      </c>
    </row>
    <row r="162" spans="3:4" x14ac:dyDescent="0.3">
      <c r="C162">
        <v>0.52903397324892287</v>
      </c>
      <c r="D162">
        <v>-0.38515926220468183</v>
      </c>
    </row>
    <row r="163" spans="3:4" x14ac:dyDescent="0.3">
      <c r="C163">
        <v>0.48993242499639633</v>
      </c>
      <c r="D163">
        <v>-0.49278930513836156</v>
      </c>
    </row>
    <row r="164" spans="3:4" x14ac:dyDescent="0.3">
      <c r="C164">
        <v>0.50161333301678024</v>
      </c>
      <c r="D164">
        <v>-0.46643979358056858</v>
      </c>
    </row>
    <row r="165" spans="3:4" x14ac:dyDescent="0.3">
      <c r="C165">
        <v>1.0703377634787157</v>
      </c>
      <c r="D165">
        <v>1.9154438369178912</v>
      </c>
    </row>
    <row r="166" spans="3:4" x14ac:dyDescent="0.3">
      <c r="C166">
        <v>0.49749235316475809</v>
      </c>
      <c r="D166">
        <v>-0.4682159341367218</v>
      </c>
    </row>
    <row r="167" spans="3:4" x14ac:dyDescent="0.3">
      <c r="C167">
        <v>0.50720481901237435</v>
      </c>
      <c r="D167">
        <v>-0.58694332243815817</v>
      </c>
    </row>
    <row r="168" spans="3:4" x14ac:dyDescent="0.3">
      <c r="C168">
        <v>1.1687956640504622</v>
      </c>
      <c r="D168">
        <v>1.7832490864842798</v>
      </c>
    </row>
    <row r="169" spans="3:4" x14ac:dyDescent="0.3">
      <c r="C169">
        <v>0.45953726888860813</v>
      </c>
      <c r="D169">
        <v>-0.52699029898632821</v>
      </c>
    </row>
    <row r="170" spans="3:4" x14ac:dyDescent="0.3">
      <c r="C170">
        <v>1.1142092914825985</v>
      </c>
      <c r="D170">
        <v>1.7287073887820266</v>
      </c>
    </row>
    <row r="171" spans="3:4" x14ac:dyDescent="0.3">
      <c r="C171">
        <v>1.0687245403070786</v>
      </c>
      <c r="D171">
        <v>1.89047733327697</v>
      </c>
    </row>
    <row r="172" spans="3:4" x14ac:dyDescent="0.3">
      <c r="C172">
        <v>0.66254923862226156</v>
      </c>
      <c r="D172">
        <v>-0.54544651264236155</v>
      </c>
    </row>
    <row r="173" spans="3:4" x14ac:dyDescent="0.3">
      <c r="C173">
        <v>0.68401521553834854</v>
      </c>
      <c r="D173">
        <v>-0.68666751456785291</v>
      </c>
    </row>
    <row r="174" spans="3:4" x14ac:dyDescent="0.3">
      <c r="C174">
        <v>1.2721608506903619</v>
      </c>
      <c r="D174">
        <v>1.754767608526151</v>
      </c>
    </row>
    <row r="175" spans="3:4" x14ac:dyDescent="0.3">
      <c r="C175">
        <v>0.63052111130761745</v>
      </c>
      <c r="D175">
        <v>-0.61501197657359019</v>
      </c>
    </row>
    <row r="176" spans="3:4" x14ac:dyDescent="0.3">
      <c r="C176">
        <v>1.2180605177271076</v>
      </c>
      <c r="D176">
        <v>1.6911768155283178</v>
      </c>
    </row>
    <row r="177" spans="3:4" x14ac:dyDescent="0.3">
      <c r="C177">
        <v>1.1921326239447676</v>
      </c>
      <c r="D177">
        <v>1.8228330984543759</v>
      </c>
    </row>
    <row r="178" spans="3:4" x14ac:dyDescent="0.3">
      <c r="C178">
        <v>0.49078280219794812</v>
      </c>
      <c r="D178">
        <v>-0.4356297453753401</v>
      </c>
    </row>
    <row r="179" spans="3:4" x14ac:dyDescent="0.3">
      <c r="C179">
        <v>1.1976662842319741</v>
      </c>
      <c r="D179">
        <v>1.7909799385486251</v>
      </c>
    </row>
    <row r="180" spans="3:4" x14ac:dyDescent="0.3">
      <c r="C180">
        <v>0.64756249584633052</v>
      </c>
      <c r="D180">
        <v>-0.54375082900273397</v>
      </c>
    </row>
    <row r="181" spans="3:4" x14ac:dyDescent="0.3">
      <c r="C181">
        <v>0.67730994456367621</v>
      </c>
      <c r="D181">
        <v>-0.68116777225569014</v>
      </c>
    </row>
    <row r="182" spans="3:4" x14ac:dyDescent="0.3">
      <c r="C182">
        <v>1.2907680654042866</v>
      </c>
      <c r="D182">
        <v>1.7231300211661893</v>
      </c>
    </row>
    <row r="183" spans="3:4" x14ac:dyDescent="0.3">
      <c r="C183">
        <v>0.57821273763427572</v>
      </c>
      <c r="D183">
        <v>-0.56983634013787943</v>
      </c>
    </row>
    <row r="184" spans="3:4" x14ac:dyDescent="0.3">
      <c r="C184">
        <v>1.2265340507692879</v>
      </c>
      <c r="D184">
        <v>1.6520562136667485</v>
      </c>
    </row>
    <row r="185" spans="3:4" x14ac:dyDescent="0.3">
      <c r="C185">
        <v>0.53417087192843882</v>
      </c>
      <c r="D185">
        <v>-0.61890986026388217</v>
      </c>
    </row>
    <row r="186" spans="3:4" x14ac:dyDescent="0.3">
      <c r="C186">
        <v>0.61642102901020102</v>
      </c>
      <c r="D186">
        <v>-0.54070835689155439</v>
      </c>
    </row>
    <row r="187" spans="3:4" x14ac:dyDescent="0.3">
      <c r="C187">
        <v>0.52897178274206547</v>
      </c>
      <c r="D187">
        <v>-0.73393197864910009</v>
      </c>
    </row>
    <row r="188" spans="3:4" x14ac:dyDescent="0.3">
      <c r="C188">
        <v>0.5636088524030517</v>
      </c>
      <c r="D188">
        <v>-0.85070374183993502</v>
      </c>
    </row>
    <row r="189" spans="3:4" x14ac:dyDescent="0.3">
      <c r="C189">
        <v>0.45746570647927576</v>
      </c>
      <c r="D189">
        <v>-0.77768041630360729</v>
      </c>
    </row>
    <row r="190" spans="3:4" x14ac:dyDescent="0.3">
      <c r="C190">
        <v>1.1224536933550822</v>
      </c>
      <c r="D190">
        <v>-0.78286781265447347</v>
      </c>
    </row>
    <row r="191" spans="3:4" x14ac:dyDescent="0.3">
      <c r="C191">
        <v>1.1587359108631992</v>
      </c>
      <c r="D191">
        <v>-0.93526157684112199</v>
      </c>
    </row>
    <row r="192" spans="3:4" x14ac:dyDescent="0.3">
      <c r="C192">
        <v>1.7598041242977567</v>
      </c>
      <c r="D192">
        <v>1.4404920088435655</v>
      </c>
    </row>
    <row r="193" spans="3:4" x14ac:dyDescent="0.3">
      <c r="C193">
        <v>1.089519726196722</v>
      </c>
      <c r="D193">
        <v>-0.85613069898058158</v>
      </c>
    </row>
    <row r="194" spans="3:4" x14ac:dyDescent="0.3">
      <c r="C194">
        <v>1.6943475612432599</v>
      </c>
      <c r="D194">
        <v>1.3889127745289311</v>
      </c>
    </row>
    <row r="195" spans="3:4" x14ac:dyDescent="0.3">
      <c r="C195">
        <v>1.6895656543586854</v>
      </c>
      <c r="D195">
        <v>1.490498898267707</v>
      </c>
    </row>
    <row r="196" spans="3:4" x14ac:dyDescent="0.3">
      <c r="C196">
        <v>1.1029359034364206</v>
      </c>
      <c r="D196">
        <v>-0.85721984027801468</v>
      </c>
    </row>
    <row r="197" spans="3:4" x14ac:dyDescent="0.3">
      <c r="C197">
        <v>1.7877004844054882</v>
      </c>
      <c r="D197">
        <v>1.3460892281580801</v>
      </c>
    </row>
    <row r="198" spans="3:4" x14ac:dyDescent="0.3">
      <c r="C198">
        <v>1.7309917429738253</v>
      </c>
      <c r="D198">
        <v>1.4009788810508332</v>
      </c>
    </row>
    <row r="199" spans="3:4" x14ac:dyDescent="0.3">
      <c r="C199">
        <v>1.669720446498782</v>
      </c>
      <c r="D199">
        <v>1.480109033018959</v>
      </c>
    </row>
    <row r="200" spans="3:4" x14ac:dyDescent="0.3">
      <c r="C200">
        <v>1.2147253272743221</v>
      </c>
      <c r="D200">
        <v>-0.92757828918954188</v>
      </c>
    </row>
    <row r="201" spans="3:4" x14ac:dyDescent="0.3">
      <c r="C201">
        <v>1.8584807879216096</v>
      </c>
      <c r="D201">
        <v>1.3383474584830317</v>
      </c>
    </row>
    <row r="202" spans="3:4" x14ac:dyDescent="0.3">
      <c r="C202">
        <v>1.8320160302778452</v>
      </c>
      <c r="D202">
        <v>1.3558218633026318</v>
      </c>
    </row>
    <row r="203" spans="3:4" x14ac:dyDescent="0.3">
      <c r="C203">
        <v>1.1884571814651372</v>
      </c>
      <c r="D203">
        <v>-0.89538484286068032</v>
      </c>
    </row>
    <row r="204" spans="3:4" x14ac:dyDescent="0.3">
      <c r="C204">
        <v>1.8647513919843026</v>
      </c>
      <c r="D204">
        <v>1.3182023790037707</v>
      </c>
    </row>
    <row r="205" spans="3:4" x14ac:dyDescent="0.3">
      <c r="C205">
        <v>1.1312575189393084</v>
      </c>
      <c r="D205">
        <v>-1.1310254655040266</v>
      </c>
    </row>
    <row r="206" spans="3:4" x14ac:dyDescent="0.3">
      <c r="C206">
        <v>1.6733644380283994</v>
      </c>
      <c r="D206">
        <v>-1.1608203872572089</v>
      </c>
    </row>
    <row r="207" spans="3:4" x14ac:dyDescent="0.3">
      <c r="C207">
        <v>2.3403307932915203</v>
      </c>
      <c r="D207">
        <v>1.0157444429314595</v>
      </c>
    </row>
    <row r="208" spans="3:4" x14ac:dyDescent="0.3">
      <c r="C208">
        <v>2.3158064625562997</v>
      </c>
      <c r="D208">
        <v>1.0495075193075645</v>
      </c>
    </row>
    <row r="209" spans="3:4" x14ac:dyDescent="0.3">
      <c r="C209">
        <v>2.2678662867072754</v>
      </c>
      <c r="D209">
        <v>1.0657843138971135</v>
      </c>
    </row>
    <row r="210" spans="3:4" x14ac:dyDescent="0.3">
      <c r="C210">
        <v>2.8430608272644582</v>
      </c>
      <c r="D210">
        <v>0.73454096584029571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619A7-6CA7-408C-BB43-8E7F18745370}">
  <sheetPr codeName="XLSTAT_20230723_004336_1_HID2"/>
  <dimension ref="A1:B210"/>
  <sheetViews>
    <sheetView workbookViewId="0"/>
  </sheetViews>
  <sheetFormatPr defaultRowHeight="14.4" x14ac:dyDescent="0.3"/>
  <sheetData>
    <row r="1" spans="1:2" x14ac:dyDescent="0.3">
      <c r="A1">
        <v>-4.1681380204552623</v>
      </c>
      <c r="B1">
        <v>0.7063525222849627</v>
      </c>
    </row>
    <row r="2" spans="1:2" x14ac:dyDescent="0.3">
      <c r="A2">
        <v>-4.2691020480388664</v>
      </c>
      <c r="B2">
        <v>0.5236853733611585</v>
      </c>
    </row>
    <row r="3" spans="1:2" x14ac:dyDescent="0.3">
      <c r="A3">
        <v>-2.9211807856135295</v>
      </c>
      <c r="B3">
        <v>0.25067403305996405</v>
      </c>
    </row>
    <row r="4" spans="1:2" x14ac:dyDescent="0.3">
      <c r="A4">
        <v>-2.7241604622467728</v>
      </c>
      <c r="B4">
        <v>-3.598529339137696E-2</v>
      </c>
    </row>
    <row r="5" spans="1:2" x14ac:dyDescent="0.3">
      <c r="A5">
        <v>-2.7777171290247651</v>
      </c>
      <c r="B5">
        <v>8.2930481078480223E-2</v>
      </c>
    </row>
    <row r="6" spans="1:2" x14ac:dyDescent="0.3">
      <c r="A6">
        <v>-2.7802138205363462</v>
      </c>
      <c r="B6">
        <v>0.15079893649053533</v>
      </c>
    </row>
    <row r="7" spans="1:2" x14ac:dyDescent="0.3">
      <c r="A7">
        <v>-2.7969658959860451</v>
      </c>
      <c r="B7">
        <v>-4.6122182880403428E-2</v>
      </c>
    </row>
    <row r="8" spans="1:2" x14ac:dyDescent="0.3">
      <c r="A8">
        <v>-2.7792474212344493</v>
      </c>
      <c r="B8">
        <v>-7.0558664890268963E-3</v>
      </c>
    </row>
    <row r="9" spans="1:2" x14ac:dyDescent="0.3">
      <c r="A9">
        <v>-2.9129961958803028</v>
      </c>
      <c r="B9">
        <v>0.29369129868162491</v>
      </c>
    </row>
    <row r="10" spans="1:2" x14ac:dyDescent="0.3">
      <c r="A10">
        <v>-3.2286059273172789</v>
      </c>
      <c r="B10">
        <v>-0.12546017730964126</v>
      </c>
    </row>
    <row r="11" spans="1:2" x14ac:dyDescent="0.3">
      <c r="A11">
        <v>-2.8935744992746075</v>
      </c>
      <c r="B11">
        <v>-0.19761008574140099</v>
      </c>
    </row>
    <row r="12" spans="1:2" x14ac:dyDescent="0.3">
      <c r="A12">
        <v>-2.7635629548195491</v>
      </c>
      <c r="B12">
        <v>-0.2819781631521675</v>
      </c>
    </row>
    <row r="13" spans="1:2" x14ac:dyDescent="0.3">
      <c r="A13">
        <v>-1.5978732340127244</v>
      </c>
      <c r="B13">
        <v>-0.32683423618665536</v>
      </c>
    </row>
    <row r="14" spans="1:2" x14ac:dyDescent="0.3">
      <c r="A14">
        <v>-1.4715161910585928</v>
      </c>
      <c r="B14">
        <v>-0.38462046281957518</v>
      </c>
    </row>
    <row r="15" spans="1:2" x14ac:dyDescent="0.3">
      <c r="A15">
        <v>-1.6318320420414776</v>
      </c>
      <c r="B15">
        <v>-0.2743333183858685</v>
      </c>
    </row>
    <row r="16" spans="1:2" x14ac:dyDescent="0.3">
      <c r="A16">
        <v>-1.50705666677946</v>
      </c>
      <c r="B16">
        <v>-0.5929613885952254</v>
      </c>
    </row>
    <row r="17" spans="1:2" x14ac:dyDescent="0.3">
      <c r="A17">
        <v>-1.4466438953011105</v>
      </c>
      <c r="B17">
        <v>-0.6087342562717597</v>
      </c>
    </row>
    <row r="18" spans="1:2" x14ac:dyDescent="0.3">
      <c r="A18">
        <v>-1.6618559419071333</v>
      </c>
      <c r="B18">
        <v>-0.23577613145652043</v>
      </c>
    </row>
    <row r="19" spans="1:2" x14ac:dyDescent="0.3">
      <c r="A19">
        <v>-1.3652046940266422</v>
      </c>
      <c r="B19">
        <v>-0.61980106187709627</v>
      </c>
    </row>
    <row r="20" spans="1:2" x14ac:dyDescent="0.3">
      <c r="A20">
        <v>-1.4039314500338553</v>
      </c>
      <c r="B20">
        <v>-0.77248312847717093</v>
      </c>
    </row>
    <row r="21" spans="1:2" x14ac:dyDescent="0.3">
      <c r="A21">
        <v>-1.3650659374191227</v>
      </c>
      <c r="B21">
        <v>-0.76403018956691071</v>
      </c>
    </row>
    <row r="22" spans="1:2" x14ac:dyDescent="0.3">
      <c r="A22">
        <v>-1.5156245476371646</v>
      </c>
      <c r="B22">
        <v>-0.46462587418350965</v>
      </c>
    </row>
    <row r="23" spans="1:2" x14ac:dyDescent="0.3">
      <c r="A23">
        <v>-1.5110483663655101</v>
      </c>
      <c r="B23">
        <v>-0.40524986570617932</v>
      </c>
    </row>
    <row r="24" spans="1:2" x14ac:dyDescent="0.3">
      <c r="A24">
        <v>-1.412199080319654</v>
      </c>
      <c r="B24">
        <v>-0.65903068809833198</v>
      </c>
    </row>
    <row r="25" spans="1:2" x14ac:dyDescent="0.3">
      <c r="A25">
        <v>-1.7961670765220226</v>
      </c>
      <c r="B25">
        <v>-0.61849917219086803</v>
      </c>
    </row>
    <row r="26" spans="1:2" x14ac:dyDescent="0.3">
      <c r="A26">
        <v>-1.8535578901638761</v>
      </c>
      <c r="B26">
        <v>-0.81744982659698806</v>
      </c>
    </row>
    <row r="27" spans="1:2" x14ac:dyDescent="0.3">
      <c r="A27">
        <v>-0.68337998656887511</v>
      </c>
      <c r="B27">
        <v>-0.76272770858227212</v>
      </c>
    </row>
    <row r="28" spans="1:2" x14ac:dyDescent="0.3">
      <c r="A28">
        <v>-0.22836829257162347</v>
      </c>
      <c r="B28">
        <v>-0.96252772389054941</v>
      </c>
    </row>
    <row r="29" spans="1:2" x14ac:dyDescent="0.3">
      <c r="A29">
        <v>-0.2742545757730811</v>
      </c>
      <c r="B29">
        <v>-1.1063625084657407</v>
      </c>
    </row>
    <row r="30" spans="1:2" x14ac:dyDescent="0.3">
      <c r="A30">
        <v>-0.22115934218934682</v>
      </c>
      <c r="B30">
        <v>-1.1212482696792063</v>
      </c>
    </row>
    <row r="31" spans="1:2" x14ac:dyDescent="0.3">
      <c r="A31">
        <v>-0.42015991363621014</v>
      </c>
      <c r="B31">
        <v>-0.75035878350245167</v>
      </c>
    </row>
    <row r="32" spans="1:2" x14ac:dyDescent="0.3">
      <c r="A32">
        <v>-0.36248032585551249</v>
      </c>
      <c r="B32">
        <v>-0.76521062958818709</v>
      </c>
    </row>
    <row r="33" spans="1:2" x14ac:dyDescent="0.3">
      <c r="A33">
        <v>-0.12668266397983066</v>
      </c>
      <c r="B33">
        <v>-1.1892090509548596</v>
      </c>
    </row>
    <row r="34" spans="1:2" x14ac:dyDescent="0.3">
      <c r="A34">
        <v>-0.12416759632970298</v>
      </c>
      <c r="B34">
        <v>-1.15679784708605</v>
      </c>
    </row>
    <row r="35" spans="1:2" x14ac:dyDescent="0.3">
      <c r="A35">
        <v>-0.2758771047826914</v>
      </c>
      <c r="B35">
        <v>-0.86415644600301933</v>
      </c>
    </row>
    <row r="36" spans="1:2" x14ac:dyDescent="0.3">
      <c r="A36">
        <v>-0.30441556973086792</v>
      </c>
      <c r="B36">
        <v>-0.93213716116001288</v>
      </c>
    </row>
    <row r="37" spans="1:2" x14ac:dyDescent="0.3">
      <c r="A37">
        <v>-0.20249873192585918</v>
      </c>
      <c r="B37">
        <v>-1.1836233996821708</v>
      </c>
    </row>
    <row r="38" spans="1:2" x14ac:dyDescent="0.3">
      <c r="A38">
        <v>-0.38576920582209406</v>
      </c>
      <c r="B38">
        <v>-0.72440155058045108</v>
      </c>
    </row>
    <row r="39" spans="1:2" x14ac:dyDescent="0.3">
      <c r="A39">
        <v>-0.27929021581671287</v>
      </c>
      <c r="B39">
        <v>-1.1008494819737447</v>
      </c>
    </row>
    <row r="40" spans="1:2" x14ac:dyDescent="0.3">
      <c r="A40">
        <v>-0.26759656805274579</v>
      </c>
      <c r="B40">
        <v>-1.0423297220031169</v>
      </c>
    </row>
    <row r="41" spans="1:2" x14ac:dyDescent="0.3">
      <c r="A41">
        <v>-0.44198884362994473</v>
      </c>
      <c r="B41">
        <v>-0.74394696842321073</v>
      </c>
    </row>
    <row r="42" spans="1:2" x14ac:dyDescent="0.3">
      <c r="A42">
        <v>-0.13615965990330761</v>
      </c>
      <c r="B42">
        <v>-1.30969446366174</v>
      </c>
    </row>
    <row r="43" spans="1:2" x14ac:dyDescent="0.3">
      <c r="A43">
        <v>-8.5187312634760037E-2</v>
      </c>
      <c r="B43">
        <v>-1.1047777596508861</v>
      </c>
    </row>
    <row r="44" spans="1:2" x14ac:dyDescent="0.3">
      <c r="A44">
        <v>-0.11683392421673192</v>
      </c>
      <c r="B44">
        <v>-1.2694675323871913</v>
      </c>
    </row>
    <row r="45" spans="1:2" x14ac:dyDescent="0.3">
      <c r="A45">
        <v>-0.11477551391224446</v>
      </c>
      <c r="B45">
        <v>-1.2010749049049483</v>
      </c>
    </row>
    <row r="46" spans="1:2" x14ac:dyDescent="0.3">
      <c r="A46">
        <v>-0.24016420347999695</v>
      </c>
      <c r="B46">
        <v>-0.79403963764631724</v>
      </c>
    </row>
    <row r="47" spans="1:2" x14ac:dyDescent="0.3">
      <c r="A47">
        <v>-0.48135873189456435</v>
      </c>
      <c r="B47">
        <v>-1.106886580653403</v>
      </c>
    </row>
    <row r="48" spans="1:2" x14ac:dyDescent="0.3">
      <c r="A48">
        <v>-0.62188208747343499</v>
      </c>
      <c r="B48">
        <v>-1.3423655425536254</v>
      </c>
    </row>
    <row r="49" spans="1:2" x14ac:dyDescent="0.3">
      <c r="A49">
        <v>0.57256809832116495</v>
      </c>
      <c r="B49">
        <v>-1.1768279387917333</v>
      </c>
    </row>
    <row r="50" spans="1:2" x14ac:dyDescent="0.3">
      <c r="A50">
        <v>0.63642681286392788</v>
      </c>
      <c r="B50">
        <v>-1.4463200006257693</v>
      </c>
    </row>
    <row r="51" spans="1:2" x14ac:dyDescent="0.3">
      <c r="A51">
        <v>0.95896482867361621</v>
      </c>
      <c r="B51">
        <v>-1.437570965922699</v>
      </c>
    </row>
    <row r="52" spans="1:2" x14ac:dyDescent="0.3">
      <c r="A52">
        <v>0.9746298963019111</v>
      </c>
      <c r="B52">
        <v>-1.5788919654856244</v>
      </c>
    </row>
    <row r="53" spans="1:2" x14ac:dyDescent="0.3">
      <c r="A53">
        <v>0.95971675247536736</v>
      </c>
      <c r="B53">
        <v>-1.3036172446342236</v>
      </c>
    </row>
    <row r="54" spans="1:2" x14ac:dyDescent="0.3">
      <c r="A54">
        <v>0.92474519380147757</v>
      </c>
      <c r="B54">
        <v>-1.5567435968984569</v>
      </c>
    </row>
    <row r="55" spans="1:2" x14ac:dyDescent="0.3">
      <c r="A55">
        <v>0.86888546548002754</v>
      </c>
      <c r="B55">
        <v>-1.4058305063250023</v>
      </c>
    </row>
    <row r="56" spans="1:2" x14ac:dyDescent="0.3">
      <c r="A56">
        <v>0.83142797310706773</v>
      </c>
      <c r="B56">
        <v>-1.2580228403020397</v>
      </c>
    </row>
    <row r="57" spans="1:2" x14ac:dyDescent="0.3">
      <c r="A57">
        <v>0.90264448594295854</v>
      </c>
      <c r="B57">
        <v>-1.3233370649075493</v>
      </c>
    </row>
    <row r="58" spans="1:2" x14ac:dyDescent="0.3">
      <c r="A58">
        <v>0.92265163639671499</v>
      </c>
      <c r="B58">
        <v>-1.4713562294276963</v>
      </c>
    </row>
    <row r="59" spans="1:2" x14ac:dyDescent="0.3">
      <c r="A59">
        <v>0.8728578211217457</v>
      </c>
      <c r="B59">
        <v>-1.1834553217620731</v>
      </c>
    </row>
    <row r="60" spans="1:2" x14ac:dyDescent="0.3">
      <c r="A60">
        <v>1.0617053778568284</v>
      </c>
      <c r="B60">
        <v>-1.6382193773354454</v>
      </c>
    </row>
    <row r="61" spans="1:2" x14ac:dyDescent="0.3">
      <c r="A61">
        <v>0.96255256475060169</v>
      </c>
      <c r="B61">
        <v>-1.4589647499764027</v>
      </c>
    </row>
    <row r="62" spans="1:2" x14ac:dyDescent="0.3">
      <c r="A62">
        <v>0.95012419737072173</v>
      </c>
      <c r="B62">
        <v>-1.3550343398340643</v>
      </c>
    </row>
    <row r="63" spans="1:2" x14ac:dyDescent="0.3">
      <c r="A63">
        <v>1.7166290644722981</v>
      </c>
      <c r="B63">
        <v>-1.672196312646139</v>
      </c>
    </row>
    <row r="64" spans="1:2" x14ac:dyDescent="0.3">
      <c r="A64">
        <v>1.8398064287782108</v>
      </c>
      <c r="B64">
        <v>-1.9155745520134588</v>
      </c>
    </row>
    <row r="65" spans="1:2" x14ac:dyDescent="0.3">
      <c r="A65">
        <v>1.7079950229208138</v>
      </c>
      <c r="B65">
        <v>-1.6351906068449904</v>
      </c>
    </row>
    <row r="66" spans="1:2" x14ac:dyDescent="0.3">
      <c r="A66">
        <v>1.736384772217046</v>
      </c>
      <c r="B66">
        <v>-1.977983161104135</v>
      </c>
    </row>
    <row r="67" spans="1:2" x14ac:dyDescent="0.3">
      <c r="A67">
        <v>2.0743446638702436</v>
      </c>
      <c r="B67">
        <v>-1.9775416201607317</v>
      </c>
    </row>
    <row r="68" spans="1:2" x14ac:dyDescent="0.3">
      <c r="A68">
        <v>2.1859826624346499</v>
      </c>
      <c r="B68">
        <v>-1.8812952789266764</v>
      </c>
    </row>
    <row r="69" spans="1:2" x14ac:dyDescent="0.3">
      <c r="A69">
        <v>2.1799865952989443</v>
      </c>
      <c r="B69">
        <v>-1.9164641557195652</v>
      </c>
    </row>
    <row r="70" spans="1:2" x14ac:dyDescent="0.3">
      <c r="A70">
        <v>2.0876630436202155</v>
      </c>
      <c r="B70">
        <v>-1.8686893423238176</v>
      </c>
    </row>
    <row r="71" spans="1:2" x14ac:dyDescent="0.3">
      <c r="A71">
        <v>2.0613792236787294</v>
      </c>
      <c r="B71">
        <v>-1.7161771930425322</v>
      </c>
    </row>
    <row r="72" spans="1:2" x14ac:dyDescent="0.3">
      <c r="A72">
        <v>2.0430362497361769</v>
      </c>
      <c r="B72">
        <v>-1.7499355039033704</v>
      </c>
    </row>
    <row r="73" spans="1:2" x14ac:dyDescent="0.3">
      <c r="A73">
        <v>2.8220500705149982</v>
      </c>
      <c r="B73">
        <v>-2.2115694916590001</v>
      </c>
    </row>
    <row r="74" spans="1:2" x14ac:dyDescent="0.3">
      <c r="A74">
        <v>2.806575909785872</v>
      </c>
      <c r="B74">
        <v>-2.1140152408401374</v>
      </c>
    </row>
    <row r="75" spans="1:2" x14ac:dyDescent="0.3">
      <c r="A75">
        <v>3.8271126463685099</v>
      </c>
      <c r="B75">
        <v>-2.5392110322625649</v>
      </c>
    </row>
    <row r="76" spans="1:2" x14ac:dyDescent="0.3">
      <c r="A76">
        <v>-4.3134065863858773</v>
      </c>
      <c r="B76">
        <v>1.7662917360729462</v>
      </c>
    </row>
    <row r="77" spans="1:2" x14ac:dyDescent="0.3">
      <c r="A77">
        <v>-4.3118071508130003</v>
      </c>
      <c r="B77">
        <v>1.1560174142321236</v>
      </c>
    </row>
    <row r="78" spans="1:2" x14ac:dyDescent="0.3">
      <c r="A78">
        <v>-4.3738444364882794</v>
      </c>
      <c r="B78">
        <v>1.1439472416149103</v>
      </c>
    </row>
    <row r="79" spans="1:2" x14ac:dyDescent="0.3">
      <c r="A79">
        <v>-4.1725838868747704</v>
      </c>
      <c r="B79">
        <v>1.2672587831738289</v>
      </c>
    </row>
    <row r="80" spans="1:2" x14ac:dyDescent="0.3">
      <c r="A80">
        <v>-2.9362928429760689</v>
      </c>
      <c r="B80">
        <v>1.1873705144471913</v>
      </c>
    </row>
    <row r="81" spans="1:2" x14ac:dyDescent="0.3">
      <c r="A81">
        <v>-2.7950075329759292</v>
      </c>
      <c r="B81">
        <v>0.9485858360764734</v>
      </c>
    </row>
    <row r="82" spans="1:2" x14ac:dyDescent="0.3">
      <c r="A82">
        <v>-2.7300635902492432</v>
      </c>
      <c r="B82">
        <v>1.0358396266490064</v>
      </c>
    </row>
    <row r="83" spans="1:2" x14ac:dyDescent="0.3">
      <c r="A83">
        <v>-2.6361209454551355</v>
      </c>
      <c r="B83">
        <v>0.99623690054332636</v>
      </c>
    </row>
    <row r="84" spans="1:2" x14ac:dyDescent="0.3">
      <c r="A84">
        <v>-2.7629389036433265</v>
      </c>
      <c r="B84">
        <v>0.84209328796945981</v>
      </c>
    </row>
    <row r="85" spans="1:2" x14ac:dyDescent="0.3">
      <c r="A85">
        <v>-2.7715290169686653</v>
      </c>
      <c r="B85">
        <v>0.96384314066267307</v>
      </c>
    </row>
    <row r="86" spans="1:2" x14ac:dyDescent="0.3">
      <c r="A86">
        <v>-1.6832573543343023</v>
      </c>
      <c r="B86">
        <v>4.3234605963342485</v>
      </c>
    </row>
    <row r="87" spans="1:2" x14ac:dyDescent="0.3">
      <c r="A87">
        <v>-3.0485834985582696</v>
      </c>
      <c r="B87">
        <v>0.64223151434870296</v>
      </c>
    </row>
    <row r="88" spans="1:2" x14ac:dyDescent="0.3">
      <c r="A88">
        <v>-2.6946809922875938</v>
      </c>
      <c r="B88">
        <v>0.52133193993201066</v>
      </c>
    </row>
    <row r="89" spans="1:2" x14ac:dyDescent="0.3">
      <c r="A89">
        <v>-2.7331900757630159</v>
      </c>
      <c r="B89">
        <v>0.50239430527496332</v>
      </c>
    </row>
    <row r="90" spans="1:2" x14ac:dyDescent="0.3">
      <c r="A90">
        <v>-2.8408951511087839</v>
      </c>
      <c r="B90">
        <v>0.34565197073986648</v>
      </c>
    </row>
    <row r="91" spans="1:2" x14ac:dyDescent="0.3">
      <c r="A91">
        <v>-2.769762063430711</v>
      </c>
      <c r="B91">
        <v>0.40159411175820231</v>
      </c>
    </row>
    <row r="92" spans="1:2" x14ac:dyDescent="0.3">
      <c r="A92">
        <v>-2.8260786178214481</v>
      </c>
      <c r="B92">
        <v>0.69533758564917303</v>
      </c>
    </row>
    <row r="93" spans="1:2" x14ac:dyDescent="0.3">
      <c r="A93">
        <v>-2.7524325007485375</v>
      </c>
      <c r="B93">
        <v>0.5324164713328059</v>
      </c>
    </row>
    <row r="94" spans="1:2" x14ac:dyDescent="0.3">
      <c r="A94">
        <v>-2.8853993149310462</v>
      </c>
      <c r="B94">
        <v>0.37880171124337159</v>
      </c>
    </row>
    <row r="95" spans="1:2" x14ac:dyDescent="0.3">
      <c r="A95">
        <v>-2.6125959098741411</v>
      </c>
      <c r="B95">
        <v>0.56316783196359399</v>
      </c>
    </row>
    <row r="96" spans="1:2" x14ac:dyDescent="0.3">
      <c r="A96">
        <v>-1.7486689055375444</v>
      </c>
      <c r="B96">
        <v>0.63014049206064138</v>
      </c>
    </row>
    <row r="97" spans="1:2" x14ac:dyDescent="0.3">
      <c r="A97">
        <v>-1.329938666061192</v>
      </c>
      <c r="B97">
        <v>0.46769337755094631</v>
      </c>
    </row>
    <row r="98" spans="1:2" x14ac:dyDescent="0.3">
      <c r="A98">
        <v>-1.3629529719381119</v>
      </c>
      <c r="B98">
        <v>0.46305082232468681</v>
      </c>
    </row>
    <row r="99" spans="1:2" x14ac:dyDescent="0.3">
      <c r="A99">
        <v>-1.5301454956434744</v>
      </c>
      <c r="B99">
        <v>0.36971525168213404</v>
      </c>
    </row>
    <row r="100" spans="1:2" x14ac:dyDescent="0.3">
      <c r="A100">
        <v>-1.4325152483386112</v>
      </c>
      <c r="B100">
        <v>0.36545615728822162</v>
      </c>
    </row>
    <row r="101" spans="1:2" x14ac:dyDescent="0.3">
      <c r="A101">
        <v>-0.34362528055271913</v>
      </c>
      <c r="B101">
        <v>3.7545006289810652</v>
      </c>
    </row>
    <row r="102" spans="1:2" x14ac:dyDescent="0.3">
      <c r="A102">
        <v>-1.3320485821096817</v>
      </c>
      <c r="B102">
        <v>0.41415187611408044</v>
      </c>
    </row>
    <row r="103" spans="1:2" x14ac:dyDescent="0.3">
      <c r="A103">
        <v>-1.2052700581127953</v>
      </c>
      <c r="B103">
        <v>0.22041339354334596</v>
      </c>
    </row>
    <row r="104" spans="1:2" x14ac:dyDescent="0.3">
      <c r="A104">
        <v>-1.3606270073215945</v>
      </c>
      <c r="B104">
        <v>0.10849974891620907</v>
      </c>
    </row>
    <row r="105" spans="1:2" x14ac:dyDescent="0.3">
      <c r="A105">
        <v>-1.2688987911275107</v>
      </c>
      <c r="B105">
        <v>0.10635930415272975</v>
      </c>
    </row>
    <row r="106" spans="1:2" x14ac:dyDescent="0.3">
      <c r="A106">
        <v>-0.23497865961510556</v>
      </c>
      <c r="B106">
        <v>3.5080853324969463</v>
      </c>
    </row>
    <row r="107" spans="1:2" x14ac:dyDescent="0.3">
      <c r="A107">
        <v>-1.1785783950673494</v>
      </c>
      <c r="B107">
        <v>0.27395300032324899</v>
      </c>
    </row>
    <row r="108" spans="1:2" x14ac:dyDescent="0.3">
      <c r="A108">
        <v>-1.2567599647042262</v>
      </c>
      <c r="B108">
        <v>0.18543347063287313</v>
      </c>
    </row>
    <row r="109" spans="1:2" x14ac:dyDescent="0.3">
      <c r="A109">
        <v>-1.3247331384481207</v>
      </c>
      <c r="B109">
        <v>0.26118506578337825</v>
      </c>
    </row>
    <row r="110" spans="1:2" x14ac:dyDescent="0.3">
      <c r="A110">
        <v>-0.13623989416509319</v>
      </c>
      <c r="B110">
        <v>3.6357187533996438</v>
      </c>
    </row>
    <row r="111" spans="1:2" x14ac:dyDescent="0.3">
      <c r="A111">
        <v>-1.3964343605454026</v>
      </c>
      <c r="B111">
        <v>0.4582548607527766</v>
      </c>
    </row>
    <row r="112" spans="1:2" x14ac:dyDescent="0.3">
      <c r="A112">
        <v>-1.2329610905658082</v>
      </c>
      <c r="B112">
        <v>0.26350109203972194</v>
      </c>
    </row>
    <row r="113" spans="1:2" x14ac:dyDescent="0.3">
      <c r="A113">
        <v>-1.4937205714491228</v>
      </c>
      <c r="B113">
        <v>0.31699760593456594</v>
      </c>
    </row>
    <row r="114" spans="1:2" x14ac:dyDescent="0.3">
      <c r="A114">
        <v>-1.6455216643986359</v>
      </c>
      <c r="B114">
        <v>0.20027251460229153</v>
      </c>
    </row>
    <row r="115" spans="1:2" x14ac:dyDescent="0.3">
      <c r="A115">
        <v>-1.4199316929284356</v>
      </c>
      <c r="B115">
        <v>-8.4668820112624943E-2</v>
      </c>
    </row>
    <row r="116" spans="1:2" x14ac:dyDescent="0.3">
      <c r="A116">
        <v>-1.6240064217984458</v>
      </c>
      <c r="B116">
        <v>-0.15546066070265127</v>
      </c>
    </row>
    <row r="117" spans="1:2" x14ac:dyDescent="0.3">
      <c r="A117">
        <v>-1.5630407815308418</v>
      </c>
      <c r="B117">
        <v>-0.14304319180319938</v>
      </c>
    </row>
    <row r="118" spans="1:2" x14ac:dyDescent="0.3">
      <c r="A118">
        <v>-1.2172091428592564</v>
      </c>
      <c r="B118">
        <v>-0.16303091276201798</v>
      </c>
    </row>
    <row r="119" spans="1:2" x14ac:dyDescent="0.3">
      <c r="A119">
        <v>-1.2893156778114987</v>
      </c>
      <c r="B119">
        <v>-0.25072782037958252</v>
      </c>
    </row>
    <row r="120" spans="1:2" x14ac:dyDescent="0.3">
      <c r="A120">
        <v>-1.2776540505984721</v>
      </c>
      <c r="B120">
        <v>-0.26478961349356361</v>
      </c>
    </row>
    <row r="121" spans="1:2" x14ac:dyDescent="0.3">
      <c r="A121">
        <v>-1.322999669600436</v>
      </c>
      <c r="B121">
        <v>4.7129211511895641E-2</v>
      </c>
    </row>
    <row r="122" spans="1:2" x14ac:dyDescent="0.3">
      <c r="A122">
        <v>-1.4557755165910959</v>
      </c>
      <c r="B122">
        <v>-3.9176380720110371E-2</v>
      </c>
    </row>
    <row r="123" spans="1:2" x14ac:dyDescent="0.3">
      <c r="A123">
        <v>-1.3880727880350825</v>
      </c>
      <c r="B123">
        <v>-0.10171867741702639</v>
      </c>
    </row>
    <row r="124" spans="1:2" x14ac:dyDescent="0.3">
      <c r="A124">
        <v>-0.35786478216105544</v>
      </c>
      <c r="B124">
        <v>0.10937225550460024</v>
      </c>
    </row>
    <row r="125" spans="1:2" x14ac:dyDescent="0.3">
      <c r="A125">
        <v>-0.21984581399112757</v>
      </c>
      <c r="B125">
        <v>-9.7698487056640707E-2</v>
      </c>
    </row>
    <row r="126" spans="1:2" x14ac:dyDescent="0.3">
      <c r="A126">
        <v>-0.39130233771474388</v>
      </c>
      <c r="B126">
        <v>-0.15886998522288787</v>
      </c>
    </row>
    <row r="127" spans="1:2" x14ac:dyDescent="0.3">
      <c r="A127">
        <v>-0.2993672149192298</v>
      </c>
      <c r="B127">
        <v>-0.17728304020112046</v>
      </c>
    </row>
    <row r="128" spans="1:2" x14ac:dyDescent="0.3">
      <c r="A128">
        <v>0.85554653086182464</v>
      </c>
      <c r="B128">
        <v>3.1376355255107766</v>
      </c>
    </row>
    <row r="129" spans="1:2" x14ac:dyDescent="0.3">
      <c r="A129">
        <v>0.10404844733851698</v>
      </c>
      <c r="B129">
        <v>-0.19128048311239076</v>
      </c>
    </row>
    <row r="130" spans="1:2" x14ac:dyDescent="0.3">
      <c r="A130">
        <v>-3.9122245268204264E-3</v>
      </c>
      <c r="B130">
        <v>-0.31762232010716335</v>
      </c>
    </row>
    <row r="131" spans="1:2" x14ac:dyDescent="0.3">
      <c r="A131">
        <v>3.3307387716726158E-2</v>
      </c>
      <c r="B131">
        <v>-0.27707588703450026</v>
      </c>
    </row>
    <row r="132" spans="1:2" x14ac:dyDescent="0.3">
      <c r="A132">
        <v>1.1085344335106029</v>
      </c>
      <c r="B132">
        <v>3.0561464353681491</v>
      </c>
    </row>
    <row r="133" spans="1:2" x14ac:dyDescent="0.3">
      <c r="A133">
        <v>-0.16073279041490218</v>
      </c>
      <c r="B133">
        <v>-4.6481926154230302E-2</v>
      </c>
    </row>
    <row r="134" spans="1:2" x14ac:dyDescent="0.3">
      <c r="A134">
        <v>-0.1108232993355493</v>
      </c>
      <c r="B134">
        <v>-0.26888223126402361</v>
      </c>
    </row>
    <row r="135" spans="1:2" x14ac:dyDescent="0.3">
      <c r="A135">
        <v>1.1620273922967095</v>
      </c>
      <c r="B135">
        <v>3.0388913843170893</v>
      </c>
    </row>
    <row r="136" spans="1:2" x14ac:dyDescent="0.3">
      <c r="A136">
        <v>-0.25623201308546006</v>
      </c>
      <c r="B136">
        <v>-0.12802836041695365</v>
      </c>
    </row>
    <row r="137" spans="1:2" x14ac:dyDescent="0.3">
      <c r="A137">
        <v>1.0610387631581779</v>
      </c>
      <c r="B137">
        <v>2.9391154996881488</v>
      </c>
    </row>
    <row r="138" spans="1:2" x14ac:dyDescent="0.3">
      <c r="A138">
        <v>0.94121837665086561</v>
      </c>
      <c r="B138">
        <v>3.1990090061121093</v>
      </c>
    </row>
    <row r="139" spans="1:2" x14ac:dyDescent="0.3">
      <c r="A139">
        <v>6.1431328761247177E-2</v>
      </c>
      <c r="B139">
        <v>-0.19863913698055735</v>
      </c>
    </row>
    <row r="140" spans="1:2" x14ac:dyDescent="0.3">
      <c r="A140">
        <v>5.2458980781629333E-3</v>
      </c>
      <c r="B140">
        <v>-0.34075590201448247</v>
      </c>
    </row>
    <row r="141" spans="1:2" x14ac:dyDescent="0.3">
      <c r="A141">
        <v>3.5839467421210282E-2</v>
      </c>
      <c r="B141">
        <v>-0.35717759314574615</v>
      </c>
    </row>
    <row r="142" spans="1:2" x14ac:dyDescent="0.3">
      <c r="A142">
        <v>1.1574293398208755</v>
      </c>
      <c r="B142">
        <v>2.999024074090836</v>
      </c>
    </row>
    <row r="143" spans="1:2" x14ac:dyDescent="0.3">
      <c r="A143">
        <v>-8.8959147044693598E-2</v>
      </c>
      <c r="B143">
        <v>-0.28955383770592247</v>
      </c>
    </row>
    <row r="144" spans="1:2" x14ac:dyDescent="0.3">
      <c r="A144">
        <v>0.10103466868092109</v>
      </c>
      <c r="B144">
        <v>-0.50932714814079105</v>
      </c>
    </row>
    <row r="145" spans="1:2" x14ac:dyDescent="0.3">
      <c r="A145">
        <v>1.2280541906816902</v>
      </c>
      <c r="B145">
        <v>2.8670593267081808</v>
      </c>
    </row>
    <row r="146" spans="1:2" x14ac:dyDescent="0.3">
      <c r="A146">
        <v>-0.2304682931812102</v>
      </c>
      <c r="B146">
        <v>-0.35136790136479296</v>
      </c>
    </row>
    <row r="147" spans="1:2" x14ac:dyDescent="0.3">
      <c r="A147">
        <v>1.0890889572494138</v>
      </c>
      <c r="B147">
        <v>2.7911099241646227</v>
      </c>
    </row>
    <row r="148" spans="1:2" x14ac:dyDescent="0.3">
      <c r="A148">
        <v>7.9815143345274786E-2</v>
      </c>
      <c r="B148">
        <v>-0.18637472783710221</v>
      </c>
    </row>
    <row r="149" spans="1:2" x14ac:dyDescent="0.3">
      <c r="A149">
        <v>0.20389859424596252</v>
      </c>
      <c r="B149">
        <v>-0.39525809094940512</v>
      </c>
    </row>
    <row r="150" spans="1:2" x14ac:dyDescent="0.3">
      <c r="A150">
        <v>1.3424759938735695</v>
      </c>
      <c r="B150">
        <v>2.885564537978115</v>
      </c>
    </row>
    <row r="151" spans="1:2" x14ac:dyDescent="0.3">
      <c r="A151">
        <v>2.3608047902530724E-2</v>
      </c>
      <c r="B151">
        <v>-0.340600950704536</v>
      </c>
    </row>
    <row r="152" spans="1:2" x14ac:dyDescent="0.3">
      <c r="A152">
        <v>-0.19758361428779475</v>
      </c>
      <c r="B152">
        <v>-0.14798428758109758</v>
      </c>
    </row>
    <row r="153" spans="1:2" x14ac:dyDescent="0.3">
      <c r="A153">
        <v>-0.18378017274582667</v>
      </c>
      <c r="B153">
        <v>-0.4752145665794002</v>
      </c>
    </row>
    <row r="154" spans="1:2" x14ac:dyDescent="0.3">
      <c r="A154">
        <v>-0.27220578999926587</v>
      </c>
      <c r="B154">
        <v>-0.61143431865525411</v>
      </c>
    </row>
    <row r="155" spans="1:2" x14ac:dyDescent="0.3">
      <c r="A155">
        <v>-0.27893966577323048</v>
      </c>
      <c r="B155">
        <v>-0.58890324597606225</v>
      </c>
    </row>
    <row r="156" spans="1:2" x14ac:dyDescent="0.3">
      <c r="A156">
        <v>-0.12591696099903027</v>
      </c>
      <c r="B156">
        <v>-0.63664027057793704</v>
      </c>
    </row>
    <row r="157" spans="1:2" x14ac:dyDescent="0.3">
      <c r="A157">
        <v>-0.17336382039221421</v>
      </c>
      <c r="B157">
        <v>-0.78235514325064748</v>
      </c>
    </row>
    <row r="158" spans="1:2" x14ac:dyDescent="0.3">
      <c r="A158">
        <v>-0.27720510667251058</v>
      </c>
      <c r="B158">
        <v>-0.70844905839124883</v>
      </c>
    </row>
    <row r="159" spans="1:2" x14ac:dyDescent="0.3">
      <c r="A159">
        <v>-1.4566813143802843E-2</v>
      </c>
      <c r="B159">
        <v>-0.69246895110335627</v>
      </c>
    </row>
    <row r="160" spans="1:2" x14ac:dyDescent="0.3">
      <c r="A160">
        <v>9.0961302368194677E-2</v>
      </c>
      <c r="B160">
        <v>-0.87959215303184901</v>
      </c>
    </row>
    <row r="161" spans="1:2" x14ac:dyDescent="0.3">
      <c r="A161">
        <v>-9.8087728079599645E-2</v>
      </c>
      <c r="B161">
        <v>-0.45539491855914627</v>
      </c>
    </row>
    <row r="162" spans="1:2" x14ac:dyDescent="0.3">
      <c r="A162">
        <v>1.0406551646728892</v>
      </c>
      <c r="B162">
        <v>-0.52757523375474169</v>
      </c>
    </row>
    <row r="163" spans="1:2" x14ac:dyDescent="0.3">
      <c r="A163">
        <v>0.96373906817760457</v>
      </c>
      <c r="B163">
        <v>-0.67500241682373741</v>
      </c>
    </row>
    <row r="164" spans="1:2" x14ac:dyDescent="0.3">
      <c r="A164">
        <v>0.98671641533137966</v>
      </c>
      <c r="B164">
        <v>-0.6389099452579402</v>
      </c>
    </row>
    <row r="165" spans="1:2" x14ac:dyDescent="0.3">
      <c r="A165">
        <v>2.1054461108955302</v>
      </c>
      <c r="B165">
        <v>2.623695777745604</v>
      </c>
    </row>
    <row r="166" spans="1:2" x14ac:dyDescent="0.3">
      <c r="A166">
        <v>0.9786100947860602</v>
      </c>
      <c r="B166">
        <v>-0.64134282916090046</v>
      </c>
    </row>
    <row r="167" spans="1:2" x14ac:dyDescent="0.3">
      <c r="A167">
        <v>0.99771534748648583</v>
      </c>
      <c r="B167">
        <v>-0.80397069711785307</v>
      </c>
    </row>
    <row r="168" spans="1:2" x14ac:dyDescent="0.3">
      <c r="A168">
        <v>2.2991212393633722</v>
      </c>
      <c r="B168">
        <v>2.4426208739202364</v>
      </c>
    </row>
    <row r="169" spans="1:2" x14ac:dyDescent="0.3">
      <c r="A169">
        <v>0.90394919118661332</v>
      </c>
      <c r="B169">
        <v>-0.72184952422731508</v>
      </c>
    </row>
    <row r="170" spans="1:2" x14ac:dyDescent="0.3">
      <c r="A170">
        <v>2.1917451663587419</v>
      </c>
      <c r="B170">
        <v>2.3679119113213956</v>
      </c>
    </row>
    <row r="171" spans="1:2" x14ac:dyDescent="0.3">
      <c r="A171">
        <v>2.102272762660399</v>
      </c>
      <c r="B171">
        <v>2.5894976932467353</v>
      </c>
    </row>
    <row r="172" spans="1:2" x14ac:dyDescent="0.3">
      <c r="A172">
        <v>1.3032911341932438</v>
      </c>
      <c r="B172">
        <v>-0.74713008265936132</v>
      </c>
    </row>
    <row r="173" spans="1:2" x14ac:dyDescent="0.3">
      <c r="A173">
        <v>1.3455165504652611</v>
      </c>
      <c r="B173">
        <v>-0.94056877260660321</v>
      </c>
    </row>
    <row r="174" spans="1:2" x14ac:dyDescent="0.3">
      <c r="A174">
        <v>2.502449420091712</v>
      </c>
      <c r="B174">
        <v>2.4036081229210016</v>
      </c>
    </row>
    <row r="175" spans="1:2" x14ac:dyDescent="0.3">
      <c r="A175">
        <v>1.2402890628893986</v>
      </c>
      <c r="B175">
        <v>-0.84241797911210525</v>
      </c>
    </row>
    <row r="176" spans="1:2" x14ac:dyDescent="0.3">
      <c r="A176">
        <v>2.3960294286439354</v>
      </c>
      <c r="B176">
        <v>2.3165040837024078</v>
      </c>
    </row>
    <row r="177" spans="1:2" x14ac:dyDescent="0.3">
      <c r="A177">
        <v>2.3450270395006081</v>
      </c>
      <c r="B177">
        <v>2.4968414169977544</v>
      </c>
    </row>
    <row r="178" spans="1:2" x14ac:dyDescent="0.3">
      <c r="A178">
        <v>0.96541183301212041</v>
      </c>
      <c r="B178">
        <v>-0.59670761500414971</v>
      </c>
    </row>
    <row r="179" spans="1:2" x14ac:dyDescent="0.3">
      <c r="A179">
        <v>2.3559122235315346</v>
      </c>
      <c r="B179">
        <v>2.4532102754618847</v>
      </c>
    </row>
    <row r="180" spans="1:2" x14ac:dyDescent="0.3">
      <c r="A180">
        <v>1.2738109267585156</v>
      </c>
      <c r="B180">
        <v>-0.74480740531433298</v>
      </c>
    </row>
    <row r="181" spans="1:2" x14ac:dyDescent="0.3">
      <c r="A181">
        <v>1.3323267078026599</v>
      </c>
      <c r="B181">
        <v>-0.93303545296287582</v>
      </c>
    </row>
    <row r="182" spans="1:2" x14ac:dyDescent="0.3">
      <c r="A182">
        <v>2.5390514061103149</v>
      </c>
      <c r="B182">
        <v>2.3602722637459523</v>
      </c>
    </row>
    <row r="183" spans="1:2" x14ac:dyDescent="0.3">
      <c r="A183">
        <v>1.1373940089394521</v>
      </c>
      <c r="B183">
        <v>-0.78053826001573923</v>
      </c>
    </row>
    <row r="184" spans="1:2" x14ac:dyDescent="0.3">
      <c r="A184">
        <v>2.4126975943369962</v>
      </c>
      <c r="B184">
        <v>2.2629183006328173</v>
      </c>
    </row>
    <row r="185" spans="1:2" x14ac:dyDescent="0.3">
      <c r="A185">
        <v>1.0507598846182078</v>
      </c>
      <c r="B185">
        <v>-0.84775713904112648</v>
      </c>
    </row>
    <row r="186" spans="1:2" x14ac:dyDescent="0.3">
      <c r="A186">
        <v>1.2125529926045229</v>
      </c>
      <c r="B186">
        <v>-0.74063995280115713</v>
      </c>
    </row>
    <row r="187" spans="1:2" x14ac:dyDescent="0.3">
      <c r="A187">
        <v>1.0405328306160471</v>
      </c>
      <c r="B187">
        <v>-1.0053096814535656</v>
      </c>
    </row>
    <row r="188" spans="1:2" x14ac:dyDescent="0.3">
      <c r="A188">
        <v>1.1086669151068362</v>
      </c>
      <c r="B188">
        <v>-1.1652588149852925</v>
      </c>
    </row>
    <row r="189" spans="1:2" x14ac:dyDescent="0.3">
      <c r="A189">
        <v>0.89987425039032609</v>
      </c>
      <c r="B189">
        <v>-1.0652344826640214</v>
      </c>
    </row>
    <row r="190" spans="1:2" x14ac:dyDescent="0.3">
      <c r="A190">
        <v>2.2079626114040001</v>
      </c>
      <c r="B190">
        <v>-1.0723399637232627</v>
      </c>
    </row>
    <row r="191" spans="1:2" x14ac:dyDescent="0.3">
      <c r="A191">
        <v>2.2793328427026265</v>
      </c>
      <c r="B191">
        <v>-1.2810826415010861</v>
      </c>
    </row>
    <row r="192" spans="1:2" x14ac:dyDescent="0.3">
      <c r="A192">
        <v>3.4616855313022001</v>
      </c>
      <c r="B192">
        <v>1.9731263995505794</v>
      </c>
    </row>
    <row r="193" spans="1:2" x14ac:dyDescent="0.3">
      <c r="A193">
        <v>2.14317867549524</v>
      </c>
      <c r="B193">
        <v>-1.1726924365102296</v>
      </c>
    </row>
    <row r="194" spans="1:2" x14ac:dyDescent="0.3">
      <c r="A194">
        <v>3.3329268620128314</v>
      </c>
      <c r="B194">
        <v>1.9024752968231762</v>
      </c>
    </row>
    <row r="195" spans="1:2" x14ac:dyDescent="0.3">
      <c r="A195">
        <v>3.3235204413516848</v>
      </c>
      <c r="B195">
        <v>2.0416237692523338</v>
      </c>
    </row>
    <row r="196" spans="1:2" x14ac:dyDescent="0.3">
      <c r="A196">
        <v>2.1695694459195241</v>
      </c>
      <c r="B196">
        <v>-1.1741842972311587</v>
      </c>
    </row>
    <row r="197" spans="1:2" x14ac:dyDescent="0.3">
      <c r="A197">
        <v>3.516560062409158</v>
      </c>
      <c r="B197">
        <v>1.8438173734553551</v>
      </c>
    </row>
    <row r="198" spans="1:2" x14ac:dyDescent="0.3">
      <c r="A198">
        <v>3.4050091079580875</v>
      </c>
      <c r="B198">
        <v>1.9190029506886548</v>
      </c>
    </row>
    <row r="199" spans="1:2" x14ac:dyDescent="0.3">
      <c r="A199">
        <v>3.2844832167163998</v>
      </c>
      <c r="B199">
        <v>2.0273921613820924</v>
      </c>
    </row>
    <row r="200" spans="1:2" x14ac:dyDescent="0.3">
      <c r="A200">
        <v>2.3894688231906716</v>
      </c>
      <c r="B200">
        <v>-1.2705583917255914</v>
      </c>
    </row>
    <row r="201" spans="1:2" x14ac:dyDescent="0.3">
      <c r="A201">
        <v>3.6557909854419757</v>
      </c>
      <c r="B201">
        <v>1.8332130174219321</v>
      </c>
    </row>
    <row r="202" spans="1:2" x14ac:dyDescent="0.3">
      <c r="A202">
        <v>3.6037325390728965</v>
      </c>
      <c r="B202">
        <v>1.8571487347006879</v>
      </c>
    </row>
    <row r="203" spans="1:2" x14ac:dyDescent="0.3">
      <c r="A203">
        <v>2.3377971291502462</v>
      </c>
      <c r="B203">
        <v>-1.226461139915783</v>
      </c>
    </row>
    <row r="204" spans="1:2" x14ac:dyDescent="0.3">
      <c r="A204">
        <v>3.6681258010368709</v>
      </c>
      <c r="B204">
        <v>1.8056191204078935</v>
      </c>
    </row>
    <row r="205" spans="1:2" x14ac:dyDescent="0.3">
      <c r="A205">
        <v>2.2252804908340105</v>
      </c>
      <c r="B205">
        <v>-1.5492319227383728</v>
      </c>
    </row>
    <row r="206" spans="1:2" x14ac:dyDescent="0.3">
      <c r="A206">
        <v>3.2916512603526753</v>
      </c>
      <c r="B206">
        <v>-1.5900437747464544</v>
      </c>
    </row>
    <row r="207" spans="1:2" x14ac:dyDescent="0.3">
      <c r="A207">
        <v>4.6036312415344094</v>
      </c>
      <c r="B207">
        <v>1.3913247440739611</v>
      </c>
    </row>
    <row r="208" spans="1:2" x14ac:dyDescent="0.3">
      <c r="A208">
        <v>4.5553897811929867</v>
      </c>
      <c r="B208">
        <v>1.437572010229375</v>
      </c>
    </row>
    <row r="209" spans="1:2" x14ac:dyDescent="0.3">
      <c r="A209">
        <v>4.4610873467269494</v>
      </c>
      <c r="B209">
        <v>1.4598672905277252</v>
      </c>
    </row>
    <row r="210" spans="1:2" x14ac:dyDescent="0.3">
      <c r="A210">
        <v>5.5925443033501043</v>
      </c>
      <c r="B210">
        <v>1.0061438469307493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64D4E-6E2D-4902-A6DB-1A855BA92A86}">
  <sheetPr codeName="XLSTAT_20230723_004336_1_HID1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E0444-4ED8-4254-8F75-0157A880EBDF}">
  <sheetPr codeName="XLSTAT_20230723_004336_1_HID"/>
  <dimension ref="A1:B6"/>
  <sheetViews>
    <sheetView workbookViewId="0"/>
  </sheetViews>
  <sheetFormatPr defaultRowHeight="14.4" x14ac:dyDescent="0.3"/>
  <sheetData>
    <row r="1" spans="1:2" x14ac:dyDescent="0.3">
      <c r="A1">
        <v>0.96553441722773414</v>
      </c>
      <c r="B1">
        <v>-0.23601767578775504</v>
      </c>
    </row>
    <row r="2" spans="1:2" x14ac:dyDescent="0.3">
      <c r="A2">
        <v>0.93480544918717356</v>
      </c>
      <c r="B2">
        <v>-0.31468340899238556</v>
      </c>
    </row>
    <row r="3" spans="1:2" x14ac:dyDescent="0.3">
      <c r="A3">
        <v>-0.7702272306897946</v>
      </c>
      <c r="B3">
        <v>0.57900783418914281</v>
      </c>
    </row>
    <row r="4" spans="1:2" x14ac:dyDescent="0.3">
      <c r="A4">
        <v>0.94805474983375904</v>
      </c>
      <c r="B4">
        <v>8.4922657466377449E-2</v>
      </c>
    </row>
    <row r="5" spans="1:2" x14ac:dyDescent="0.3">
      <c r="A5">
        <v>0.53615122673300553</v>
      </c>
      <c r="B5">
        <v>0.82310595705943868</v>
      </c>
    </row>
    <row r="6" spans="1:2" x14ac:dyDescent="0.3">
      <c r="A6">
        <v>0.53272158487755383</v>
      </c>
      <c r="B6">
        <v>0.83758190111940745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8F0FC-054D-4BF4-90EA-C55593A85F1C}">
  <sheetPr codeName="XLSTAT_20230723_005631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5.43584843144466+(A1-1)*0.0629353825280585</f>
        <v>5.4358484314446596</v>
      </c>
      <c r="D1">
        <f t="shared" ref="D1:D32" si="1">0+1*C1-0.561722964284778*(1.01052631578947+(C1-6.472)^2/27.8523997125956)^0.5</f>
        <v>4.8605078902652838</v>
      </c>
      <c r="E1">
        <v>1</v>
      </c>
      <c r="G1">
        <f t="shared" ref="G1:G32" si="2">4.4321498145954+(E1-1)*0.0774817392939899</f>
        <v>4.4321498145953999</v>
      </c>
      <c r="H1">
        <f t="shared" ref="H1:H32" si="3">0+1*G1+0.561722964284778*(1.01052631578947+(G1-6.472)^2/27.8523997125956)^0.5</f>
        <v>5.0371232515097049</v>
      </c>
    </row>
    <row r="2" spans="1:8" x14ac:dyDescent="0.3">
      <c r="A2">
        <v>2</v>
      </c>
      <c r="C2">
        <f t="shared" si="0"/>
        <v>5.4987838139727181</v>
      </c>
      <c r="D2">
        <f t="shared" si="1"/>
        <v>4.9246896564349747</v>
      </c>
      <c r="E2">
        <v>2</v>
      </c>
      <c r="G2">
        <f t="shared" si="2"/>
        <v>4.5096315538893901</v>
      </c>
      <c r="H2">
        <f t="shared" si="3"/>
        <v>5.1116945314594613</v>
      </c>
    </row>
    <row r="3" spans="1:8" x14ac:dyDescent="0.3">
      <c r="A3">
        <v>3</v>
      </c>
      <c r="C3">
        <f t="shared" si="0"/>
        <v>5.5617191965007766</v>
      </c>
      <c r="D3">
        <f t="shared" si="1"/>
        <v>4.9887958086904263</v>
      </c>
      <c r="E3">
        <v>3</v>
      </c>
      <c r="G3">
        <f t="shared" si="2"/>
        <v>4.5871132931833793</v>
      </c>
      <c r="H3">
        <f t="shared" si="3"/>
        <v>5.1863651775830082</v>
      </c>
    </row>
    <row r="4" spans="1:8" x14ac:dyDescent="0.3">
      <c r="A4">
        <v>4</v>
      </c>
      <c r="C4">
        <f t="shared" si="0"/>
        <v>5.6246545790288351</v>
      </c>
      <c r="D4">
        <f t="shared" si="1"/>
        <v>5.0528258825926295</v>
      </c>
      <c r="E4">
        <v>4</v>
      </c>
      <c r="G4">
        <f t="shared" si="2"/>
        <v>4.6645950324773695</v>
      </c>
      <c r="H4">
        <f t="shared" si="3"/>
        <v>5.2611365946168442</v>
      </c>
    </row>
    <row r="5" spans="1:8" x14ac:dyDescent="0.3">
      <c r="A5">
        <v>5</v>
      </c>
      <c r="C5">
        <f t="shared" si="0"/>
        <v>5.6875899615568937</v>
      </c>
      <c r="D5">
        <f t="shared" si="1"/>
        <v>5.1167794404358347</v>
      </c>
      <c r="E5">
        <v>5</v>
      </c>
      <c r="G5">
        <f t="shared" si="2"/>
        <v>4.7420767717713597</v>
      </c>
      <c r="H5">
        <f t="shared" si="3"/>
        <v>5.3360101621195009</v>
      </c>
    </row>
    <row r="6" spans="1:8" x14ac:dyDescent="0.3">
      <c r="A6">
        <v>6</v>
      </c>
      <c r="C6">
        <f t="shared" si="0"/>
        <v>5.7505253440849522</v>
      </c>
      <c r="D6">
        <f t="shared" si="1"/>
        <v>5.1806560720902413</v>
      </c>
      <c r="E6">
        <v>6</v>
      </c>
      <c r="G6">
        <f t="shared" si="2"/>
        <v>4.8195585110653489</v>
      </c>
      <c r="H6">
        <f t="shared" si="3"/>
        <v>5.4109872315282646</v>
      </c>
    </row>
    <row r="7" spans="1:8" x14ac:dyDescent="0.3">
      <c r="A7">
        <v>7</v>
      </c>
      <c r="C7">
        <f t="shared" si="0"/>
        <v>5.8134607266130107</v>
      </c>
      <c r="D7">
        <f t="shared" si="1"/>
        <v>5.2444553958016096</v>
      </c>
      <c r="E7">
        <v>7</v>
      </c>
      <c r="G7">
        <f t="shared" si="2"/>
        <v>4.8970402503593391</v>
      </c>
      <c r="H7">
        <f t="shared" si="3"/>
        <v>5.4860691231777254</v>
      </c>
    </row>
    <row r="8" spans="1:8" x14ac:dyDescent="0.3">
      <c r="A8">
        <v>8</v>
      </c>
      <c r="C8">
        <f t="shared" si="0"/>
        <v>5.8763961091410692</v>
      </c>
      <c r="D8">
        <f t="shared" si="1"/>
        <v>5.3081770589442936</v>
      </c>
      <c r="E8">
        <v>8</v>
      </c>
      <c r="G8">
        <f t="shared" si="2"/>
        <v>4.9745219896533293</v>
      </c>
      <c r="H8">
        <f t="shared" si="3"/>
        <v>5.5612571232922896</v>
      </c>
    </row>
    <row r="9" spans="1:8" x14ac:dyDescent="0.3">
      <c r="A9">
        <v>9</v>
      </c>
      <c r="C9">
        <f t="shared" si="0"/>
        <v>5.9393314916691278</v>
      </c>
      <c r="D9">
        <f t="shared" si="1"/>
        <v>5.3718207387243204</v>
      </c>
      <c r="E9">
        <v>9</v>
      </c>
      <c r="G9">
        <f t="shared" si="2"/>
        <v>5.0520037289473194</v>
      </c>
      <c r="H9">
        <f t="shared" si="3"/>
        <v>5.6365524809657392</v>
      </c>
    </row>
    <row r="10" spans="1:8" x14ac:dyDescent="0.3">
      <c r="A10">
        <v>10</v>
      </c>
      <c r="C10">
        <f t="shared" si="0"/>
        <v>6.0022668741971863</v>
      </c>
      <c r="D10">
        <f t="shared" si="1"/>
        <v>5.4353861428293246</v>
      </c>
      <c r="E10">
        <v>10</v>
      </c>
      <c r="G10">
        <f t="shared" si="2"/>
        <v>5.1294854682413087</v>
      </c>
      <c r="H10">
        <f t="shared" si="3"/>
        <v>5.711956405141672</v>
      </c>
    </row>
    <row r="11" spans="1:8" x14ac:dyDescent="0.3">
      <c r="A11">
        <v>11</v>
      </c>
      <c r="C11">
        <f t="shared" si="0"/>
        <v>6.0652022567252448</v>
      </c>
      <c r="D11">
        <f t="shared" si="1"/>
        <v>5.4988730100223533</v>
      </c>
      <c r="E11">
        <v>11</v>
      </c>
      <c r="G11">
        <f t="shared" si="2"/>
        <v>5.2069672075352988</v>
      </c>
      <c r="H11">
        <f t="shared" si="3"/>
        <v>5.787470061609433</v>
      </c>
    </row>
    <row r="12" spans="1:8" x14ac:dyDescent="0.3">
      <c r="A12">
        <v>12</v>
      </c>
      <c r="C12">
        <f t="shared" si="0"/>
        <v>6.1281376392533033</v>
      </c>
      <c r="D12">
        <f t="shared" si="1"/>
        <v>5.5622811106767651</v>
      </c>
      <c r="E12">
        <v>12</v>
      </c>
      <c r="G12">
        <f t="shared" si="2"/>
        <v>5.284448946829289</v>
      </c>
      <c r="H12">
        <f t="shared" si="3"/>
        <v>5.8630945700307242</v>
      </c>
    </row>
    <row r="13" spans="1:8" x14ac:dyDescent="0.3">
      <c r="A13">
        <v>13</v>
      </c>
      <c r="C13">
        <f t="shared" si="0"/>
        <v>6.1910730217813619</v>
      </c>
      <c r="D13">
        <f t="shared" si="1"/>
        <v>5.6256102472497052</v>
      </c>
      <c r="E13">
        <v>13</v>
      </c>
      <c r="G13">
        <f t="shared" si="2"/>
        <v>5.3619306861232783</v>
      </c>
      <c r="H13">
        <f t="shared" si="3"/>
        <v>5.9388310010126624</v>
      </c>
    </row>
    <row r="14" spans="1:8" x14ac:dyDescent="0.3">
      <c r="A14">
        <v>14</v>
      </c>
      <c r="C14">
        <f t="shared" si="0"/>
        <v>6.2540084043094204</v>
      </c>
      <c r="D14">
        <f t="shared" si="1"/>
        <v>5.688860254691896</v>
      </c>
      <c r="E14">
        <v>14</v>
      </c>
      <c r="G14">
        <f t="shared" si="2"/>
        <v>5.4394124254172684</v>
      </c>
      <c r="H14">
        <f t="shared" si="3"/>
        <v>6.014680373243408</v>
      </c>
    </row>
    <row r="15" spans="1:8" x14ac:dyDescent="0.3">
      <c r="A15">
        <v>15</v>
      </c>
      <c r="C15">
        <f t="shared" si="0"/>
        <v>6.3169437868374789</v>
      </c>
      <c r="D15">
        <f t="shared" si="1"/>
        <v>5.7520310007917859</v>
      </c>
      <c r="E15">
        <v>15</v>
      </c>
      <c r="G15">
        <f t="shared" si="2"/>
        <v>5.5168941647112586</v>
      </c>
      <c r="H15">
        <f t="shared" si="3"/>
        <v>6.0906436507067205</v>
      </c>
    </row>
    <row r="16" spans="1:8" x14ac:dyDescent="0.3">
      <c r="A16">
        <v>16</v>
      </c>
      <c r="C16">
        <f t="shared" si="0"/>
        <v>6.3798791693655375</v>
      </c>
      <c r="D16">
        <f t="shared" si="1"/>
        <v>5.8151223864523747</v>
      </c>
      <c r="E16">
        <v>16</v>
      </c>
      <c r="G16">
        <f t="shared" si="2"/>
        <v>5.5943759040052488</v>
      </c>
      <c r="H16">
        <f t="shared" si="3"/>
        <v>6.1667217399919787</v>
      </c>
    </row>
    <row r="17" spans="1:8" x14ac:dyDescent="0.3">
      <c r="A17">
        <v>17</v>
      </c>
      <c r="C17">
        <f t="shared" si="0"/>
        <v>6.442814551893596</v>
      </c>
      <c r="D17">
        <f t="shared" si="1"/>
        <v>5.8781343458993822</v>
      </c>
      <c r="E17">
        <v>17</v>
      </c>
      <c r="G17">
        <f t="shared" si="2"/>
        <v>5.671857643299238</v>
      </c>
      <c r="H17">
        <f t="shared" si="3"/>
        <v>6.242915487716048</v>
      </c>
    </row>
    <row r="18" spans="1:8" x14ac:dyDescent="0.3">
      <c r="A18">
        <v>18</v>
      </c>
      <c r="C18">
        <f t="shared" si="0"/>
        <v>6.5057499344216545</v>
      </c>
      <c r="D18">
        <f t="shared" si="1"/>
        <v>5.941066846819739</v>
      </c>
      <c r="E18">
        <v>18</v>
      </c>
      <c r="G18">
        <f t="shared" si="2"/>
        <v>5.7493393825932282</v>
      </c>
      <c r="H18">
        <f t="shared" si="3"/>
        <v>6.3192256780732396</v>
      </c>
    </row>
    <row r="19" spans="1:8" x14ac:dyDescent="0.3">
      <c r="A19">
        <v>19</v>
      </c>
      <c r="C19">
        <f t="shared" si="0"/>
        <v>6.568685316949713</v>
      </c>
      <c r="D19">
        <f t="shared" si="1"/>
        <v>6.0039198904297111</v>
      </c>
      <c r="E19">
        <v>19</v>
      </c>
      <c r="G19">
        <f t="shared" si="2"/>
        <v>5.8268211218872183</v>
      </c>
      <c r="H19">
        <f t="shared" si="3"/>
        <v>6.3956530305291492</v>
      </c>
    </row>
    <row r="20" spans="1:8" x14ac:dyDescent="0.3">
      <c r="A20">
        <v>20</v>
      </c>
      <c r="C20">
        <f t="shared" si="0"/>
        <v>6.6316206994777716</v>
      </c>
      <c r="D20">
        <f t="shared" si="1"/>
        <v>6.0666935114723337</v>
      </c>
      <c r="E20">
        <v>20</v>
      </c>
      <c r="G20">
        <f t="shared" si="2"/>
        <v>5.9043028611812076</v>
      </c>
      <c r="H20">
        <f t="shared" si="3"/>
        <v>6.4721981976736327</v>
      </c>
    </row>
    <row r="21" spans="1:8" x14ac:dyDescent="0.3">
      <c r="A21">
        <v>21</v>
      </c>
      <c r="C21">
        <f t="shared" si="0"/>
        <v>6.6945560820058301</v>
      </c>
      <c r="D21">
        <f t="shared" si="1"/>
        <v>6.1293877781441708</v>
      </c>
      <c r="E21">
        <v>21</v>
      </c>
      <c r="G21">
        <f t="shared" si="2"/>
        <v>5.9817846004751978</v>
      </c>
      <c r="H21">
        <f t="shared" si="3"/>
        <v>6.5488617632474266</v>
      </c>
    </row>
    <row r="22" spans="1:8" x14ac:dyDescent="0.3">
      <c r="A22">
        <v>22</v>
      </c>
      <c r="C22">
        <f t="shared" si="0"/>
        <v>6.7574914645338877</v>
      </c>
      <c r="D22">
        <f t="shared" si="1"/>
        <v>6.1920027919517375</v>
      </c>
      <c r="E22">
        <v>22</v>
      </c>
      <c r="G22">
        <f t="shared" si="2"/>
        <v>6.0592663397691879</v>
      </c>
      <c r="H22">
        <f t="shared" si="3"/>
        <v>6.6256442403559692</v>
      </c>
    </row>
    <row r="23" spans="1:8" x14ac:dyDescent="0.3">
      <c r="A23">
        <v>23</v>
      </c>
      <c r="C23">
        <f t="shared" si="0"/>
        <v>6.8204268470619462</v>
      </c>
      <c r="D23">
        <f t="shared" si="1"/>
        <v>6.2545386874983251</v>
      </c>
      <c r="E23">
        <v>23</v>
      </c>
      <c r="G23">
        <f t="shared" si="2"/>
        <v>6.1367480790631781</v>
      </c>
      <c r="H23">
        <f t="shared" si="3"/>
        <v>6.7025460698829677</v>
      </c>
    </row>
    <row r="24" spans="1:8" x14ac:dyDescent="0.3">
      <c r="A24">
        <v>24</v>
      </c>
      <c r="C24">
        <f t="shared" si="0"/>
        <v>6.8833622295900048</v>
      </c>
      <c r="D24">
        <f t="shared" si="1"/>
        <v>6.3169956322022296</v>
      </c>
      <c r="E24">
        <v>24</v>
      </c>
      <c r="G24">
        <f t="shared" si="2"/>
        <v>6.2142298183571674</v>
      </c>
      <c r="H24">
        <f t="shared" si="3"/>
        <v>6.7795676191149665</v>
      </c>
    </row>
    <row r="25" spans="1:8" x14ac:dyDescent="0.3">
      <c r="A25">
        <v>25</v>
      </c>
      <c r="C25">
        <f t="shared" si="0"/>
        <v>6.9462976121180633</v>
      </c>
      <c r="D25">
        <f t="shared" si="1"/>
        <v>6.3793738259477948</v>
      </c>
      <c r="E25">
        <v>25</v>
      </c>
      <c r="G25">
        <f t="shared" si="2"/>
        <v>6.2917115576511575</v>
      </c>
      <c r="H25">
        <f t="shared" si="3"/>
        <v>6.8567091805868232</v>
      </c>
    </row>
    <row r="26" spans="1:8" x14ac:dyDescent="0.3">
      <c r="A26">
        <v>26</v>
      </c>
      <c r="C26">
        <f t="shared" si="0"/>
        <v>7.0092329946461218</v>
      </c>
      <c r="D26">
        <f t="shared" si="1"/>
        <v>6.441673500670924</v>
      </c>
      <c r="E26">
        <v>26</v>
      </c>
      <c r="G26">
        <f t="shared" si="2"/>
        <v>6.3691932969451468</v>
      </c>
      <c r="H26">
        <f t="shared" si="3"/>
        <v>6.9339709711564881</v>
      </c>
    </row>
    <row r="27" spans="1:8" x14ac:dyDescent="0.3">
      <c r="A27">
        <v>27</v>
      </c>
      <c r="C27">
        <f t="shared" si="0"/>
        <v>7.0721683771741803</v>
      </c>
      <c r="D27">
        <f t="shared" si="1"/>
        <v>6.5038949198810778</v>
      </c>
      <c r="E27">
        <v>27</v>
      </c>
      <c r="G27">
        <f t="shared" si="2"/>
        <v>6.446675036239137</v>
      </c>
      <c r="H27">
        <f t="shared" si="3"/>
        <v>7.0113531313159019</v>
      </c>
    </row>
    <row r="28" spans="1:8" x14ac:dyDescent="0.3">
      <c r="A28">
        <v>28</v>
      </c>
      <c r="C28">
        <f t="shared" si="0"/>
        <v>7.1351037597022389</v>
      </c>
      <c r="D28">
        <f t="shared" si="1"/>
        <v>6.56603837812201</v>
      </c>
      <c r="E28">
        <v>28</v>
      </c>
      <c r="G28">
        <f t="shared" si="2"/>
        <v>6.5241567755331271</v>
      </c>
      <c r="H28">
        <f t="shared" si="3"/>
        <v>7.0888557247430661</v>
      </c>
    </row>
    <row r="29" spans="1:8" x14ac:dyDescent="0.3">
      <c r="A29">
        <v>29</v>
      </c>
      <c r="C29">
        <f t="shared" si="0"/>
        <v>7.1980391422302974</v>
      </c>
      <c r="D29">
        <f t="shared" si="1"/>
        <v>6.6281042003737989</v>
      </c>
      <c r="E29">
        <v>29</v>
      </c>
      <c r="G29">
        <f t="shared" si="2"/>
        <v>6.6016385148271173</v>
      </c>
      <c r="H29">
        <f t="shared" si="3"/>
        <v>7.1664787380986432</v>
      </c>
    </row>
    <row r="30" spans="1:8" x14ac:dyDescent="0.3">
      <c r="A30">
        <v>30</v>
      </c>
      <c r="C30">
        <f t="shared" si="0"/>
        <v>7.2609745247583559</v>
      </c>
      <c r="D30">
        <f t="shared" si="1"/>
        <v>6.6900927413989528</v>
      </c>
      <c r="E30">
        <v>30</v>
      </c>
      <c r="G30">
        <f t="shared" si="2"/>
        <v>6.6791202541211074</v>
      </c>
      <c r="H30">
        <f t="shared" si="3"/>
        <v>7.2442220810685862</v>
      </c>
    </row>
    <row r="31" spans="1:8" x14ac:dyDescent="0.3">
      <c r="A31">
        <v>31</v>
      </c>
      <c r="C31">
        <f t="shared" si="0"/>
        <v>7.3239099072864144</v>
      </c>
      <c r="D31">
        <f t="shared" si="1"/>
        <v>6.7520043850355993</v>
      </c>
      <c r="E31">
        <v>31</v>
      </c>
      <c r="G31">
        <f t="shared" si="2"/>
        <v>6.7566019934150967</v>
      </c>
      <c r="H31">
        <f t="shared" si="3"/>
        <v>7.322085586652479</v>
      </c>
    </row>
    <row r="32" spans="1:8" x14ac:dyDescent="0.3">
      <c r="A32">
        <v>32</v>
      </c>
      <c r="C32">
        <f t="shared" si="0"/>
        <v>7.386845289814473</v>
      </c>
      <c r="D32">
        <f t="shared" si="1"/>
        <v>6.8138395434409604</v>
      </c>
      <c r="E32">
        <v>32</v>
      </c>
      <c r="G32">
        <f t="shared" si="2"/>
        <v>6.8340837327090869</v>
      </c>
      <c r="H32">
        <f t="shared" si="3"/>
        <v>7.4000690116954555</v>
      </c>
    </row>
    <row r="33" spans="1:8" x14ac:dyDescent="0.3">
      <c r="A33">
        <v>33</v>
      </c>
      <c r="C33">
        <f t="shared" ref="C33:C64" si="4">5.43584843144466+(A33-1)*0.0629353825280585</f>
        <v>7.4497806723425315</v>
      </c>
      <c r="D33">
        <f t="shared" ref="D33:D64" si="5">0+1*C33-0.561722964284778*(1.01052631578947+(C33-6.472)^2/27.8523997125956)^0.5</f>
        <v>6.8755986562884948</v>
      </c>
      <c r="E33">
        <v>33</v>
      </c>
      <c r="G33">
        <f t="shared" ref="G33:G64" si="6">4.4321498145954+(E33-1)*0.0774817392939899</f>
        <v>6.9115654720030761</v>
      </c>
      <c r="H33">
        <f t="shared" ref="H33:H64" si="7">0+1*G33+0.561722964284778*(1.01052631578947+(G33-6.472)^2/27.8523997125956)^0.5</f>
        <v>7.4781720376597294</v>
      </c>
    </row>
    <row r="34" spans="1:8" x14ac:dyDescent="0.3">
      <c r="A34">
        <v>34</v>
      </c>
      <c r="C34">
        <f t="shared" si="4"/>
        <v>7.51271605487059</v>
      </c>
      <c r="D34">
        <f t="shared" si="5"/>
        <v>6.9372821899222252</v>
      </c>
      <c r="E34">
        <v>34</v>
      </c>
      <c r="G34">
        <f t="shared" si="6"/>
        <v>6.9890472112970663</v>
      </c>
      <c r="H34">
        <f t="shared" si="7"/>
        <v>7.5563942716300767</v>
      </c>
    </row>
    <row r="35" spans="1:8" x14ac:dyDescent="0.3">
      <c r="A35">
        <v>35</v>
      </c>
      <c r="C35">
        <f t="shared" si="4"/>
        <v>7.5756514373986485</v>
      </c>
      <c r="D35">
        <f t="shared" si="5"/>
        <v>6.998890636471895</v>
      </c>
      <c r="E35">
        <v>35</v>
      </c>
      <c r="G35">
        <f t="shared" si="6"/>
        <v>7.0665289505910565</v>
      </c>
      <c r="H35">
        <f t="shared" si="7"/>
        <v>7.6347352475458887</v>
      </c>
    </row>
    <row r="36" spans="1:8" x14ac:dyDescent="0.3">
      <c r="A36">
        <v>36</v>
      </c>
      <c r="C36">
        <f t="shared" si="4"/>
        <v>7.6385868199267071</v>
      </c>
      <c r="D36">
        <f t="shared" si="5"/>
        <v>7.0604245129326832</v>
      </c>
      <c r="E36">
        <v>36</v>
      </c>
      <c r="G36">
        <f t="shared" si="6"/>
        <v>7.1440106898850466</v>
      </c>
      <c r="H36">
        <f t="shared" si="7"/>
        <v>7.7131944276508673</v>
      </c>
    </row>
    <row r="37" spans="1:8" x14ac:dyDescent="0.3">
      <c r="A37">
        <v>37</v>
      </c>
      <c r="C37">
        <f t="shared" si="4"/>
        <v>7.7015222024547656</v>
      </c>
      <c r="D37">
        <f t="shared" si="5"/>
        <v>7.1218843602132882</v>
      </c>
      <c r="E37">
        <v>37</v>
      </c>
      <c r="G37">
        <f t="shared" si="6"/>
        <v>7.2214924291790368</v>
      </c>
      <c r="H37">
        <f t="shared" si="7"/>
        <v>7.7917712041499723</v>
      </c>
    </row>
    <row r="38" spans="1:8" x14ac:dyDescent="0.3">
      <c r="A38">
        <v>38</v>
      </c>
      <c r="C38">
        <f t="shared" si="4"/>
        <v>7.7644575849828241</v>
      </c>
      <c r="D38">
        <f t="shared" si="5"/>
        <v>7.1832707421561963</v>
      </c>
      <c r="E38">
        <v>38</v>
      </c>
      <c r="G38">
        <f t="shared" si="6"/>
        <v>7.298974168473026</v>
      </c>
      <c r="H38">
        <f t="shared" si="7"/>
        <v>7.8704649010618954</v>
      </c>
    </row>
    <row r="39" spans="1:8" x14ac:dyDescent="0.3">
      <c r="A39">
        <v>39</v>
      </c>
      <c r="C39">
        <f t="shared" si="4"/>
        <v>7.8273929675108826</v>
      </c>
      <c r="D39">
        <f t="shared" si="5"/>
        <v>7.2445842445340096</v>
      </c>
      <c r="E39">
        <v>39</v>
      </c>
      <c r="G39">
        <f t="shared" si="6"/>
        <v>7.3764559077670153</v>
      </c>
      <c r="H39">
        <f t="shared" si="7"/>
        <v>7.9492747762541738</v>
      </c>
    </row>
    <row r="40" spans="1:8" x14ac:dyDescent="0.3">
      <c r="A40">
        <v>40</v>
      </c>
      <c r="C40">
        <f t="shared" si="4"/>
        <v>7.8903283500389412</v>
      </c>
      <c r="D40">
        <f t="shared" si="5"/>
        <v>7.3058254740256512</v>
      </c>
      <c r="E40">
        <v>40</v>
      </c>
      <c r="G40">
        <f t="shared" si="6"/>
        <v>7.4539376470610055</v>
      </c>
      <c r="H40">
        <f t="shared" si="7"/>
        <v>8.0282000236469937</v>
      </c>
    </row>
    <row r="41" spans="1:8" x14ac:dyDescent="0.3">
      <c r="A41">
        <v>41</v>
      </c>
      <c r="C41">
        <f t="shared" si="4"/>
        <v>7.9532637325669997</v>
      </c>
      <c r="D41">
        <f t="shared" si="5"/>
        <v>7.3669950571762675</v>
      </c>
      <c r="E41">
        <v>41</v>
      </c>
      <c r="G41">
        <f t="shared" si="6"/>
        <v>7.5314193863549956</v>
      </c>
      <c r="H41">
        <f t="shared" si="7"/>
        <v>8.1072397755709371</v>
      </c>
    </row>
    <row r="42" spans="1:8" x14ac:dyDescent="0.3">
      <c r="A42">
        <v>42</v>
      </c>
      <c r="C42">
        <f t="shared" si="4"/>
        <v>8.0161991150950573</v>
      </c>
      <c r="D42">
        <f t="shared" si="5"/>
        <v>7.4280936393445565</v>
      </c>
      <c r="E42">
        <v>42</v>
      </c>
      <c r="G42">
        <f t="shared" si="6"/>
        <v>7.6089011256489858</v>
      </c>
      <c r="H42">
        <f t="shared" si="7"/>
        <v>8.186393105263198</v>
      </c>
    </row>
    <row r="43" spans="1:8" x14ac:dyDescent="0.3">
      <c r="A43">
        <v>43</v>
      </c>
      <c r="C43">
        <f t="shared" si="4"/>
        <v>8.0791344976231159</v>
      </c>
      <c r="D43">
        <f t="shared" si="5"/>
        <v>7.4891218836412063</v>
      </c>
      <c r="E43">
        <v>43</v>
      </c>
      <c r="G43">
        <f t="shared" si="6"/>
        <v>7.686382864942976</v>
      </c>
      <c r="H43">
        <f t="shared" si="7"/>
        <v>8.2656590294862955</v>
      </c>
    </row>
    <row r="44" spans="1:8" x14ac:dyDescent="0.3">
      <c r="A44">
        <v>44</v>
      </c>
      <c r="C44">
        <f t="shared" si="4"/>
        <v>8.1420698801511744</v>
      </c>
      <c r="D44">
        <f t="shared" si="5"/>
        <v>7.5500804698619932</v>
      </c>
      <c r="E44">
        <v>44</v>
      </c>
      <c r="G44">
        <f t="shared" si="6"/>
        <v>7.7638646042369652</v>
      </c>
      <c r="H44">
        <f t="shared" si="7"/>
        <v>8.3450365112529763</v>
      </c>
    </row>
    <row r="45" spans="1:8" x14ac:dyDescent="0.3">
      <c r="A45">
        <v>45</v>
      </c>
      <c r="C45">
        <f t="shared" si="4"/>
        <v>8.2050052626792329</v>
      </c>
      <c r="D45">
        <f t="shared" si="5"/>
        <v>7.6109700934190103</v>
      </c>
      <c r="E45">
        <v>45</v>
      </c>
      <c r="G45">
        <f t="shared" si="6"/>
        <v>7.8413463435309554</v>
      </c>
      <c r="H45">
        <f t="shared" si="7"/>
        <v>8.4245244626408624</v>
      </c>
    </row>
    <row r="46" spans="1:8" x14ac:dyDescent="0.3">
      <c r="A46">
        <v>46</v>
      </c>
      <c r="C46">
        <f t="shared" si="4"/>
        <v>8.2679406452072914</v>
      </c>
      <c r="D46">
        <f t="shared" si="5"/>
        <v>7.6717914642733298</v>
      </c>
      <c r="E46">
        <v>46</v>
      </c>
      <c r="G46">
        <f t="shared" si="6"/>
        <v>7.9188280828249447</v>
      </c>
      <c r="H46">
        <f t="shared" si="7"/>
        <v>8.5041217476803261</v>
      </c>
    </row>
    <row r="47" spans="1:8" x14ac:dyDescent="0.3">
      <c r="A47">
        <v>47</v>
      </c>
      <c r="C47">
        <f t="shared" si="4"/>
        <v>8.33087602773535</v>
      </c>
      <c r="D47">
        <f t="shared" si="5"/>
        <v>7.7325453058722911</v>
      </c>
      <c r="E47">
        <v>47</v>
      </c>
      <c r="G47">
        <f t="shared" si="6"/>
        <v>7.9963098221189348</v>
      </c>
      <c r="H47">
        <f t="shared" si="7"/>
        <v>8.5838271852993362</v>
      </c>
    </row>
    <row r="48" spans="1:8" x14ac:dyDescent="0.3">
      <c r="A48">
        <v>48</v>
      </c>
      <c r="C48">
        <f t="shared" si="4"/>
        <v>8.3938114102634085</v>
      </c>
      <c r="D48">
        <f t="shared" si="5"/>
        <v>7.7932323540944246</v>
      </c>
      <c r="E48">
        <v>48</v>
      </c>
      <c r="G48">
        <f t="shared" si="6"/>
        <v>8.073791561412925</v>
      </c>
      <c r="H48">
        <f t="shared" si="7"/>
        <v>8.6636395523092169</v>
      </c>
    </row>
    <row r="49" spans="1:8" x14ac:dyDescent="0.3">
      <c r="A49">
        <v>49</v>
      </c>
      <c r="C49">
        <f t="shared" si="4"/>
        <v>8.456746792791467</v>
      </c>
      <c r="D49">
        <f t="shared" si="5"/>
        <v>7.8538533562048602</v>
      </c>
      <c r="E49">
        <v>49</v>
      </c>
      <c r="G49">
        <f t="shared" si="6"/>
        <v>8.1512733007069151</v>
      </c>
      <c r="H49">
        <f t="shared" si="7"/>
        <v>8.7435575864157844</v>
      </c>
    </row>
    <row r="50" spans="1:8" x14ac:dyDescent="0.3">
      <c r="A50">
        <v>50</v>
      </c>
      <c r="C50">
        <f t="shared" si="4"/>
        <v>8.5196821753195255</v>
      </c>
      <c r="D50">
        <f t="shared" si="5"/>
        <v>7.914409069823904</v>
      </c>
      <c r="E50">
        <v>50</v>
      </c>
      <c r="G50">
        <f t="shared" si="6"/>
        <v>8.2287550400009053</v>
      </c>
      <c r="H50">
        <f t="shared" si="7"/>
        <v>8.8235799892408231</v>
      </c>
    </row>
    <row r="51" spans="1:8" x14ac:dyDescent="0.3">
      <c r="A51">
        <v>51</v>
      </c>
      <c r="C51">
        <f t="shared" si="4"/>
        <v>8.5826175578475841</v>
      </c>
      <c r="D51">
        <f t="shared" si="5"/>
        <v>7.974900261911273</v>
      </c>
      <c r="E51">
        <v>51</v>
      </c>
      <c r="G51">
        <f t="shared" si="6"/>
        <v>8.3062367792948955</v>
      </c>
      <c r="H51">
        <f t="shared" si="7"/>
        <v>8.9037054293395741</v>
      </c>
    </row>
    <row r="52" spans="1:8" x14ac:dyDescent="0.3">
      <c r="A52">
        <v>52</v>
      </c>
      <c r="C52">
        <f t="shared" si="4"/>
        <v>8.6455529403756426</v>
      </c>
      <c r="D52">
        <f t="shared" si="5"/>
        <v>8.0353277077682943</v>
      </c>
      <c r="E52">
        <v>52</v>
      </c>
      <c r="G52">
        <f t="shared" si="6"/>
        <v>8.3837185185888856</v>
      </c>
      <c r="H52">
        <f t="shared" si="7"/>
        <v>8.9839325452006271</v>
      </c>
    </row>
    <row r="53" spans="1:8" x14ac:dyDescent="0.3">
      <c r="A53">
        <v>53</v>
      </c>
      <c r="C53">
        <f t="shared" si="4"/>
        <v>8.7084883229037011</v>
      </c>
      <c r="D53">
        <f t="shared" si="5"/>
        <v>8.0956921900601859</v>
      </c>
      <c r="E53">
        <v>53</v>
      </c>
      <c r="G53">
        <f t="shared" si="6"/>
        <v>8.4612002578828758</v>
      </c>
      <c r="H53">
        <f t="shared" si="7"/>
        <v>9.0642599482155042</v>
      </c>
    </row>
    <row r="54" spans="1:8" x14ac:dyDescent="0.3">
      <c r="A54">
        <v>54</v>
      </c>
      <c r="C54">
        <f t="shared" si="4"/>
        <v>8.7714237054317596</v>
      </c>
      <c r="D54">
        <f t="shared" si="5"/>
        <v>8.1559944978603571</v>
      </c>
      <c r="E54">
        <v>54</v>
      </c>
      <c r="G54">
        <f t="shared" si="6"/>
        <v>8.5386819971768642</v>
      </c>
      <c r="H54">
        <f t="shared" si="7"/>
        <v>9.1446862256060246</v>
      </c>
    </row>
    <row r="55" spans="1:8" x14ac:dyDescent="0.3">
      <c r="A55">
        <v>55</v>
      </c>
      <c r="C55">
        <f t="shared" si="4"/>
        <v>8.8343590879598182</v>
      </c>
      <c r="D55">
        <f t="shared" si="5"/>
        <v>8.2162354257184465</v>
      </c>
      <c r="E55">
        <v>55</v>
      </c>
      <c r="G55">
        <f t="shared" si="6"/>
        <v>8.6161637364708543</v>
      </c>
      <c r="H55">
        <f t="shared" si="7"/>
        <v>9.225209943298621</v>
      </c>
    </row>
    <row r="56" spans="1:8" x14ac:dyDescent="0.3">
      <c r="A56">
        <v>56</v>
      </c>
      <c r="C56">
        <f t="shared" si="4"/>
        <v>8.8972944704878767</v>
      </c>
      <c r="D56">
        <f t="shared" si="5"/>
        <v>8.2764157727536674</v>
      </c>
      <c r="E56">
        <v>56</v>
      </c>
      <c r="G56">
        <f t="shared" si="6"/>
        <v>8.6936454757648445</v>
      </c>
      <c r="H56">
        <f t="shared" si="7"/>
        <v>9.3058296487356049</v>
      </c>
    </row>
    <row r="57" spans="1:8" x14ac:dyDescent="0.3">
      <c r="A57">
        <v>57</v>
      </c>
      <c r="C57">
        <f t="shared" si="4"/>
        <v>8.9602298530159352</v>
      </c>
      <c r="D57">
        <f t="shared" si="5"/>
        <v>8.3365363417748011</v>
      </c>
      <c r="E57">
        <v>57</v>
      </c>
      <c r="G57">
        <f t="shared" si="6"/>
        <v>8.7711272150588329</v>
      </c>
      <c r="H57">
        <f t="shared" si="7"/>
        <v>9.3865438736145048</v>
      </c>
    </row>
    <row r="58" spans="1:8" x14ac:dyDescent="0.3">
      <c r="A58">
        <v>58</v>
      </c>
      <c r="C58">
        <f t="shared" si="4"/>
        <v>9.0231652355439937</v>
      </c>
      <c r="D58">
        <f t="shared" si="5"/>
        <v>8.3965979384280462</v>
      </c>
      <c r="E58">
        <v>58</v>
      </c>
      <c r="G58">
        <f t="shared" si="6"/>
        <v>8.848608954352823</v>
      </c>
      <c r="H58">
        <f t="shared" si="7"/>
        <v>9.4673511365475527</v>
      </c>
    </row>
    <row r="59" spans="1:8" x14ac:dyDescent="0.3">
      <c r="A59">
        <v>59</v>
      </c>
      <c r="C59">
        <f t="shared" si="4"/>
        <v>9.0861006180720523</v>
      </c>
      <c r="D59">
        <f t="shared" si="5"/>
        <v>8.4566013703736953</v>
      </c>
      <c r="E59">
        <v>59</v>
      </c>
      <c r="G59">
        <f t="shared" si="6"/>
        <v>8.9260906936468132</v>
      </c>
      <c r="H59">
        <f t="shared" si="7"/>
        <v>9.548249945634355</v>
      </c>
    </row>
    <row r="60" spans="1:8" x14ac:dyDescent="0.3">
      <c r="A60">
        <v>60</v>
      </c>
      <c r="C60">
        <f t="shared" si="4"/>
        <v>9.1490360006001108</v>
      </c>
      <c r="D60">
        <f t="shared" si="5"/>
        <v>8.5165474464925026</v>
      </c>
      <c r="E60">
        <v>60</v>
      </c>
      <c r="G60">
        <f t="shared" si="6"/>
        <v>9.0035724329408033</v>
      </c>
      <c r="H60">
        <f t="shared" si="7"/>
        <v>9.6292388009418577</v>
      </c>
    </row>
    <row r="61" spans="1:8" x14ac:dyDescent="0.3">
      <c r="A61">
        <v>61</v>
      </c>
      <c r="C61">
        <f t="shared" si="4"/>
        <v>9.2119713831281693</v>
      </c>
      <c r="D61">
        <f t="shared" si="5"/>
        <v>8.5764369761223858</v>
      </c>
      <c r="E61">
        <v>61</v>
      </c>
      <c r="G61">
        <f t="shared" si="6"/>
        <v>9.0810541722347935</v>
      </c>
      <c r="H61">
        <f t="shared" si="7"/>
        <v>9.7103161968866054</v>
      </c>
    </row>
    <row r="62" spans="1:8" x14ac:dyDescent="0.3">
      <c r="A62">
        <v>62</v>
      </c>
      <c r="C62">
        <f t="shared" si="4"/>
        <v>9.2749067656562278</v>
      </c>
      <c r="D62">
        <f t="shared" si="5"/>
        <v>8.6362707683259998</v>
      </c>
      <c r="E62">
        <v>62</v>
      </c>
      <c r="G62">
        <f t="shared" si="6"/>
        <v>9.1585359115287837</v>
      </c>
      <c r="H62">
        <f t="shared" si="7"/>
        <v>9.7914806245152306</v>
      </c>
    </row>
    <row r="63" spans="1:8" x14ac:dyDescent="0.3">
      <c r="A63">
        <v>63</v>
      </c>
      <c r="C63">
        <f t="shared" si="4"/>
        <v>9.3378421481842864</v>
      </c>
      <c r="D63">
        <f t="shared" si="5"/>
        <v>8.696049631189517</v>
      </c>
      <c r="E63">
        <v>63</v>
      </c>
      <c r="G63">
        <f t="shared" si="6"/>
        <v>9.2360176508227738</v>
      </c>
      <c r="H63">
        <f t="shared" si="7"/>
        <v>9.8727305736800268</v>
      </c>
    </row>
    <row r="64" spans="1:8" x14ac:dyDescent="0.3">
      <c r="A64">
        <v>64</v>
      </c>
      <c r="C64">
        <f t="shared" si="4"/>
        <v>9.4007775307123449</v>
      </c>
      <c r="D64">
        <f t="shared" si="5"/>
        <v>8.7557743711528673</v>
      </c>
      <c r="E64">
        <v>64</v>
      </c>
      <c r="G64">
        <f t="shared" si="6"/>
        <v>9.313499390116764</v>
      </c>
      <c r="H64">
        <f t="shared" si="7"/>
        <v>9.954064535107257</v>
      </c>
    </row>
    <row r="65" spans="1:8" x14ac:dyDescent="0.3">
      <c r="A65">
        <v>65</v>
      </c>
      <c r="C65">
        <f t="shared" ref="C65:C70" si="8">5.43584843144466+(A65-1)*0.0629353825280585</f>
        <v>9.4637129132404034</v>
      </c>
      <c r="D65">
        <f t="shared" ref="D65:D70" si="9">0+1*C65-0.561722964284778*(1.01052631578947+(C65-6.472)^2/27.8523997125956)^0.5</f>
        <v>8.8154457923714986</v>
      </c>
      <c r="E65">
        <v>65</v>
      </c>
      <c r="G65">
        <f t="shared" ref="G65:G70" si="10">4.4321498145954+(E65-1)*0.0774817392939899</f>
        <v>9.3909811294107541</v>
      </c>
      <c r="H65">
        <f t="shared" ref="H65:H70" si="11">0+1*G65+0.561722964284778*(1.01052631578947+(G65-6.472)^2/27.8523997125956)^0.5</f>
        <v>10.03548100235666</v>
      </c>
    </row>
    <row r="66" spans="1:8" x14ac:dyDescent="0.3">
      <c r="A66">
        <v>66</v>
      </c>
      <c r="C66">
        <f t="shared" si="8"/>
        <v>9.5266482957684619</v>
      </c>
      <c r="D66">
        <f t="shared" si="9"/>
        <v>8.87506469610965</v>
      </c>
      <c r="E66">
        <v>66</v>
      </c>
      <c r="G66">
        <f t="shared" si="10"/>
        <v>9.4684628687047443</v>
      </c>
      <c r="H66">
        <f t="shared" si="11"/>
        <v>10.116978473671363</v>
      </c>
    </row>
    <row r="67" spans="1:8" x14ac:dyDescent="0.3">
      <c r="A67">
        <v>67</v>
      </c>
      <c r="C67">
        <f t="shared" si="8"/>
        <v>9.5895836782965205</v>
      </c>
      <c r="D67">
        <f t="shared" si="9"/>
        <v>8.934631880164984</v>
      </c>
      <c r="E67">
        <v>67</v>
      </c>
      <c r="G67">
        <f t="shared" si="10"/>
        <v>9.5459446079987327</v>
      </c>
      <c r="H67">
        <f t="shared" si="11"/>
        <v>10.198555453718049</v>
      </c>
    </row>
    <row r="68" spans="1:8" x14ac:dyDescent="0.3">
      <c r="A68">
        <v>68</v>
      </c>
      <c r="C68">
        <f t="shared" si="8"/>
        <v>9.652519060824579</v>
      </c>
      <c r="D68">
        <f t="shared" si="9"/>
        <v>8.9941481383243111</v>
      </c>
      <c r="E68">
        <v>68</v>
      </c>
      <c r="G68">
        <f t="shared" si="10"/>
        <v>9.6234263472927228</v>
      </c>
      <c r="H68">
        <f t="shared" si="11"/>
        <v>10.280210455217905</v>
      </c>
    </row>
    <row r="69" spans="1:8" x14ac:dyDescent="0.3">
      <c r="A69">
        <v>69</v>
      </c>
      <c r="C69">
        <f t="shared" si="8"/>
        <v>9.7154544433526375</v>
      </c>
      <c r="D69">
        <f t="shared" si="9"/>
        <v>9.0536142598500806</v>
      </c>
      <c r="E69">
        <v>69</v>
      </c>
      <c r="G69">
        <f t="shared" si="10"/>
        <v>9.700908086586713</v>
      </c>
      <c r="H69">
        <f t="shared" si="11"/>
        <v>10.361942000469355</v>
      </c>
    </row>
    <row r="70" spans="1:8" x14ac:dyDescent="0.3">
      <c r="A70">
        <v>70</v>
      </c>
      <c r="C70">
        <f t="shared" si="8"/>
        <v>9.7783898258806961</v>
      </c>
      <c r="D70">
        <f t="shared" si="9"/>
        <v>9.1130310289971916</v>
      </c>
      <c r="E70">
        <v>70</v>
      </c>
      <c r="G70">
        <f t="shared" si="10"/>
        <v>9.7783898258807032</v>
      </c>
      <c r="H70">
        <f t="shared" si="11"/>
        <v>10.443748622764209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9F470-6FC7-4BF6-ACBA-15C1A3308F9F}">
  <sheetPr codeName="XLSTAT_20230723_002738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4.93948278420099+(A1-1)*0.0617320560255017</f>
        <v>4.9394827842009903</v>
      </c>
      <c r="D1">
        <f t="shared" ref="D1:D32" si="1">0+1*C1-0.294529843790199*(1.01818181818182+(C1-6.51290909090909)^2/17.7614084992691)^0.5</f>
        <v>4.6225973304887775</v>
      </c>
      <c r="E1">
        <v>1</v>
      </c>
      <c r="G1">
        <f t="shared" ref="G1:G32" si="2">4.03547379938437+(E1-1)*0.0748336355155977</f>
        <v>4.0354737993843699</v>
      </c>
      <c r="H1">
        <f t="shared" ref="H1:H32" si="3">0+1*G1+0.294529843790199*(1.01818181818182+(G1-6.51290909090909)^2/17.7614084992691)^0.5</f>
        <v>4.3794242350840191</v>
      </c>
    </row>
    <row r="2" spans="1:8" x14ac:dyDescent="0.3">
      <c r="A2">
        <v>2</v>
      </c>
      <c r="C2">
        <f t="shared" si="0"/>
        <v>5.001214840226492</v>
      </c>
      <c r="D2">
        <f t="shared" si="1"/>
        <v>4.6858004826014801</v>
      </c>
      <c r="E2">
        <v>2</v>
      </c>
      <c r="G2">
        <f t="shared" si="2"/>
        <v>4.1103074348999673</v>
      </c>
      <c r="H2">
        <f t="shared" si="3"/>
        <v>4.4516551857552829</v>
      </c>
    </row>
    <row r="3" spans="1:8" x14ac:dyDescent="0.3">
      <c r="A3">
        <v>3</v>
      </c>
      <c r="C3">
        <f t="shared" si="0"/>
        <v>5.0629468962519937</v>
      </c>
      <c r="D3">
        <f t="shared" si="1"/>
        <v>4.7489512465292769</v>
      </c>
      <c r="E3">
        <v>3</v>
      </c>
      <c r="G3">
        <f t="shared" si="2"/>
        <v>4.1851410704155656</v>
      </c>
      <c r="H3">
        <f t="shared" si="3"/>
        <v>4.5239468761847474</v>
      </c>
    </row>
    <row r="4" spans="1:8" x14ac:dyDescent="0.3">
      <c r="A4">
        <v>4</v>
      </c>
      <c r="C4">
        <f t="shared" si="0"/>
        <v>5.1246789522774954</v>
      </c>
      <c r="D4">
        <f t="shared" si="1"/>
        <v>4.8120489090622423</v>
      </c>
      <c r="E4">
        <v>4</v>
      </c>
      <c r="G4">
        <f t="shared" si="2"/>
        <v>4.259974705931163</v>
      </c>
      <c r="H4">
        <f t="shared" si="3"/>
        <v>4.5963006835849045</v>
      </c>
    </row>
    <row r="5" spans="1:8" x14ac:dyDescent="0.3">
      <c r="A5">
        <v>5</v>
      </c>
      <c r="C5">
        <f t="shared" si="0"/>
        <v>5.1864110083029971</v>
      </c>
      <c r="D5">
        <f t="shared" si="1"/>
        <v>4.8750927714071501</v>
      </c>
      <c r="E5">
        <v>5</v>
      </c>
      <c r="G5">
        <f t="shared" si="2"/>
        <v>4.3348083414467604</v>
      </c>
      <c r="H5">
        <f t="shared" si="3"/>
        <v>4.668717991920512</v>
      </c>
    </row>
    <row r="6" spans="1:8" x14ac:dyDescent="0.3">
      <c r="A6">
        <v>6</v>
      </c>
      <c r="C6">
        <f t="shared" si="0"/>
        <v>5.2481430643284988</v>
      </c>
      <c r="D6">
        <f t="shared" si="1"/>
        <v>4.938082150709425</v>
      </c>
      <c r="E6">
        <v>6</v>
      </c>
      <c r="G6">
        <f t="shared" si="2"/>
        <v>4.4096419769623587</v>
      </c>
      <c r="H6">
        <f t="shared" si="3"/>
        <v>4.7412001895392439</v>
      </c>
    </row>
    <row r="7" spans="1:8" x14ac:dyDescent="0.3">
      <c r="A7">
        <v>7</v>
      </c>
      <c r="C7">
        <f t="shared" si="0"/>
        <v>5.3098751203540004</v>
      </c>
      <c r="D7">
        <f t="shared" si="1"/>
        <v>5.001016381588463</v>
      </c>
      <c r="E7">
        <v>7</v>
      </c>
      <c r="G7">
        <f t="shared" si="2"/>
        <v>4.4844756124779561</v>
      </c>
      <c r="H7">
        <f t="shared" si="3"/>
        <v>4.8137486666256848</v>
      </c>
    </row>
    <row r="8" spans="1:8" x14ac:dyDescent="0.3">
      <c r="A8">
        <v>8</v>
      </c>
      <c r="C8">
        <f t="shared" si="0"/>
        <v>5.3716071763795021</v>
      </c>
      <c r="D8">
        <f t="shared" si="1"/>
        <v>5.0638948176797411</v>
      </c>
      <c r="E8">
        <v>8</v>
      </c>
      <c r="G8">
        <f t="shared" si="2"/>
        <v>4.5593092479935535</v>
      </c>
      <c r="H8">
        <f t="shared" si="3"/>
        <v>4.8863648124795986</v>
      </c>
    </row>
    <row r="9" spans="1:8" x14ac:dyDescent="0.3">
      <c r="A9">
        <v>9</v>
      </c>
      <c r="C9">
        <f t="shared" si="0"/>
        <v>5.4333392324050038</v>
      </c>
      <c r="D9">
        <f t="shared" si="1"/>
        <v>5.1267168331767516</v>
      </c>
      <c r="E9">
        <v>9</v>
      </c>
      <c r="G9">
        <f t="shared" si="2"/>
        <v>4.6341428835091518</v>
      </c>
      <c r="H9">
        <f t="shared" si="3"/>
        <v>4.9590500126210193</v>
      </c>
    </row>
    <row r="10" spans="1:8" x14ac:dyDescent="0.3">
      <c r="A10">
        <v>10</v>
      </c>
      <c r="C10">
        <f t="shared" si="0"/>
        <v>5.4950712884305055</v>
      </c>
      <c r="D10">
        <f t="shared" si="1"/>
        <v>5.1894818243654015</v>
      </c>
      <c r="E10">
        <v>10</v>
      </c>
      <c r="G10">
        <f t="shared" si="2"/>
        <v>4.7089765190247492</v>
      </c>
      <c r="H10">
        <f t="shared" si="3"/>
        <v>5.0318056457265765</v>
      </c>
    </row>
    <row r="11" spans="1:8" x14ac:dyDescent="0.3">
      <c r="A11">
        <v>11</v>
      </c>
      <c r="C11">
        <f t="shared" si="0"/>
        <v>5.5568033444560072</v>
      </c>
      <c r="D11">
        <f t="shared" si="1"/>
        <v>5.2521892111432322</v>
      </c>
      <c r="E11">
        <v>11</v>
      </c>
      <c r="G11">
        <f t="shared" si="2"/>
        <v>4.7838101545403466</v>
      </c>
      <c r="H11">
        <f t="shared" si="3"/>
        <v>5.1046330804034001</v>
      </c>
    </row>
    <row r="12" spans="1:8" x14ac:dyDescent="0.3">
      <c r="A12">
        <v>12</v>
      </c>
      <c r="C12">
        <f t="shared" si="0"/>
        <v>5.6185354004815089</v>
      </c>
      <c r="D12">
        <f t="shared" si="1"/>
        <v>5.3148384385155119</v>
      </c>
      <c r="E12">
        <v>12</v>
      </c>
      <c r="G12">
        <f t="shared" si="2"/>
        <v>4.8586437900559449</v>
      </c>
      <c r="H12">
        <f t="shared" si="3"/>
        <v>5.1775336718090585</v>
      </c>
    </row>
    <row r="13" spans="1:8" x14ac:dyDescent="0.3">
      <c r="A13">
        <v>13</v>
      </c>
      <c r="C13">
        <f t="shared" si="0"/>
        <v>5.6802674565070106</v>
      </c>
      <c r="D13">
        <f t="shared" si="1"/>
        <v>5.3774289780600881</v>
      </c>
      <c r="E13">
        <v>13</v>
      </c>
      <c r="G13">
        <f t="shared" si="2"/>
        <v>4.9334774255715423</v>
      </c>
      <c r="H13">
        <f t="shared" si="3"/>
        <v>5.2505087581281487</v>
      </c>
    </row>
    <row r="14" spans="1:8" x14ac:dyDescent="0.3">
      <c r="A14">
        <v>14</v>
      </c>
      <c r="C14">
        <f t="shared" si="0"/>
        <v>5.7419995125325123</v>
      </c>
      <c r="D14">
        <f t="shared" si="1"/>
        <v>5.4399603293527354</v>
      </c>
      <c r="E14">
        <v>14</v>
      </c>
      <c r="G14">
        <f t="shared" si="2"/>
        <v>5.0083110610871397</v>
      </c>
      <c r="H14">
        <f t="shared" si="3"/>
        <v>5.3235596569184889</v>
      </c>
    </row>
    <row r="15" spans="1:8" x14ac:dyDescent="0.3">
      <c r="A15">
        <v>15</v>
      </c>
      <c r="C15">
        <f t="shared" si="0"/>
        <v>5.803731568558014</v>
      </c>
      <c r="D15">
        <f t="shared" si="1"/>
        <v>5.5024320213446902</v>
      </c>
      <c r="E15">
        <v>15</v>
      </c>
      <c r="G15">
        <f t="shared" si="2"/>
        <v>5.0831446966027372</v>
      </c>
      <c r="H15">
        <f t="shared" si="3"/>
        <v>5.3966876613421428</v>
      </c>
    </row>
    <row r="16" spans="1:8" x14ac:dyDescent="0.3">
      <c r="A16">
        <v>16</v>
      </c>
      <c r="C16">
        <f t="shared" si="0"/>
        <v>5.8654636245835157</v>
      </c>
      <c r="D16">
        <f t="shared" si="1"/>
        <v>5.5648436136840598</v>
      </c>
      <c r="E16">
        <v>16</v>
      </c>
      <c r="G16">
        <f t="shared" si="2"/>
        <v>5.1579783321183355</v>
      </c>
      <c r="H16">
        <f t="shared" si="3"/>
        <v>5.46989403629886</v>
      </c>
    </row>
    <row r="17" spans="1:8" x14ac:dyDescent="0.3">
      <c r="A17">
        <v>17</v>
      </c>
      <c r="C17">
        <f t="shared" si="0"/>
        <v>5.9271956806090174</v>
      </c>
      <c r="D17">
        <f t="shared" si="1"/>
        <v>5.6271946979729401</v>
      </c>
      <c r="E17">
        <v>17</v>
      </c>
      <c r="G17">
        <f t="shared" si="2"/>
        <v>5.2328119676339329</v>
      </c>
      <c r="H17">
        <f t="shared" si="3"/>
        <v>5.5431800144818757</v>
      </c>
    </row>
    <row r="18" spans="1:8" x14ac:dyDescent="0.3">
      <c r="A18">
        <v>18</v>
      </c>
      <c r="C18">
        <f t="shared" si="0"/>
        <v>5.9889277366345191</v>
      </c>
      <c r="D18">
        <f t="shared" si="1"/>
        <v>5.6894848989522284</v>
      </c>
      <c r="E18">
        <v>18</v>
      </c>
      <c r="G18">
        <f t="shared" si="2"/>
        <v>5.3076456031495312</v>
      </c>
      <c r="H18">
        <f t="shared" si="3"/>
        <v>5.6165467923782222</v>
      </c>
    </row>
    <row r="19" spans="1:8" x14ac:dyDescent="0.3">
      <c r="A19">
        <v>19</v>
      </c>
      <c r="C19">
        <f t="shared" si="0"/>
        <v>6.0506597926600207</v>
      </c>
      <c r="D19">
        <f t="shared" si="1"/>
        <v>5.7517138756064146</v>
      </c>
      <c r="E19">
        <v>19</v>
      </c>
      <c r="G19">
        <f t="shared" si="2"/>
        <v>5.3824792386651286</v>
      </c>
      <c r="H19">
        <f t="shared" si="3"/>
        <v>5.6899955262378521</v>
      </c>
    </row>
    <row r="20" spans="1:8" x14ac:dyDescent="0.3">
      <c r="A20">
        <v>20</v>
      </c>
      <c r="C20">
        <f t="shared" si="0"/>
        <v>6.1123918486855224</v>
      </c>
      <c r="D20">
        <f t="shared" si="1"/>
        <v>5.8138813221809986</v>
      </c>
      <c r="E20">
        <v>20</v>
      </c>
      <c r="G20">
        <f t="shared" si="2"/>
        <v>5.457312874180726</v>
      </c>
      <c r="H20">
        <f t="shared" si="3"/>
        <v>5.7635273280378856</v>
      </c>
    </row>
    <row r="21" spans="1:8" x14ac:dyDescent="0.3">
      <c r="A21">
        <v>21</v>
      </c>
      <c r="C21">
        <f t="shared" si="0"/>
        <v>6.1741239047110241</v>
      </c>
      <c r="D21">
        <f t="shared" si="1"/>
        <v>5.8759869691056164</v>
      </c>
      <c r="E21">
        <v>21</v>
      </c>
      <c r="G21">
        <f t="shared" si="2"/>
        <v>5.5321465096963234</v>
      </c>
      <c r="H21">
        <f t="shared" si="3"/>
        <v>5.8371432614699854</v>
      </c>
    </row>
    <row r="22" spans="1:8" x14ac:dyDescent="0.3">
      <c r="A22">
        <v>22</v>
      </c>
      <c r="C22">
        <f t="shared" si="0"/>
        <v>6.2358559607365258</v>
      </c>
      <c r="D22">
        <f t="shared" si="1"/>
        <v>5.9380305838165173</v>
      </c>
      <c r="E22">
        <v>22</v>
      </c>
      <c r="G22">
        <f t="shared" si="2"/>
        <v>5.6069801452119217</v>
      </c>
      <c r="H22">
        <f t="shared" si="3"/>
        <v>5.910844337980417</v>
      </c>
    </row>
    <row r="23" spans="1:8" x14ac:dyDescent="0.3">
      <c r="A23">
        <v>23</v>
      </c>
      <c r="C23">
        <f t="shared" si="0"/>
        <v>6.2975880167620275</v>
      </c>
      <c r="D23">
        <f t="shared" si="1"/>
        <v>6.000011971472599</v>
      </c>
      <c r="E23">
        <v>23</v>
      </c>
      <c r="G23">
        <f t="shared" si="2"/>
        <v>5.6818137807275191</v>
      </c>
      <c r="H23">
        <f t="shared" si="3"/>
        <v>5.9846315128934737</v>
      </c>
    </row>
    <row r="24" spans="1:8" x14ac:dyDescent="0.3">
      <c r="A24">
        <v>24</v>
      </c>
      <c r="C24">
        <f t="shared" si="0"/>
        <v>6.3593200727875292</v>
      </c>
      <c r="D24">
        <f t="shared" si="1"/>
        <v>6.0619309755599504</v>
      </c>
      <c r="E24">
        <v>24</v>
      </c>
      <c r="G24">
        <f t="shared" si="2"/>
        <v>5.7566474162431174</v>
      </c>
      <c r="H24">
        <f t="shared" si="3"/>
        <v>6.0585056816498026</v>
      </c>
    </row>
    <row r="25" spans="1:8" x14ac:dyDescent="0.3">
      <c r="A25">
        <v>25</v>
      </c>
      <c r="C25">
        <f t="shared" si="0"/>
        <v>6.4210521288130309</v>
      </c>
      <c r="D25">
        <f t="shared" si="1"/>
        <v>6.1237874783805237</v>
      </c>
      <c r="E25">
        <v>25</v>
      </c>
      <c r="G25">
        <f t="shared" si="2"/>
        <v>5.8314810517587148</v>
      </c>
      <c r="H25">
        <f t="shared" si="3"/>
        <v>6.1324676761915144</v>
      </c>
    </row>
    <row r="26" spans="1:8" x14ac:dyDescent="0.3">
      <c r="A26">
        <v>26</v>
      </c>
      <c r="C26">
        <f t="shared" si="0"/>
        <v>6.4827841848385326</v>
      </c>
      <c r="D26">
        <f t="shared" si="1"/>
        <v>6.1855814014214268</v>
      </c>
      <c r="E26">
        <v>26</v>
      </c>
      <c r="G26">
        <f t="shared" si="2"/>
        <v>5.9063146872743122</v>
      </c>
      <c r="H26">
        <f t="shared" si="3"/>
        <v>6.2065182615259991</v>
      </c>
    </row>
    <row r="27" spans="1:8" x14ac:dyDescent="0.3">
      <c r="A27">
        <v>27</v>
      </c>
      <c r="C27">
        <f t="shared" si="0"/>
        <v>6.5445162408640343</v>
      </c>
      <c r="D27">
        <f t="shared" si="1"/>
        <v>6.2473127056021251</v>
      </c>
      <c r="E27">
        <v>27</v>
      </c>
      <c r="G27">
        <f t="shared" si="2"/>
        <v>5.9811483227899096</v>
      </c>
      <c r="H27">
        <f t="shared" si="3"/>
        <v>6.2806581324997799</v>
      </c>
    </row>
    <row r="28" spans="1:8" x14ac:dyDescent="0.3">
      <c r="A28">
        <v>28</v>
      </c>
      <c r="C28">
        <f t="shared" si="0"/>
        <v>6.606248296889536</v>
      </c>
      <c r="D28">
        <f t="shared" si="1"/>
        <v>6.3089813913977419</v>
      </c>
      <c r="E28">
        <v>28</v>
      </c>
      <c r="G28">
        <f t="shared" si="2"/>
        <v>6.0559819583055079</v>
      </c>
      <c r="H28">
        <f t="shared" si="3"/>
        <v>6.35488791081284</v>
      </c>
    </row>
    <row r="29" spans="1:8" x14ac:dyDescent="0.3">
      <c r="A29">
        <v>29</v>
      </c>
      <c r="C29">
        <f t="shared" si="0"/>
        <v>6.6679803529150377</v>
      </c>
      <c r="D29">
        <f t="shared" si="1"/>
        <v>6.3705874988375646</v>
      </c>
      <c r="E29">
        <v>29</v>
      </c>
      <c r="G29">
        <f t="shared" si="2"/>
        <v>6.1308155938211053</v>
      </c>
      <c r="H29">
        <f t="shared" si="3"/>
        <v>6.4292081423023069</v>
      </c>
    </row>
    <row r="30" spans="1:8" x14ac:dyDescent="0.3">
      <c r="A30">
        <v>30</v>
      </c>
      <c r="C30">
        <f t="shared" si="0"/>
        <v>6.7297124089405393</v>
      </c>
      <c r="D30">
        <f t="shared" si="1"/>
        <v>6.4321311073787459</v>
      </c>
      <c r="E30">
        <v>30</v>
      </c>
      <c r="G30">
        <f t="shared" si="2"/>
        <v>6.2056492293367036</v>
      </c>
      <c r="H30">
        <f t="shared" si="3"/>
        <v>6.503619294522478</v>
      </c>
    </row>
    <row r="31" spans="1:8" x14ac:dyDescent="0.3">
      <c r="A31">
        <v>31</v>
      </c>
      <c r="C31">
        <f t="shared" si="0"/>
        <v>6.791444464966041</v>
      </c>
      <c r="D31">
        <f t="shared" si="1"/>
        <v>6.4936123356561479</v>
      </c>
      <c r="E31">
        <v>31</v>
      </c>
      <c r="G31">
        <f t="shared" si="2"/>
        <v>6.280482864852301</v>
      </c>
      <c r="H31">
        <f t="shared" si="3"/>
        <v>6.5781217546456912</v>
      </c>
    </row>
    <row r="32" spans="1:8" x14ac:dyDescent="0.3">
      <c r="A32">
        <v>32</v>
      </c>
      <c r="C32">
        <f t="shared" si="0"/>
        <v>6.8531765209915427</v>
      </c>
      <c r="D32">
        <f t="shared" si="1"/>
        <v>6.5550313411101522</v>
      </c>
      <c r="E32">
        <v>32</v>
      </c>
      <c r="G32">
        <f t="shared" si="2"/>
        <v>6.3553165003678984</v>
      </c>
      <c r="H32">
        <f t="shared" si="3"/>
        <v>6.6527158277057161</v>
      </c>
    </row>
    <row r="33" spans="1:8" x14ac:dyDescent="0.3">
      <c r="A33">
        <v>33</v>
      </c>
      <c r="C33">
        <f t="shared" ref="C33:C64" si="4">4.93948278420099+(A33-1)*0.0617320560255017</f>
        <v>6.9149085770170444</v>
      </c>
      <c r="D33">
        <f t="shared" ref="D33:D64" si="5">0+1*C33-0.294529843790199*(1.01818181818182+(C33-6.51290909090909)^2/17.7614084992691)^0.5</f>
        <v>6.6163883194951527</v>
      </c>
      <c r="E33">
        <v>33</v>
      </c>
      <c r="G33">
        <f t="shared" ref="G33:G64" si="6">4.03547379938437+(E33-1)*0.0748336355155977</f>
        <v>6.4301501358834958</v>
      </c>
      <c r="H33">
        <f t="shared" ref="H33:H64" si="7">0+1*G33+0.294529843790199*(1.01818181818182+(G33-6.51290909090909)^2/17.7614084992691)^0.5</f>
        <v>6.7274017352020685</v>
      </c>
    </row>
    <row r="34" spans="1:8" x14ac:dyDescent="0.3">
      <c r="A34">
        <v>34</v>
      </c>
      <c r="C34">
        <f t="shared" si="4"/>
        <v>6.9766406330425461</v>
      </c>
      <c r="D34">
        <f t="shared" si="5"/>
        <v>6.6776835042722924</v>
      </c>
      <c r="E34">
        <v>34</v>
      </c>
      <c r="G34">
        <f t="shared" si="6"/>
        <v>6.5049837713990941</v>
      </c>
      <c r="H34">
        <f t="shared" si="7"/>
        <v>6.8021796140800275</v>
      </c>
    </row>
    <row r="35" spans="1:8" x14ac:dyDescent="0.3">
      <c r="A35">
        <v>35</v>
      </c>
      <c r="C35">
        <f t="shared" si="4"/>
        <v>7.0383726890680478</v>
      </c>
      <c r="D35">
        <f t="shared" si="5"/>
        <v>6.7389171658907996</v>
      </c>
      <c r="E35">
        <v>35</v>
      </c>
      <c r="G35">
        <f t="shared" si="6"/>
        <v>6.5798174069146915</v>
      </c>
      <c r="H35">
        <f t="shared" si="7"/>
        <v>6.8770495160972782</v>
      </c>
    </row>
    <row r="36" spans="1:8" x14ac:dyDescent="0.3">
      <c r="A36">
        <v>36</v>
      </c>
      <c r="C36">
        <f t="shared" si="4"/>
        <v>7.1001047450935495</v>
      </c>
      <c r="D36">
        <f t="shared" si="5"/>
        <v>6.8000896109630311</v>
      </c>
      <c r="E36">
        <v>36</v>
      </c>
      <c r="G36">
        <f t="shared" si="6"/>
        <v>6.6546510424302898</v>
      </c>
      <c r="H36">
        <f t="shared" si="7"/>
        <v>6.9520114075839965</v>
      </c>
    </row>
    <row r="37" spans="1:8" x14ac:dyDescent="0.3">
      <c r="A37">
        <v>37</v>
      </c>
      <c r="C37">
        <f t="shared" si="4"/>
        <v>7.1618368011190512</v>
      </c>
      <c r="D37">
        <f t="shared" si="5"/>
        <v>6.8612011813390019</v>
      </c>
      <c r="E37">
        <v>37</v>
      </c>
      <c r="G37">
        <f t="shared" si="6"/>
        <v>6.7294846779458872</v>
      </c>
      <c r="H37">
        <f t="shared" si="7"/>
        <v>7.0270651695989539</v>
      </c>
    </row>
    <row r="38" spans="1:8" x14ac:dyDescent="0.3">
      <c r="A38">
        <v>38</v>
      </c>
      <c r="C38">
        <f t="shared" si="4"/>
        <v>7.2235688571445529</v>
      </c>
      <c r="D38">
        <f t="shared" si="5"/>
        <v>6.9222522530867883</v>
      </c>
      <c r="E38">
        <v>38</v>
      </c>
      <c r="G38">
        <f t="shared" si="6"/>
        <v>6.8043183134614846</v>
      </c>
      <c r="H38">
        <f t="shared" si="7"/>
        <v>7.1022105984799682</v>
      </c>
    </row>
    <row r="39" spans="1:8" x14ac:dyDescent="0.3">
      <c r="A39">
        <v>39</v>
      </c>
      <c r="C39">
        <f t="shared" si="4"/>
        <v>7.2853009131700546</v>
      </c>
      <c r="D39">
        <f t="shared" si="5"/>
        <v>6.9832432353857268</v>
      </c>
      <c r="E39">
        <v>39</v>
      </c>
      <c r="G39">
        <f t="shared" si="6"/>
        <v>6.879151948977082</v>
      </c>
      <c r="H39">
        <f t="shared" si="7"/>
        <v>7.1774474067827692</v>
      </c>
    </row>
    <row r="40" spans="1:8" x14ac:dyDescent="0.3">
      <c r="A40">
        <v>40</v>
      </c>
      <c r="C40">
        <f t="shared" si="4"/>
        <v>7.3470329691955563</v>
      </c>
      <c r="D40">
        <f t="shared" si="5"/>
        <v>7.0441745693397726</v>
      </c>
      <c r="E40">
        <v>40</v>
      </c>
      <c r="G40">
        <f t="shared" si="6"/>
        <v>6.9539855844926803</v>
      </c>
      <c r="H40">
        <f t="shared" si="7"/>
        <v>7.2527752245982127</v>
      </c>
    </row>
    <row r="41" spans="1:8" x14ac:dyDescent="0.3">
      <c r="A41">
        <v>41</v>
      </c>
      <c r="C41">
        <f t="shared" si="4"/>
        <v>7.408765025221058</v>
      </c>
      <c r="D41">
        <f t="shared" si="5"/>
        <v>7.1050467267187472</v>
      </c>
      <c r="E41">
        <v>41</v>
      </c>
      <c r="G41">
        <f t="shared" si="6"/>
        <v>7.0288192200082777</v>
      </c>
      <c r="H41">
        <f t="shared" si="7"/>
        <v>7.3281936012338607</v>
      </c>
    </row>
    <row r="42" spans="1:8" x14ac:dyDescent="0.3">
      <c r="A42">
        <v>42</v>
      </c>
      <c r="C42">
        <f t="shared" si="4"/>
        <v>7.4704970812465596</v>
      </c>
      <c r="D42">
        <f t="shared" si="5"/>
        <v>7.165860208635479</v>
      </c>
      <c r="E42">
        <v>42</v>
      </c>
      <c r="G42">
        <f t="shared" si="6"/>
        <v>7.103652855523876</v>
      </c>
      <c r="H42">
        <f t="shared" si="7"/>
        <v>7.4037020072422663</v>
      </c>
    </row>
    <row r="43" spans="1:8" x14ac:dyDescent="0.3">
      <c r="A43">
        <v>43</v>
      </c>
      <c r="C43">
        <f t="shared" si="4"/>
        <v>7.5322291372720613</v>
      </c>
      <c r="D43">
        <f t="shared" si="5"/>
        <v>7.2266155441670277</v>
      </c>
      <c r="E43">
        <v>43</v>
      </c>
      <c r="G43">
        <f t="shared" si="6"/>
        <v>7.1784864910394734</v>
      </c>
      <c r="H43">
        <f t="shared" si="7"/>
        <v>7.4792998367749455</v>
      </c>
    </row>
    <row r="44" spans="1:8" x14ac:dyDescent="0.3">
      <c r="A44">
        <v>44</v>
      </c>
      <c r="C44">
        <f t="shared" si="4"/>
        <v>7.593961193297563</v>
      </c>
      <c r="D44">
        <f t="shared" si="5"/>
        <v>7.2873132889282921</v>
      </c>
      <c r="E44">
        <v>44</v>
      </c>
      <c r="G44">
        <f t="shared" si="6"/>
        <v>7.2533201265550709</v>
      </c>
      <c r="H44">
        <f t="shared" si="7"/>
        <v>7.5549864102380999</v>
      </c>
    </row>
    <row r="45" spans="1:8" x14ac:dyDescent="0.3">
      <c r="A45">
        <v>45</v>
      </c>
      <c r="C45">
        <f t="shared" si="4"/>
        <v>7.6556932493230647</v>
      </c>
      <c r="D45">
        <f t="shared" si="5"/>
        <v>7.3479540236063059</v>
      </c>
      <c r="E45">
        <v>45</v>
      </c>
      <c r="G45">
        <f t="shared" si="6"/>
        <v>7.3281537620706683</v>
      </c>
      <c r="H45">
        <f t="shared" si="7"/>
        <v>7.6307609772235931</v>
      </c>
    </row>
    <row r="46" spans="1:8" x14ac:dyDescent="0.3">
      <c r="A46">
        <v>46</v>
      </c>
      <c r="C46">
        <f t="shared" si="4"/>
        <v>7.7174253053485664</v>
      </c>
      <c r="D46">
        <f t="shared" si="5"/>
        <v>7.4085383524634967</v>
      </c>
      <c r="E46">
        <v>46</v>
      </c>
      <c r="G46">
        <f t="shared" si="6"/>
        <v>7.4029873975862666</v>
      </c>
      <c r="H46">
        <f t="shared" si="7"/>
        <v>7.7066227196866537</v>
      </c>
    </row>
    <row r="47" spans="1:8" x14ac:dyDescent="0.3">
      <c r="A47">
        <v>47</v>
      </c>
      <c r="C47">
        <f t="shared" si="4"/>
        <v>7.7791573613740681</v>
      </c>
      <c r="D47">
        <f t="shared" si="5"/>
        <v>7.4690669018180156</v>
      </c>
      <c r="E47">
        <v>47</v>
      </c>
      <c r="G47">
        <f t="shared" si="6"/>
        <v>7.477821033101864</v>
      </c>
      <c r="H47">
        <f t="shared" si="7"/>
        <v>7.7825707553401635</v>
      </c>
    </row>
    <row r="48" spans="1:8" x14ac:dyDescent="0.3">
      <c r="A48">
        <v>48</v>
      </c>
      <c r="C48">
        <f t="shared" si="4"/>
        <v>7.8408894173995698</v>
      </c>
      <c r="D48">
        <f t="shared" si="5"/>
        <v>7.5295403185090608</v>
      </c>
      <c r="E48">
        <v>48</v>
      </c>
      <c r="G48">
        <f t="shared" si="6"/>
        <v>7.5526546686174623</v>
      </c>
      <c r="H48">
        <f t="shared" si="7"/>
        <v>7.8586041412343537</v>
      </c>
    </row>
    <row r="49" spans="1:8" x14ac:dyDescent="0.3">
      <c r="A49">
        <v>49</v>
      </c>
      <c r="C49">
        <f t="shared" si="4"/>
        <v>7.9026214734250715</v>
      </c>
      <c r="D49">
        <f t="shared" si="5"/>
        <v>7.5899592683548578</v>
      </c>
      <c r="E49">
        <v>49</v>
      </c>
      <c r="G49">
        <f t="shared" si="6"/>
        <v>7.6274883041330597</v>
      </c>
      <c r="H49">
        <f t="shared" si="7"/>
        <v>7.9347218774900501</v>
      </c>
    </row>
    <row r="50" spans="1:8" x14ac:dyDescent="0.3">
      <c r="A50">
        <v>50</v>
      </c>
      <c r="C50">
        <f t="shared" si="4"/>
        <v>7.9643535294505732</v>
      </c>
      <c r="D50">
        <f t="shared" si="5"/>
        <v>7.6503244346106314</v>
      </c>
      <c r="E50">
        <v>50</v>
      </c>
      <c r="G50">
        <f t="shared" si="6"/>
        <v>7.7023219396486571</v>
      </c>
      <c r="H50">
        <f t="shared" si="7"/>
        <v>8.0109229111535676</v>
      </c>
    </row>
    <row r="51" spans="1:8" x14ac:dyDescent="0.3">
      <c r="A51">
        <v>51</v>
      </c>
      <c r="C51">
        <f t="shared" si="4"/>
        <v>8.0260855854760749</v>
      </c>
      <c r="D51">
        <f t="shared" si="5"/>
        <v>7.7106365164335351</v>
      </c>
      <c r="E51">
        <v>51</v>
      </c>
      <c r="G51">
        <f t="shared" si="6"/>
        <v>7.7771555751642545</v>
      </c>
      <c r="H51">
        <f t="shared" si="7"/>
        <v>8.0872061401415856</v>
      </c>
    </row>
    <row r="52" spans="1:8" x14ac:dyDescent="0.3">
      <c r="A52">
        <v>52</v>
      </c>
      <c r="C52">
        <f t="shared" si="4"/>
        <v>8.0878176415015766</v>
      </c>
      <c r="D52">
        <f t="shared" si="5"/>
        <v>7.7708962273610904</v>
      </c>
      <c r="E52">
        <v>52</v>
      </c>
      <c r="G52">
        <f t="shared" si="6"/>
        <v>7.8519892106798519</v>
      </c>
      <c r="H52">
        <f t="shared" si="7"/>
        <v>8.1635704172451184</v>
      </c>
    </row>
    <row r="53" spans="1:8" x14ac:dyDescent="0.3">
      <c r="A53">
        <v>53</v>
      </c>
      <c r="C53">
        <f t="shared" si="4"/>
        <v>8.1495496975270783</v>
      </c>
      <c r="D53">
        <f t="shared" si="5"/>
        <v>7.8311042938092772</v>
      </c>
      <c r="E53">
        <v>53</v>
      </c>
      <c r="G53">
        <f t="shared" si="6"/>
        <v>7.9268228461954502</v>
      </c>
      <c r="H53">
        <f t="shared" si="7"/>
        <v>8.2400145541627747</v>
      </c>
    </row>
    <row r="54" spans="1:8" x14ac:dyDescent="0.3">
      <c r="A54">
        <v>54</v>
      </c>
      <c r="C54">
        <f t="shared" si="4"/>
        <v>8.2112817535525799</v>
      </c>
      <c r="D54">
        <f t="shared" si="5"/>
        <v>7.8912614535958907</v>
      </c>
      <c r="E54">
        <v>54</v>
      </c>
      <c r="G54">
        <f t="shared" si="6"/>
        <v>8.0016564817110485</v>
      </c>
      <c r="H54">
        <f t="shared" si="7"/>
        <v>8.3165373255349166</v>
      </c>
    </row>
    <row r="55" spans="1:8" x14ac:dyDescent="0.3">
      <c r="A55">
        <v>55</v>
      </c>
      <c r="C55">
        <f t="shared" si="4"/>
        <v>8.2730138095780816</v>
      </c>
      <c r="D55">
        <f t="shared" si="5"/>
        <v>7.9513684544943599</v>
      </c>
      <c r="E55">
        <v>55</v>
      </c>
      <c r="G55">
        <f t="shared" si="6"/>
        <v>8.0764901172266459</v>
      </c>
      <c r="H55">
        <f t="shared" si="7"/>
        <v>8.3931374729520503</v>
      </c>
    </row>
    <row r="56" spans="1:8" x14ac:dyDescent="0.3">
      <c r="A56">
        <v>56</v>
      </c>
      <c r="C56">
        <f t="shared" si="4"/>
        <v>8.3347458656035833</v>
      </c>
      <c r="D56">
        <f t="shared" si="5"/>
        <v>8.0114260528226691</v>
      </c>
      <c r="E56">
        <v>56</v>
      </c>
      <c r="G56">
        <f t="shared" si="6"/>
        <v>8.1513237527422433</v>
      </c>
      <c r="H56">
        <f t="shared" si="7"/>
        <v>8.4698137089127137</v>
      </c>
    </row>
    <row r="57" spans="1:8" x14ac:dyDescent="0.3">
      <c r="A57">
        <v>57</v>
      </c>
      <c r="C57">
        <f t="shared" si="4"/>
        <v>8.396477921629085</v>
      </c>
      <c r="D57">
        <f t="shared" si="5"/>
        <v>8.0714350120715537</v>
      </c>
      <c r="E57">
        <v>57</v>
      </c>
      <c r="G57">
        <f t="shared" si="6"/>
        <v>8.2261573882578407</v>
      </c>
      <c r="H57">
        <f t="shared" si="7"/>
        <v>8.5465647207082132</v>
      </c>
    </row>
    <row r="58" spans="1:8" x14ac:dyDescent="0.3">
      <c r="A58">
        <v>58</v>
      </c>
      <c r="C58">
        <f t="shared" si="4"/>
        <v>8.4582099776545867</v>
      </c>
      <c r="D58">
        <f t="shared" si="5"/>
        <v>8.1313961015756284</v>
      </c>
      <c r="E58">
        <v>58</v>
      </c>
      <c r="G58">
        <f t="shared" si="6"/>
        <v>8.3009910237734381</v>
      </c>
      <c r="H58">
        <f t="shared" si="7"/>
        <v>8.6233891742138162</v>
      </c>
    </row>
    <row r="59" spans="1:8" x14ac:dyDescent="0.3">
      <c r="A59">
        <v>59</v>
      </c>
      <c r="C59">
        <f t="shared" si="4"/>
        <v>8.5199420336800884</v>
      </c>
      <c r="D59">
        <f t="shared" si="5"/>
        <v>8.1913100952305999</v>
      </c>
      <c r="E59">
        <v>59</v>
      </c>
      <c r="G59">
        <f t="shared" si="6"/>
        <v>8.3758246592890373</v>
      </c>
      <c r="H59">
        <f t="shared" si="7"/>
        <v>8.7002857175683133</v>
      </c>
    </row>
    <row r="60" spans="1:8" x14ac:dyDescent="0.3">
      <c r="A60">
        <v>60</v>
      </c>
      <c r="C60">
        <f t="shared" si="4"/>
        <v>8.5816740897055901</v>
      </c>
      <c r="D60">
        <f t="shared" si="5"/>
        <v>8.2511777702592575</v>
      </c>
      <c r="E60">
        <v>60</v>
      </c>
      <c r="G60">
        <f t="shared" si="6"/>
        <v>8.4506582948046329</v>
      </c>
      <c r="H60">
        <f t="shared" si="7"/>
        <v>8.7772529847261893</v>
      </c>
    </row>
    <row r="61" spans="1:8" x14ac:dyDescent="0.3">
      <c r="A61">
        <v>61</v>
      </c>
      <c r="C61">
        <f t="shared" si="4"/>
        <v>8.6434061457310918</v>
      </c>
      <c r="D61">
        <f t="shared" si="5"/>
        <v>8.3109999060284299</v>
      </c>
      <c r="E61">
        <v>61</v>
      </c>
      <c r="G61">
        <f t="shared" si="6"/>
        <v>8.5254919303202321</v>
      </c>
      <c r="H61">
        <f t="shared" si="7"/>
        <v>8.8542895988690304</v>
      </c>
    </row>
    <row r="62" spans="1:8" x14ac:dyDescent="0.3">
      <c r="A62">
        <v>62</v>
      </c>
      <c r="C62">
        <f t="shared" si="4"/>
        <v>8.7051382017565935</v>
      </c>
      <c r="D62">
        <f t="shared" si="5"/>
        <v>8.3707772829186666</v>
      </c>
      <c r="E62">
        <v>62</v>
      </c>
      <c r="G62">
        <f t="shared" si="6"/>
        <v>8.6003255658358295</v>
      </c>
      <c r="H62">
        <f t="shared" si="7"/>
        <v>8.9313941756649857</v>
      </c>
    </row>
    <row r="63" spans="1:8" x14ac:dyDescent="0.3">
      <c r="A63">
        <v>63</v>
      </c>
      <c r="C63">
        <f t="shared" si="4"/>
        <v>8.7668702577820952</v>
      </c>
      <c r="D63">
        <f t="shared" si="5"/>
        <v>8.4305106812479789</v>
      </c>
      <c r="E63">
        <v>63</v>
      </c>
      <c r="G63">
        <f t="shared" si="6"/>
        <v>8.6751592013514269</v>
      </c>
      <c r="H63">
        <f t="shared" si="7"/>
        <v>9.0085653263674708</v>
      </c>
    </row>
    <row r="64" spans="1:8" x14ac:dyDescent="0.3">
      <c r="A64">
        <v>64</v>
      </c>
      <c r="C64">
        <f t="shared" si="4"/>
        <v>8.8286023138075969</v>
      </c>
      <c r="D64">
        <f t="shared" si="5"/>
        <v>8.4902008802505478</v>
      </c>
      <c r="E64">
        <v>64</v>
      </c>
      <c r="G64">
        <f t="shared" si="6"/>
        <v>8.7499928368670261</v>
      </c>
      <c r="H64">
        <f t="shared" si="7"/>
        <v>9.0858016607462329</v>
      </c>
    </row>
    <row r="65" spans="1:8" x14ac:dyDescent="0.3">
      <c r="A65">
        <v>65</v>
      </c>
      <c r="C65">
        <f t="shared" ref="C65:C70" si="8">4.93948278420099+(A65-1)*0.0617320560255017</f>
        <v>8.8903343698330985</v>
      </c>
      <c r="D65">
        <f t="shared" ref="D65:D70" si="9">0+1*C65-0.294529843790199*(1.01818181818182+(C65-6.51290909090909)^2/17.7614084992691)^0.5</f>
        <v>8.5498486571109513</v>
      </c>
      <c r="E65">
        <v>65</v>
      </c>
      <c r="G65">
        <f t="shared" ref="G65:G70" si="10">4.03547379938437+(E65-1)*0.0748336355155977</f>
        <v>8.8248264723826217</v>
      </c>
      <c r="H65">
        <f t="shared" ref="H65:H70" si="11">0+1*G65+0.294529843790199*(1.01818181818182+(G65-6.51290909090909)^2/17.7614084992691)^0.5</f>
        <v>9.1631017898460385</v>
      </c>
    </row>
    <row r="66" spans="1:8" x14ac:dyDescent="0.3">
      <c r="A66">
        <v>66</v>
      </c>
      <c r="C66">
        <f t="shared" si="8"/>
        <v>8.9520664258586002</v>
      </c>
      <c r="D66">
        <f t="shared" si="9"/>
        <v>8.6094547860540835</v>
      </c>
      <c r="E66">
        <v>66</v>
      </c>
      <c r="G66">
        <f t="shared" si="10"/>
        <v>8.8996601078982209</v>
      </c>
      <c r="H66">
        <f t="shared" si="11"/>
        <v>9.2404643285700505</v>
      </c>
    </row>
    <row r="67" spans="1:8" x14ac:dyDescent="0.3">
      <c r="A67">
        <v>67</v>
      </c>
      <c r="C67">
        <f t="shared" si="8"/>
        <v>9.0137984818841019</v>
      </c>
      <c r="D67">
        <f t="shared" si="9"/>
        <v>8.6690200374906645</v>
      </c>
      <c r="E67">
        <v>67</v>
      </c>
      <c r="G67">
        <f t="shared" si="10"/>
        <v>8.9744937434138183</v>
      </c>
      <c r="H67">
        <f t="shared" si="11"/>
        <v>9.3178878980865623</v>
      </c>
    </row>
    <row r="68" spans="1:8" x14ac:dyDescent="0.3">
      <c r="A68">
        <v>68</v>
      </c>
      <c r="C68">
        <f t="shared" si="8"/>
        <v>9.0755305379096036</v>
      </c>
      <c r="D68">
        <f t="shared" si="9"/>
        <v>8.7285451772178799</v>
      </c>
      <c r="E68">
        <v>68</v>
      </c>
      <c r="G68">
        <f t="shared" si="10"/>
        <v>9.0493273789294157</v>
      </c>
      <c r="H68">
        <f t="shared" si="11"/>
        <v>9.3953711280594963</v>
      </c>
    </row>
    <row r="69" spans="1:8" x14ac:dyDescent="0.3">
      <c r="A69">
        <v>69</v>
      </c>
      <c r="C69">
        <f t="shared" si="8"/>
        <v>9.1372625939351053</v>
      </c>
      <c r="D69">
        <f t="shared" si="9"/>
        <v>8.7880309656744906</v>
      </c>
      <c r="E69">
        <v>69</v>
      </c>
      <c r="G69">
        <f t="shared" si="10"/>
        <v>9.1241610144450132</v>
      </c>
      <c r="H69">
        <f t="shared" si="11"/>
        <v>9.4729126587042387</v>
      </c>
    </row>
    <row r="70" spans="1:8" x14ac:dyDescent="0.3">
      <c r="A70">
        <v>70</v>
      </c>
      <c r="C70">
        <f t="shared" si="8"/>
        <v>9.198994649960607</v>
      </c>
      <c r="D70">
        <f t="shared" si="9"/>
        <v>8.8474781572494638</v>
      </c>
      <c r="E70">
        <v>70</v>
      </c>
      <c r="G70">
        <f t="shared" si="10"/>
        <v>9.1989946499606106</v>
      </c>
      <c r="H70">
        <f t="shared" si="11"/>
        <v>9.5505111426717537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A58AA-7952-4811-8729-967E5A4797F0}">
  <sheetPr codeName="XLSTAT_20230720_053827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2.79912488698068+(A1-1)*0.0390243832124619</f>
        <v>2.79912488698068</v>
      </c>
      <c r="D1">
        <f t="shared" ref="D1:D32" si="1">0+1*C1-0.0922003496945596*(1.01052631578947+(C1-3.55757894736842)^2/9.11769834094383)^0.5</f>
        <v>2.7035909894471466</v>
      </c>
      <c r="E1">
        <v>1</v>
      </c>
      <c r="G1">
        <f t="shared" ref="G1:G32" si="2">2.29398856251439+(E1-1)*0.0463451995090749</f>
        <v>2.2939885625143899</v>
      </c>
      <c r="H1">
        <f t="shared" ref="H1:H32" si="3">0+1*G1+0.0922003496945596*(1.01052631578947+(G1-3.55757894736842)^2/9.11769834094383)^0.5</f>
        <v>2.3943829721409968</v>
      </c>
    </row>
    <row r="2" spans="1:8" x14ac:dyDescent="0.3">
      <c r="A2">
        <v>2</v>
      </c>
      <c r="C2">
        <f t="shared" si="0"/>
        <v>2.8381492701931417</v>
      </c>
      <c r="D2">
        <f t="shared" si="1"/>
        <v>2.7428972173418766</v>
      </c>
      <c r="E2">
        <v>2</v>
      </c>
      <c r="G2">
        <f t="shared" si="2"/>
        <v>2.340333762023465</v>
      </c>
      <c r="H2">
        <f t="shared" si="3"/>
        <v>2.4401928651582629</v>
      </c>
    </row>
    <row r="3" spans="1:8" x14ac:dyDescent="0.3">
      <c r="A3">
        <v>3</v>
      </c>
      <c r="C3">
        <f t="shared" si="0"/>
        <v>2.8771736534056038</v>
      </c>
      <c r="D3">
        <f t="shared" si="1"/>
        <v>2.7821893319139219</v>
      </c>
      <c r="E3">
        <v>3</v>
      </c>
      <c r="G3">
        <f t="shared" si="2"/>
        <v>2.3866789615325397</v>
      </c>
      <c r="H3">
        <f t="shared" si="3"/>
        <v>2.4860200337503802</v>
      </c>
    </row>
    <row r="4" spans="1:8" x14ac:dyDescent="0.3">
      <c r="A4">
        <v>4</v>
      </c>
      <c r="C4">
        <f t="shared" si="0"/>
        <v>2.9161980366180655</v>
      </c>
      <c r="D4">
        <f t="shared" si="1"/>
        <v>2.8214672135005991</v>
      </c>
      <c r="E4">
        <v>4</v>
      </c>
      <c r="G4">
        <f t="shared" si="2"/>
        <v>2.4330241610416143</v>
      </c>
      <c r="H4">
        <f t="shared" si="3"/>
        <v>2.5318647495454627</v>
      </c>
    </row>
    <row r="5" spans="1:8" x14ac:dyDescent="0.3">
      <c r="A5">
        <v>5</v>
      </c>
      <c r="C5">
        <f t="shared" si="0"/>
        <v>2.9552224198305277</v>
      </c>
      <c r="D5">
        <f t="shared" si="1"/>
        <v>2.8607307475508357</v>
      </c>
      <c r="E5">
        <v>5</v>
      </c>
      <c r="G5">
        <f t="shared" si="2"/>
        <v>2.4793693605506895</v>
      </c>
      <c r="H5">
        <f t="shared" si="3"/>
        <v>2.5777272804050493</v>
      </c>
    </row>
    <row r="6" spans="1:8" x14ac:dyDescent="0.3">
      <c r="A6">
        <v>6</v>
      </c>
      <c r="C6">
        <f t="shared" si="0"/>
        <v>2.9942468030429894</v>
      </c>
      <c r="D6">
        <f t="shared" si="1"/>
        <v>2.8999798248675157</v>
      </c>
      <c r="E6">
        <v>6</v>
      </c>
      <c r="G6">
        <f t="shared" si="2"/>
        <v>2.5257145600597646</v>
      </c>
      <c r="H6">
        <f t="shared" si="3"/>
        <v>2.6236078898440716</v>
      </c>
    </row>
    <row r="7" spans="1:8" x14ac:dyDescent="0.3">
      <c r="A7">
        <v>7</v>
      </c>
      <c r="C7">
        <f t="shared" si="0"/>
        <v>3.0332711862554511</v>
      </c>
      <c r="D7">
        <f t="shared" si="1"/>
        <v>2.9392143418427228</v>
      </c>
      <c r="E7">
        <v>7</v>
      </c>
      <c r="G7">
        <f t="shared" si="2"/>
        <v>2.5720597595688393</v>
      </c>
      <c r="H7">
        <f t="shared" si="3"/>
        <v>2.6695068364379497</v>
      </c>
    </row>
    <row r="8" spans="1:8" x14ac:dyDescent="0.3">
      <c r="A8">
        <v>8</v>
      </c>
      <c r="C8">
        <f t="shared" si="0"/>
        <v>3.0722955694679133</v>
      </c>
      <c r="D8">
        <f t="shared" si="1"/>
        <v>2.9784342006847573</v>
      </c>
      <c r="E8">
        <v>8</v>
      </c>
      <c r="G8">
        <f t="shared" si="2"/>
        <v>2.6184049590779139</v>
      </c>
      <c r="H8">
        <f t="shared" si="3"/>
        <v>2.7154243732191174</v>
      </c>
    </row>
    <row r="9" spans="1:8" x14ac:dyDescent="0.3">
      <c r="A9">
        <v>9</v>
      </c>
      <c r="C9">
        <f t="shared" si="0"/>
        <v>3.111319952680375</v>
      </c>
      <c r="D9">
        <f t="shared" si="1"/>
        <v>3.01763930963584</v>
      </c>
      <c r="E9">
        <v>9</v>
      </c>
      <c r="G9">
        <f t="shared" si="2"/>
        <v>2.664750158586989</v>
      </c>
      <c r="H9">
        <f t="shared" si="3"/>
        <v>2.7613607470654946</v>
      </c>
    </row>
    <row r="10" spans="1:8" x14ac:dyDescent="0.3">
      <c r="A10">
        <v>10</v>
      </c>
      <c r="C10">
        <f t="shared" si="0"/>
        <v>3.1503443358928371</v>
      </c>
      <c r="D10">
        <f t="shared" si="1"/>
        <v>3.0568295831794283</v>
      </c>
      <c r="E10">
        <v>10</v>
      </c>
      <c r="G10">
        <f t="shared" si="2"/>
        <v>2.7110953580960642</v>
      </c>
      <c r="H10">
        <f t="shared" si="3"/>
        <v>2.8073161980836505</v>
      </c>
    </row>
    <row r="11" spans="1:8" x14ac:dyDescent="0.3">
      <c r="A11">
        <v>11</v>
      </c>
      <c r="C11">
        <f t="shared" si="0"/>
        <v>3.1893687191052988</v>
      </c>
      <c r="D11">
        <f t="shared" si="1"/>
        <v>3.0960049422360818</v>
      </c>
      <c r="E11">
        <v>11</v>
      </c>
      <c r="G11">
        <f t="shared" si="2"/>
        <v>2.7574405576051388</v>
      </c>
      <c r="H11">
        <f t="shared" si="3"/>
        <v>2.8532909589896041</v>
      </c>
    </row>
    <row r="12" spans="1:8" x14ac:dyDescent="0.3">
      <c r="A12">
        <v>12</v>
      </c>
      <c r="C12">
        <f t="shared" si="0"/>
        <v>3.228393102317761</v>
      </c>
      <c r="D12">
        <f t="shared" si="1"/>
        <v>3.1351653143468865</v>
      </c>
      <c r="E12">
        <v>12</v>
      </c>
      <c r="G12">
        <f t="shared" si="2"/>
        <v>2.8037857571142135</v>
      </c>
      <c r="H12">
        <f t="shared" si="3"/>
        <v>2.8992852544903895</v>
      </c>
    </row>
    <row r="13" spans="1:8" x14ac:dyDescent="0.3">
      <c r="A13">
        <v>13</v>
      </c>
      <c r="C13">
        <f t="shared" si="0"/>
        <v>3.2674174855302227</v>
      </c>
      <c r="D13">
        <f t="shared" si="1"/>
        <v>3.1743106338434526</v>
      </c>
      <c r="E13">
        <v>13</v>
      </c>
      <c r="G13">
        <f t="shared" si="2"/>
        <v>2.8501309566232886</v>
      </c>
      <c r="H13">
        <f t="shared" si="3"/>
        <v>2.9452993006696904</v>
      </c>
    </row>
    <row r="14" spans="1:8" x14ac:dyDescent="0.3">
      <c r="A14">
        <v>14</v>
      </c>
      <c r="C14">
        <f t="shared" si="0"/>
        <v>3.3064418687426844</v>
      </c>
      <c r="D14">
        <f t="shared" si="1"/>
        <v>3.2134408420035965</v>
      </c>
      <c r="E14">
        <v>14</v>
      </c>
      <c r="G14">
        <f t="shared" si="2"/>
        <v>2.8964761561323638</v>
      </c>
      <c r="H14">
        <f t="shared" si="3"/>
        <v>2.9913333043809751</v>
      </c>
    </row>
    <row r="15" spans="1:8" x14ac:dyDescent="0.3">
      <c r="A15">
        <v>15</v>
      </c>
      <c r="C15">
        <f t="shared" si="0"/>
        <v>3.3454662519551466</v>
      </c>
      <c r="D15">
        <f t="shared" si="1"/>
        <v>3.2525558871918467</v>
      </c>
      <c r="E15">
        <v>15</v>
      </c>
      <c r="G15">
        <f t="shared" si="2"/>
        <v>2.9428213556414384</v>
      </c>
      <c r="H15">
        <f t="shared" si="3"/>
        <v>3.0373874626517017</v>
      </c>
    </row>
    <row r="16" spans="1:8" x14ac:dyDescent="0.3">
      <c r="A16">
        <v>16</v>
      </c>
      <c r="C16">
        <f t="shared" si="0"/>
        <v>3.3844906351676083</v>
      </c>
      <c r="D16">
        <f t="shared" si="1"/>
        <v>3.2916557249840102</v>
      </c>
      <c r="E16">
        <v>16</v>
      </c>
      <c r="G16">
        <f t="shared" si="2"/>
        <v>2.9891665551505131</v>
      </c>
      <c r="H16">
        <f t="shared" si="3"/>
        <v>3.0834619621022146</v>
      </c>
    </row>
    <row r="17" spans="1:8" x14ac:dyDescent="0.3">
      <c r="A17">
        <v>17</v>
      </c>
      <c r="C17">
        <f t="shared" si="0"/>
        <v>3.4235150183800704</v>
      </c>
      <c r="D17">
        <f t="shared" si="1"/>
        <v>3.3307403182751032</v>
      </c>
      <c r="E17">
        <v>17</v>
      </c>
      <c r="G17">
        <f t="shared" si="2"/>
        <v>3.0355117546595882</v>
      </c>
      <c r="H17">
        <f t="shared" si="3"/>
        <v>3.1295569783830186</v>
      </c>
    </row>
    <row r="18" spans="1:8" x14ac:dyDescent="0.3">
      <c r="A18">
        <v>18</v>
      </c>
      <c r="C18">
        <f t="shared" si="0"/>
        <v>3.4625394015925322</v>
      </c>
      <c r="D18">
        <f t="shared" si="1"/>
        <v>3.3698096373700404</v>
      </c>
      <c r="E18">
        <v>18</v>
      </c>
      <c r="G18">
        <f t="shared" si="2"/>
        <v>3.0818569541686633</v>
      </c>
      <c r="H18">
        <f t="shared" si="3"/>
        <v>3.17567267563413</v>
      </c>
    </row>
    <row r="19" spans="1:8" x14ac:dyDescent="0.3">
      <c r="A19">
        <v>19</v>
      </c>
      <c r="C19">
        <f t="shared" si="0"/>
        <v>3.5015637848049943</v>
      </c>
      <c r="D19">
        <f t="shared" si="1"/>
        <v>3.4088636600565683</v>
      </c>
      <c r="E19">
        <v>19</v>
      </c>
      <c r="G19">
        <f t="shared" si="2"/>
        <v>3.128202153677738</v>
      </c>
      <c r="H19">
        <f t="shared" si="3"/>
        <v>3.2218092059701524</v>
      </c>
    </row>
    <row r="20" spans="1:8" x14ac:dyDescent="0.3">
      <c r="A20">
        <v>20</v>
      </c>
      <c r="C20">
        <f t="shared" si="0"/>
        <v>3.540588168017456</v>
      </c>
      <c r="D20">
        <f t="shared" si="1"/>
        <v>3.4479023716600259</v>
      </c>
      <c r="E20">
        <v>20</v>
      </c>
      <c r="G20">
        <f t="shared" si="2"/>
        <v>3.1745473531868127</v>
      </c>
      <c r="H20">
        <f t="shared" si="3"/>
        <v>3.2679667089946767</v>
      </c>
    </row>
    <row r="21" spans="1:8" x14ac:dyDescent="0.3">
      <c r="A21">
        <v>21</v>
      </c>
      <c r="C21">
        <f t="shared" si="0"/>
        <v>3.5796125512299177</v>
      </c>
      <c r="D21">
        <f t="shared" si="1"/>
        <v>3.4869257650796213</v>
      </c>
      <c r="E21">
        <v>21</v>
      </c>
      <c r="G21">
        <f t="shared" si="2"/>
        <v>3.2208925526958878</v>
      </c>
      <c r="H21">
        <f t="shared" si="3"/>
        <v>3.3141453113474721</v>
      </c>
    </row>
    <row r="22" spans="1:8" x14ac:dyDescent="0.3">
      <c r="A22">
        <v>22</v>
      </c>
      <c r="C22">
        <f t="shared" si="0"/>
        <v>3.6186369344423799</v>
      </c>
      <c r="D22">
        <f t="shared" si="1"/>
        <v>3.525933840806013</v>
      </c>
      <c r="E22">
        <v>22</v>
      </c>
      <c r="G22">
        <f t="shared" si="2"/>
        <v>3.2672377522049629</v>
      </c>
      <c r="H22">
        <f t="shared" si="3"/>
        <v>3.3603451262877808</v>
      </c>
    </row>
    <row r="23" spans="1:8" x14ac:dyDescent="0.3">
      <c r="A23">
        <v>23</v>
      </c>
      <c r="C23">
        <f t="shared" si="0"/>
        <v>3.6576613176548416</v>
      </c>
      <c r="D23">
        <f t="shared" si="1"/>
        <v>3.5649266069200913</v>
      </c>
      <c r="E23">
        <v>23</v>
      </c>
      <c r="G23">
        <f t="shared" si="2"/>
        <v>3.3135829517140376</v>
      </c>
      <c r="H23">
        <f t="shared" si="3"/>
        <v>3.4065662533168397</v>
      </c>
    </row>
    <row r="24" spans="1:8" x14ac:dyDescent="0.3">
      <c r="A24">
        <v>24</v>
      </c>
      <c r="C24">
        <f t="shared" si="0"/>
        <v>3.6966857008673037</v>
      </c>
      <c r="D24">
        <f t="shared" si="1"/>
        <v>3.6039040790729797</v>
      </c>
      <c r="E24">
        <v>24</v>
      </c>
      <c r="G24">
        <f t="shared" si="2"/>
        <v>3.3599281512231123</v>
      </c>
      <c r="H24">
        <f t="shared" si="3"/>
        <v>3.4528087778425016</v>
      </c>
    </row>
    <row r="25" spans="1:8" x14ac:dyDescent="0.3">
      <c r="A25">
        <v>25</v>
      </c>
      <c r="C25">
        <f t="shared" si="0"/>
        <v>3.7357100840797655</v>
      </c>
      <c r="D25">
        <f t="shared" si="1"/>
        <v>3.6428662804473491</v>
      </c>
      <c r="E25">
        <v>25</v>
      </c>
      <c r="G25">
        <f t="shared" si="2"/>
        <v>3.4062733507321874</v>
      </c>
      <c r="H25">
        <f t="shared" si="3"/>
        <v>3.4990727708885432</v>
      </c>
    </row>
    <row r="26" spans="1:8" x14ac:dyDescent="0.3">
      <c r="A26">
        <v>26</v>
      </c>
      <c r="C26">
        <f t="shared" si="0"/>
        <v>3.7747344672922276</v>
      </c>
      <c r="D26">
        <f t="shared" si="1"/>
        <v>3.6818132417002944</v>
      </c>
      <c r="E26">
        <v>26</v>
      </c>
      <c r="G26">
        <f t="shared" si="2"/>
        <v>3.4526185502412625</v>
      </c>
      <c r="H26">
        <f t="shared" si="3"/>
        <v>3.5453582888509554</v>
      </c>
    </row>
    <row r="27" spans="1:8" x14ac:dyDescent="0.3">
      <c r="A27">
        <v>27</v>
      </c>
      <c r="C27">
        <f t="shared" si="0"/>
        <v>3.8137588505046893</v>
      </c>
      <c r="D27">
        <f t="shared" si="1"/>
        <v>3.720745000888078</v>
      </c>
      <c r="E27">
        <v>27</v>
      </c>
      <c r="G27">
        <f t="shared" si="2"/>
        <v>3.4989637497503372</v>
      </c>
      <c r="H27">
        <f t="shared" si="3"/>
        <v>3.5916653733031385</v>
      </c>
    </row>
    <row r="28" spans="1:8" x14ac:dyDescent="0.3">
      <c r="A28">
        <v>28</v>
      </c>
      <c r="C28">
        <f t="shared" si="0"/>
        <v>3.852783233717151</v>
      </c>
      <c r="D28">
        <f t="shared" si="1"/>
        <v>3.7596616033731824</v>
      </c>
      <c r="E28">
        <v>28</v>
      </c>
      <c r="G28">
        <f t="shared" si="2"/>
        <v>3.5453089492594119</v>
      </c>
      <c r="H28">
        <f t="shared" si="3"/>
        <v>3.6379940508515727</v>
      </c>
    </row>
    <row r="29" spans="1:8" x14ac:dyDescent="0.3">
      <c r="A29">
        <v>29</v>
      </c>
      <c r="C29">
        <f t="shared" si="0"/>
        <v>3.8918076169296132</v>
      </c>
      <c r="D29">
        <f t="shared" si="1"/>
        <v>3.7985631017141945</v>
      </c>
      <c r="E29">
        <v>29</v>
      </c>
      <c r="G29">
        <f t="shared" si="2"/>
        <v>3.591654148768487</v>
      </c>
      <c r="H29">
        <f t="shared" si="3"/>
        <v>3.6843443330431223</v>
      </c>
    </row>
    <row r="30" spans="1:8" x14ac:dyDescent="0.3">
      <c r="A30">
        <v>30</v>
      </c>
      <c r="C30">
        <f t="shared" si="0"/>
        <v>3.9308320001420749</v>
      </c>
      <c r="D30">
        <f t="shared" si="1"/>
        <v>3.8374495555391381</v>
      </c>
      <c r="E30">
        <v>30</v>
      </c>
      <c r="G30">
        <f t="shared" si="2"/>
        <v>3.6379993482775621</v>
      </c>
      <c r="H30">
        <f t="shared" si="3"/>
        <v>3.7307162163247263</v>
      </c>
    </row>
    <row r="31" spans="1:8" x14ac:dyDescent="0.3">
      <c r="A31">
        <v>31</v>
      </c>
      <c r="C31">
        <f t="shared" si="0"/>
        <v>3.9698563833545366</v>
      </c>
      <c r="D31">
        <f t="shared" si="1"/>
        <v>3.8763210314029606</v>
      </c>
      <c r="E31">
        <v>31</v>
      </c>
      <c r="G31">
        <f t="shared" si="2"/>
        <v>3.6843445477866368</v>
      </c>
      <c r="H31">
        <f t="shared" si="3"/>
        <v>3.777109682055809</v>
      </c>
    </row>
    <row r="32" spans="1:8" x14ac:dyDescent="0.3">
      <c r="A32">
        <v>32</v>
      </c>
      <c r="C32">
        <f t="shared" si="0"/>
        <v>4.0088807665669988</v>
      </c>
      <c r="D32">
        <f t="shared" si="1"/>
        <v>3.9151776026299561</v>
      </c>
      <c r="E32">
        <v>32</v>
      </c>
      <c r="G32">
        <f t="shared" si="2"/>
        <v>3.7306897472957115</v>
      </c>
      <c r="H32">
        <f t="shared" si="3"/>
        <v>3.8235246965733007</v>
      </c>
    </row>
    <row r="33" spans="1:8" x14ac:dyDescent="0.3">
      <c r="A33">
        <v>33</v>
      </c>
      <c r="C33">
        <f t="shared" ref="C33:C64" si="4">2.79912488698068+(A33-1)*0.0390243832124619</f>
        <v>4.0479051497794609</v>
      </c>
      <c r="D33">
        <f t="shared" ref="D33:D64" si="5">0+1*C33-0.0922003496945596*(1.01052631578947+(C33-3.55757894736842)^2/9.11769834094383)^0.5</f>
        <v>3.9540193491419742</v>
      </c>
      <c r="E33">
        <v>33</v>
      </c>
      <c r="G33">
        <f t="shared" ref="G33:G64" si="6">2.29398856251439+(E33-1)*0.0463451995090749</f>
        <v>3.7770349468047866</v>
      </c>
      <c r="H33">
        <f t="shared" ref="H33:H64" si="7">0+1*G33+0.0922003496945596*(1.01052631578947+(G33-3.55757894736842)^2/9.11769834094383)^0.5</f>
        <v>3.8699612113087491</v>
      </c>
    </row>
    <row r="34" spans="1:8" x14ac:dyDescent="0.3">
      <c r="A34">
        <v>34</v>
      </c>
      <c r="C34">
        <f t="shared" si="4"/>
        <v>4.0869295329919222</v>
      </c>
      <c r="D34">
        <f t="shared" si="5"/>
        <v>3.9928463572733381</v>
      </c>
      <c r="E34">
        <v>34</v>
      </c>
      <c r="G34">
        <f t="shared" si="6"/>
        <v>3.8233801463138617</v>
      </c>
      <c r="H34">
        <f t="shared" si="7"/>
        <v>3.9164191629565641</v>
      </c>
    </row>
    <row r="35" spans="1:8" x14ac:dyDescent="0.3">
      <c r="A35">
        <v>35</v>
      </c>
      <c r="C35">
        <f t="shared" si="4"/>
        <v>4.1259539162043843</v>
      </c>
      <c r="D35">
        <f t="shared" si="5"/>
        <v>4.0316587195734392</v>
      </c>
      <c r="E35">
        <v>35</v>
      </c>
      <c r="G35">
        <f t="shared" si="6"/>
        <v>3.8697253458229364</v>
      </c>
      <c r="H35">
        <f t="shared" si="7"/>
        <v>3.9628984736920518</v>
      </c>
    </row>
    <row r="36" spans="1:8" x14ac:dyDescent="0.3">
      <c r="A36">
        <v>36</v>
      </c>
      <c r="C36">
        <f t="shared" si="4"/>
        <v>4.1649782994168465</v>
      </c>
      <c r="D36">
        <f t="shared" si="5"/>
        <v>4.0704565345980193</v>
      </c>
      <c r="E36">
        <v>36</v>
      </c>
      <c r="G36">
        <f t="shared" si="6"/>
        <v>3.916070545332011</v>
      </c>
      <c r="H36">
        <f t="shared" si="7"/>
        <v>4.0093990514374918</v>
      </c>
    </row>
    <row r="37" spans="1:8" x14ac:dyDescent="0.3">
      <c r="A37">
        <v>37</v>
      </c>
      <c r="C37">
        <f t="shared" si="4"/>
        <v>4.2040026826293087</v>
      </c>
      <c r="D37">
        <f t="shared" si="5"/>
        <v>4.1092399066902026</v>
      </c>
      <c r="E37">
        <v>37</v>
      </c>
      <c r="G37">
        <f t="shared" si="6"/>
        <v>3.9624157448410862</v>
      </c>
      <c r="H37">
        <f t="shared" si="7"/>
        <v>4.0559207901741576</v>
      </c>
    </row>
    <row r="38" spans="1:8" x14ac:dyDescent="0.3">
      <c r="A38">
        <v>38</v>
      </c>
      <c r="C38">
        <f t="shared" si="4"/>
        <v>4.2430270658417699</v>
      </c>
      <c r="D38">
        <f t="shared" si="5"/>
        <v>4.148008945752351</v>
      </c>
      <c r="E38">
        <v>38</v>
      </c>
      <c r="G38">
        <f t="shared" si="6"/>
        <v>4.0087609443501613</v>
      </c>
      <c r="H38">
        <f t="shared" si="7"/>
        <v>4.1024635702978456</v>
      </c>
    </row>
    <row r="39" spans="1:8" x14ac:dyDescent="0.3">
      <c r="A39">
        <v>39</v>
      </c>
      <c r="C39">
        <f t="shared" si="4"/>
        <v>4.2820514490542321</v>
      </c>
      <c r="D39">
        <f t="shared" si="5"/>
        <v>4.1867637670098476</v>
      </c>
      <c r="E39">
        <v>39</v>
      </c>
      <c r="G39">
        <f t="shared" si="6"/>
        <v>4.055106143859236</v>
      </c>
      <c r="H39">
        <f t="shared" si="7"/>
        <v>4.1490272590151802</v>
      </c>
    </row>
    <row r="40" spans="1:8" x14ac:dyDescent="0.3">
      <c r="A40">
        <v>40</v>
      </c>
      <c r="C40">
        <f t="shared" si="4"/>
        <v>4.3210758322666942</v>
      </c>
      <c r="D40">
        <f t="shared" si="5"/>
        <v>4.2255044907679027</v>
      </c>
      <c r="E40">
        <v>40</v>
      </c>
      <c r="G40">
        <f t="shared" si="6"/>
        <v>4.1014513433683106</v>
      </c>
      <c r="H40">
        <f t="shared" si="7"/>
        <v>4.1956117107777127</v>
      </c>
    </row>
    <row r="41" spans="1:8" x14ac:dyDescent="0.3">
      <c r="A41">
        <v>41</v>
      </c>
      <c r="C41">
        <f t="shared" si="4"/>
        <v>4.3601002154791555</v>
      </c>
      <c r="D41">
        <f t="shared" si="5"/>
        <v>4.2642312421625075</v>
      </c>
      <c r="E41">
        <v>41</v>
      </c>
      <c r="G41">
        <f t="shared" si="6"/>
        <v>4.1477965428773853</v>
      </c>
      <c r="H41">
        <f t="shared" si="7"/>
        <v>4.2422167677505751</v>
      </c>
    </row>
    <row r="42" spans="1:8" x14ac:dyDescent="0.3">
      <c r="A42">
        <v>42</v>
      </c>
      <c r="C42">
        <f t="shared" si="4"/>
        <v>4.3991245986916176</v>
      </c>
      <c r="D42">
        <f t="shared" si="5"/>
        <v>4.3029441509066331</v>
      </c>
      <c r="E42">
        <v>42</v>
      </c>
      <c r="G42">
        <f t="shared" si="6"/>
        <v>4.1941417423864609</v>
      </c>
      <c r="H42">
        <f t="shared" si="7"/>
        <v>4.2888422603123244</v>
      </c>
    </row>
    <row r="43" spans="1:8" x14ac:dyDescent="0.3">
      <c r="A43">
        <v>43</v>
      </c>
      <c r="C43">
        <f t="shared" si="4"/>
        <v>4.4381489819040798</v>
      </c>
      <c r="D43">
        <f t="shared" si="5"/>
        <v>4.3416433510327437</v>
      </c>
      <c r="E43">
        <v>43</v>
      </c>
      <c r="G43">
        <f t="shared" si="6"/>
        <v>4.2404869418955355</v>
      </c>
      <c r="H43">
        <f t="shared" si="7"/>
        <v>4.3354880075824136</v>
      </c>
    </row>
    <row r="44" spans="1:8" x14ac:dyDescent="0.3">
      <c r="A44">
        <v>44</v>
      </c>
      <c r="C44">
        <f t="shared" si="4"/>
        <v>4.477173365116542</v>
      </c>
      <c r="D44">
        <f t="shared" si="5"/>
        <v>4.3803289806327133</v>
      </c>
      <c r="E44">
        <v>44</v>
      </c>
      <c r="G44">
        <f t="shared" si="6"/>
        <v>4.2868321414046102</v>
      </c>
      <c r="H44">
        <f t="shared" si="7"/>
        <v>4.3821538179726982</v>
      </c>
    </row>
    <row r="45" spans="1:8" x14ac:dyDescent="0.3">
      <c r="A45">
        <v>45</v>
      </c>
      <c r="C45">
        <f t="shared" si="4"/>
        <v>4.5161977483290032</v>
      </c>
      <c r="D45">
        <f t="shared" si="5"/>
        <v>4.4190011815961654</v>
      </c>
      <c r="E45">
        <v>45</v>
      </c>
      <c r="G45">
        <f t="shared" si="6"/>
        <v>4.3331773409136858</v>
      </c>
      <c r="H45">
        <f t="shared" si="7"/>
        <v>4.428839489759258</v>
      </c>
    </row>
    <row r="46" spans="1:8" x14ac:dyDescent="0.3">
      <c r="A46">
        <v>46</v>
      </c>
      <c r="C46">
        <f t="shared" si="4"/>
        <v>4.5552221315414654</v>
      </c>
      <c r="D46">
        <f t="shared" si="5"/>
        <v>4.4576600993482351</v>
      </c>
      <c r="E46">
        <v>46</v>
      </c>
      <c r="G46">
        <f t="shared" si="6"/>
        <v>4.3795225404227605</v>
      </c>
      <c r="H46">
        <f t="shared" si="7"/>
        <v>4.4755448116708756</v>
      </c>
    </row>
    <row r="47" spans="1:8" x14ac:dyDescent="0.3">
      <c r="A47">
        <v>47</v>
      </c>
      <c r="C47">
        <f t="shared" si="4"/>
        <v>4.5942465147539275</v>
      </c>
      <c r="D47">
        <f t="shared" si="5"/>
        <v>4.4963058825877154</v>
      </c>
      <c r="E47">
        <v>47</v>
      </c>
      <c r="G47">
        <f t="shared" si="6"/>
        <v>4.4258677399318351</v>
      </c>
      <c r="H47">
        <f t="shared" si="7"/>
        <v>4.5222695634904877</v>
      </c>
    </row>
    <row r="48" spans="1:8" x14ac:dyDescent="0.3">
      <c r="A48">
        <v>48</v>
      </c>
      <c r="C48">
        <f t="shared" si="4"/>
        <v>4.6332708979663888</v>
      </c>
      <c r="D48">
        <f t="shared" si="5"/>
        <v>4.5349386830265015</v>
      </c>
      <c r="E48">
        <v>48</v>
      </c>
      <c r="G48">
        <f t="shared" si="6"/>
        <v>4.4722129394409098</v>
      </c>
      <c r="H48">
        <f t="shared" si="7"/>
        <v>4.569013516666014</v>
      </c>
    </row>
    <row r="49" spans="1:8" x14ac:dyDescent="0.3">
      <c r="A49">
        <v>49</v>
      </c>
      <c r="C49">
        <f t="shared" si="4"/>
        <v>4.672295281178851</v>
      </c>
      <c r="D49">
        <f t="shared" si="5"/>
        <v>4.5735586551312002</v>
      </c>
      <c r="E49">
        <v>49</v>
      </c>
      <c r="G49">
        <f t="shared" si="6"/>
        <v>4.5185581389499845</v>
      </c>
      <c r="H49">
        <f t="shared" si="7"/>
        <v>4.6157764349270582</v>
      </c>
    </row>
    <row r="50" spans="1:8" x14ac:dyDescent="0.3">
      <c r="A50">
        <v>50</v>
      </c>
      <c r="C50">
        <f t="shared" si="4"/>
        <v>4.7113196643913131</v>
      </c>
      <c r="D50">
        <f t="shared" si="5"/>
        <v>4.6121659558677006</v>
      </c>
      <c r="E50">
        <v>50</v>
      </c>
      <c r="G50">
        <f t="shared" si="6"/>
        <v>4.5649033384590592</v>
      </c>
      <c r="H50">
        <f t="shared" si="7"/>
        <v>4.662558074904104</v>
      </c>
    </row>
    <row r="51" spans="1:8" x14ac:dyDescent="0.3">
      <c r="A51">
        <v>51</v>
      </c>
      <c r="C51">
        <f t="shared" si="4"/>
        <v>4.7503440476037753</v>
      </c>
      <c r="D51">
        <f t="shared" si="5"/>
        <v>4.6507607444494825</v>
      </c>
      <c r="E51">
        <v>51</v>
      </c>
      <c r="G51">
        <f t="shared" si="6"/>
        <v>4.6112485379681347</v>
      </c>
      <c r="H51">
        <f t="shared" si="7"/>
        <v>4.7093581867469849</v>
      </c>
    </row>
    <row r="52" spans="1:8" x14ac:dyDescent="0.3">
      <c r="A52">
        <v>52</v>
      </c>
      <c r="C52">
        <f t="shared" si="4"/>
        <v>4.7893684308162365</v>
      </c>
      <c r="D52">
        <f t="shared" si="5"/>
        <v>4.6893431820903446</v>
      </c>
      <c r="E52">
        <v>52</v>
      </c>
      <c r="G52">
        <f t="shared" si="6"/>
        <v>4.6575937374772103</v>
      </c>
      <c r="H52">
        <f t="shared" si="7"/>
        <v>4.7561765147395709</v>
      </c>
    </row>
    <row r="53" spans="1:8" x14ac:dyDescent="0.3">
      <c r="A53">
        <v>53</v>
      </c>
      <c r="C53">
        <f t="shared" si="4"/>
        <v>4.8283928140286987</v>
      </c>
      <c r="D53">
        <f t="shared" si="5"/>
        <v>4.7279134317622065</v>
      </c>
      <c r="E53">
        <v>53</v>
      </c>
      <c r="G53">
        <f t="shared" si="6"/>
        <v>4.703938936986285</v>
      </c>
      <c r="H53">
        <f t="shared" si="7"/>
        <v>4.8030127979078419</v>
      </c>
    </row>
    <row r="54" spans="1:8" x14ac:dyDescent="0.3">
      <c r="A54">
        <v>54</v>
      </c>
      <c r="C54">
        <f t="shared" si="4"/>
        <v>4.86741719724116</v>
      </c>
      <c r="D54">
        <f t="shared" si="5"/>
        <v>4.7664716579585464</v>
      </c>
      <c r="E54">
        <v>54</v>
      </c>
      <c r="G54">
        <f t="shared" si="6"/>
        <v>4.7502841364953596</v>
      </c>
      <c r="H54">
        <f t="shared" si="7"/>
        <v>4.8498667706186875</v>
      </c>
    </row>
    <row r="55" spans="1:8" x14ac:dyDescent="0.3">
      <c r="A55">
        <v>55</v>
      </c>
      <c r="C55">
        <f t="shared" si="4"/>
        <v>4.9064415804536221</v>
      </c>
      <c r="D55">
        <f t="shared" si="5"/>
        <v>4.805018026464019</v>
      </c>
      <c r="E55">
        <v>55</v>
      </c>
      <c r="G55">
        <f t="shared" si="6"/>
        <v>4.7966293360044343</v>
      </c>
      <c r="H55">
        <f t="shared" si="7"/>
        <v>4.8967381631670266</v>
      </c>
    </row>
    <row r="56" spans="1:8" x14ac:dyDescent="0.3">
      <c r="A56">
        <v>56</v>
      </c>
      <c r="C56">
        <f t="shared" si="4"/>
        <v>4.9454659636660843</v>
      </c>
      <c r="D56">
        <f t="shared" si="5"/>
        <v>4.8435527041306896</v>
      </c>
      <c r="E56">
        <v>56</v>
      </c>
      <c r="G56">
        <f t="shared" si="6"/>
        <v>4.842974535513509</v>
      </c>
      <c r="H56">
        <f t="shared" si="7"/>
        <v>4.9436267023490617</v>
      </c>
    </row>
    <row r="57" spans="1:8" x14ac:dyDescent="0.3">
      <c r="A57">
        <v>57</v>
      </c>
      <c r="C57">
        <f t="shared" si="4"/>
        <v>4.9844903468785464</v>
      </c>
      <c r="D57">
        <f t="shared" si="5"/>
        <v>4.8820758586613122</v>
      </c>
      <c r="E57">
        <v>57</v>
      </c>
      <c r="G57">
        <f t="shared" si="6"/>
        <v>4.8893197350225837</v>
      </c>
      <c r="H57">
        <f t="shared" si="7"/>
        <v>4.9905321120197019</v>
      </c>
    </row>
    <row r="58" spans="1:8" x14ac:dyDescent="0.3">
      <c r="A58">
        <v>58</v>
      </c>
      <c r="C58">
        <f t="shared" si="4"/>
        <v>5.0235147300910086</v>
      </c>
      <c r="D58">
        <f t="shared" si="5"/>
        <v>4.9205876583999819</v>
      </c>
      <c r="E58">
        <v>58</v>
      </c>
      <c r="G58">
        <f t="shared" si="6"/>
        <v>4.9356649345316583</v>
      </c>
      <c r="H58">
        <f t="shared" si="7"/>
        <v>5.0374541136324575</v>
      </c>
    </row>
    <row r="59" spans="1:8" x14ac:dyDescent="0.3">
      <c r="A59">
        <v>59</v>
      </c>
      <c r="C59">
        <f t="shared" si="4"/>
        <v>5.0625391133034698</v>
      </c>
      <c r="D59">
        <f t="shared" si="5"/>
        <v>4.9590882721304563</v>
      </c>
      <c r="E59">
        <v>59</v>
      </c>
      <c r="G59">
        <f t="shared" si="6"/>
        <v>4.9820101340407339</v>
      </c>
      <c r="H59">
        <f t="shared" si="7"/>
        <v>5.0843924267603002</v>
      </c>
    </row>
    <row r="60" spans="1:8" x14ac:dyDescent="0.3">
      <c r="A60">
        <v>60</v>
      </c>
      <c r="C60">
        <f t="shared" si="4"/>
        <v>5.101563496515932</v>
      </c>
      <c r="D60">
        <f t="shared" si="5"/>
        <v>4.9975778688823942</v>
      </c>
      <c r="E60">
        <v>60</v>
      </c>
      <c r="G60">
        <f t="shared" si="6"/>
        <v>5.0283553335498095</v>
      </c>
      <c r="H60">
        <f t="shared" si="7"/>
        <v>5.1313467695962514</v>
      </c>
    </row>
    <row r="61" spans="1:8" x14ac:dyDescent="0.3">
      <c r="A61">
        <v>61</v>
      </c>
      <c r="C61">
        <f t="shared" si="4"/>
        <v>5.1405878797283933</v>
      </c>
      <c r="D61">
        <f t="shared" si="5"/>
        <v>5.0360566177456736</v>
      </c>
      <c r="E61">
        <v>61</v>
      </c>
      <c r="G61">
        <f t="shared" si="6"/>
        <v>5.0747005330588841</v>
      </c>
      <c r="H61">
        <f t="shared" si="7"/>
        <v>5.1783168594326474</v>
      </c>
    </row>
    <row r="62" spans="1:8" x14ac:dyDescent="0.3">
      <c r="A62">
        <v>62</v>
      </c>
      <c r="C62">
        <f t="shared" si="4"/>
        <v>5.1796122629408554</v>
      </c>
      <c r="D62">
        <f t="shared" si="5"/>
        <v>5.0745246876929624</v>
      </c>
      <c r="E62">
        <v>62</v>
      </c>
      <c r="G62">
        <f t="shared" si="6"/>
        <v>5.1210457325679588</v>
      </c>
      <c r="H62">
        <f t="shared" si="7"/>
        <v>5.2253024131182872</v>
      </c>
    </row>
    <row r="63" spans="1:8" x14ac:dyDescent="0.3">
      <c r="A63">
        <v>63</v>
      </c>
      <c r="C63">
        <f t="shared" si="4"/>
        <v>5.2186366461533176</v>
      </c>
      <c r="D63">
        <f t="shared" si="5"/>
        <v>5.1129822474105966</v>
      </c>
      <c r="E63">
        <v>63</v>
      </c>
      <c r="G63">
        <f t="shared" si="6"/>
        <v>5.1673909320770335</v>
      </c>
      <c r="H63">
        <f t="shared" si="7"/>
        <v>5.2723031474928028</v>
      </c>
    </row>
    <row r="64" spans="1:8" x14ac:dyDescent="0.3">
      <c r="A64">
        <v>64</v>
      </c>
      <c r="C64">
        <f t="shared" si="4"/>
        <v>5.2576610293657797</v>
      </c>
      <c r="D64">
        <f t="shared" si="5"/>
        <v>5.1514294651378512</v>
      </c>
      <c r="E64">
        <v>64</v>
      </c>
      <c r="G64">
        <f t="shared" si="6"/>
        <v>5.2137361315861082</v>
      </c>
      <c r="H64">
        <f t="shared" si="7"/>
        <v>5.3193187797978734</v>
      </c>
    </row>
    <row r="65" spans="1:8" x14ac:dyDescent="0.3">
      <c r="A65">
        <v>65</v>
      </c>
      <c r="C65">
        <f t="shared" ref="C65:C70" si="8">2.79912488698068+(A65-1)*0.0390243832124619</f>
        <v>5.2966854125782419</v>
      </c>
      <c r="D65">
        <f t="shared" ref="D65:D70" si="9">0+1*C65-0.0922003496945596*(1.01052631578947+(C65-3.55757894736842)^2/9.11769834094383)^0.5</f>
        <v>5.189866508514581</v>
      </c>
      <c r="E65">
        <v>65</v>
      </c>
      <c r="G65">
        <f t="shared" ref="G65:G70" si="10">2.29398856251439+(E65-1)*0.0463451995090749</f>
        <v>5.2600813310951828</v>
      </c>
      <c r="H65">
        <f t="shared" ref="H65:H70" si="11">0+1*G65+0.0922003496945596*(1.01052631578947+(G65-3.55757894736842)^2/9.11769834094383)^0.5</f>
        <v>5.366349028064989</v>
      </c>
    </row>
    <row r="66" spans="1:8" x14ac:dyDescent="0.3">
      <c r="A66">
        <v>66</v>
      </c>
      <c r="C66">
        <f t="shared" si="8"/>
        <v>5.3357097957907031</v>
      </c>
      <c r="D66">
        <f t="shared" si="9"/>
        <v>5.2282935444372267</v>
      </c>
      <c r="E66">
        <v>66</v>
      </c>
      <c r="G66">
        <f t="shared" si="10"/>
        <v>5.3064265306042575</v>
      </c>
      <c r="H66">
        <f t="shared" si="11"/>
        <v>5.4133936114797141</v>
      </c>
    </row>
    <row r="67" spans="1:8" x14ac:dyDescent="0.3">
      <c r="A67">
        <v>67</v>
      </c>
      <c r="C67">
        <f t="shared" si="8"/>
        <v>5.3747341790031653</v>
      </c>
      <c r="D67">
        <f t="shared" si="9"/>
        <v>5.2667107389231189</v>
      </c>
      <c r="E67">
        <v>67</v>
      </c>
      <c r="G67">
        <f t="shared" si="10"/>
        <v>5.3527717301133331</v>
      </c>
      <c r="H67">
        <f t="shared" si="11"/>
        <v>5.4604522507224917</v>
      </c>
    </row>
    <row r="68" spans="1:8" x14ac:dyDescent="0.3">
      <c r="A68">
        <v>68</v>
      </c>
      <c r="C68">
        <f t="shared" si="8"/>
        <v>5.4137585622156266</v>
      </c>
      <c r="D68">
        <f t="shared" si="9"/>
        <v>5.3051182569829738</v>
      </c>
      <c r="E68">
        <v>68</v>
      </c>
      <c r="G68">
        <f t="shared" si="10"/>
        <v>5.3991169296224086</v>
      </c>
      <c r="H68">
        <f t="shared" si="11"/>
        <v>5.5075246682861909</v>
      </c>
    </row>
    <row r="69" spans="1:8" x14ac:dyDescent="0.3">
      <c r="A69">
        <v>69</v>
      </c>
      <c r="C69">
        <f t="shared" si="8"/>
        <v>5.4527829454280887</v>
      </c>
      <c r="D69">
        <f t="shared" si="9"/>
        <v>5.3435162625014847</v>
      </c>
      <c r="E69">
        <v>69</v>
      </c>
      <c r="G69">
        <f t="shared" si="10"/>
        <v>5.4454621291314833</v>
      </c>
      <c r="H69">
        <f t="shared" si="11"/>
        <v>5.5546105887707444</v>
      </c>
    </row>
    <row r="70" spans="1:8" x14ac:dyDescent="0.3">
      <c r="A70">
        <v>70</v>
      </c>
      <c r="C70">
        <f t="shared" si="8"/>
        <v>5.4918073286405509</v>
      </c>
      <c r="D70">
        <f t="shared" si="9"/>
        <v>5.3819049181258372</v>
      </c>
      <c r="E70">
        <v>70</v>
      </c>
      <c r="G70">
        <f t="shared" si="10"/>
        <v>5.491807328640558</v>
      </c>
      <c r="H70">
        <f t="shared" si="11"/>
        <v>5.6017097391552717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77257-3A1A-4EB8-8238-E1B75B66321E}">
  <sheetPr codeName="XLSTAT_20230720_051318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-0.0634877568785124+(A1-1)*0.0100382804141012</f>
        <v>-6.3487756878512394E-2</v>
      </c>
      <c r="D1">
        <f t="shared" ref="D1:D32" si="1">0+1*C1-0.184351522105049*(1.01818181818182+(C1-0.275818181818182)^2/0.633448952370907)^0.5</f>
        <v>-0.26542888413578597</v>
      </c>
      <c r="E1">
        <v>1</v>
      </c>
      <c r="G1">
        <f t="shared" ref="G1:G32" si="2">-0.0490568890254192+(E1-1)*0.0098291374017376</f>
        <v>-4.9056889025419201E-2</v>
      </c>
      <c r="H1">
        <f t="shared" ref="H1:H32" si="3">0+1*G1+0.184351522105049*(1.01818181818182+(G1-0.275818181818182)^2/0.633448952370907)^0.5</f>
        <v>0.15160697154289199</v>
      </c>
    </row>
    <row r="2" spans="1:8" x14ac:dyDescent="0.3">
      <c r="A2">
        <v>2</v>
      </c>
      <c r="C2">
        <f t="shared" si="0"/>
        <v>-5.3449476464411193E-2</v>
      </c>
      <c r="D2">
        <f t="shared" si="1"/>
        <v>-0.25449709775426649</v>
      </c>
      <c r="E2">
        <v>2</v>
      </c>
      <c r="G2">
        <f t="shared" si="2"/>
        <v>-3.9227751623681598E-2</v>
      </c>
      <c r="H2">
        <f t="shared" si="3"/>
        <v>0.1605934782946431</v>
      </c>
    </row>
    <row r="3" spans="1:8" x14ac:dyDescent="0.3">
      <c r="A3">
        <v>3</v>
      </c>
      <c r="C3">
        <f t="shared" si="0"/>
        <v>-4.3411196050309991E-2</v>
      </c>
      <c r="D3">
        <f t="shared" si="1"/>
        <v>-0.24358833206515595</v>
      </c>
      <c r="E3">
        <v>3</v>
      </c>
      <c r="G3">
        <f t="shared" si="2"/>
        <v>-2.9398614221944001E-2</v>
      </c>
      <c r="H3">
        <f t="shared" si="3"/>
        <v>0.16960246533377302</v>
      </c>
    </row>
    <row r="4" spans="1:8" x14ac:dyDescent="0.3">
      <c r="A4">
        <v>4</v>
      </c>
      <c r="C4">
        <f t="shared" si="0"/>
        <v>-3.3372915636208797E-2</v>
      </c>
      <c r="D4">
        <f t="shared" si="1"/>
        <v>-0.23270288866668287</v>
      </c>
      <c r="E4">
        <v>4</v>
      </c>
      <c r="G4">
        <f t="shared" si="2"/>
        <v>-1.9569476820206402E-2</v>
      </c>
      <c r="H4">
        <f t="shared" si="3"/>
        <v>0.17863421172515118</v>
      </c>
    </row>
    <row r="5" spans="1:8" x14ac:dyDescent="0.3">
      <c r="A5">
        <v>5</v>
      </c>
      <c r="C5">
        <f t="shared" si="0"/>
        <v>-2.3334635222107596E-2</v>
      </c>
      <c r="D5">
        <f t="shared" si="1"/>
        <v>-0.22184106615566512</v>
      </c>
      <c r="E5">
        <v>5</v>
      </c>
      <c r="G5">
        <f t="shared" si="2"/>
        <v>-9.7403394184688019E-3</v>
      </c>
      <c r="H5">
        <f t="shared" si="3"/>
        <v>0.18768899323502747</v>
      </c>
    </row>
    <row r="6" spans="1:8" x14ac:dyDescent="0.3">
      <c r="A6">
        <v>6</v>
      </c>
      <c r="C6">
        <f t="shared" si="0"/>
        <v>-1.3296354808006394E-2</v>
      </c>
      <c r="D6">
        <f t="shared" si="1"/>
        <v>-0.21100315970873629</v>
      </c>
      <c r="E6">
        <v>6</v>
      </c>
      <c r="G6">
        <f t="shared" si="2"/>
        <v>8.8797983268801284E-5</v>
      </c>
      <c r="H6">
        <f t="shared" si="3"/>
        <v>0.19676708194314105</v>
      </c>
    </row>
    <row r="7" spans="1:8" x14ac:dyDescent="0.3">
      <c r="A7">
        <v>7</v>
      </c>
      <c r="C7">
        <f t="shared" si="0"/>
        <v>-3.2580743939051998E-3</v>
      </c>
      <c r="D7">
        <f t="shared" si="1"/>
        <v>-0.20018946065459664</v>
      </c>
      <c r="E7">
        <v>7</v>
      </c>
      <c r="G7">
        <f t="shared" si="2"/>
        <v>9.9179353850063975E-3</v>
      </c>
      <c r="H7">
        <f t="shared" si="3"/>
        <v>0.20586874584817053</v>
      </c>
    </row>
    <row r="8" spans="1:8" x14ac:dyDescent="0.3">
      <c r="A8">
        <v>8</v>
      </c>
      <c r="C8">
        <f t="shared" si="0"/>
        <v>6.7802060201960085E-3</v>
      </c>
      <c r="D8">
        <f t="shared" si="1"/>
        <v>-0.18940025603830346</v>
      </c>
      <c r="E8">
        <v>8</v>
      </c>
      <c r="G8">
        <f t="shared" si="2"/>
        <v>1.9747072786743994E-2</v>
      </c>
      <c r="H8">
        <f t="shared" si="3"/>
        <v>0.21499424846751297</v>
      </c>
    </row>
    <row r="9" spans="1:8" x14ac:dyDescent="0.3">
      <c r="A9">
        <v>9</v>
      </c>
      <c r="C9">
        <f t="shared" si="0"/>
        <v>1.6818486434297203E-2</v>
      </c>
      <c r="D9">
        <f t="shared" si="1"/>
        <v>-0.17863582817871254</v>
      </c>
      <c r="E9">
        <v>9</v>
      </c>
      <c r="G9">
        <f t="shared" si="2"/>
        <v>2.9576210188481597E-2</v>
      </c>
      <c r="H9">
        <f t="shared" si="3"/>
        <v>0.22414384843245772</v>
      </c>
    </row>
    <row r="10" spans="1:8" x14ac:dyDescent="0.3">
      <c r="A10">
        <v>10</v>
      </c>
      <c r="C10">
        <f t="shared" si="0"/>
        <v>2.6856766848398397E-2</v>
      </c>
      <c r="D10">
        <f t="shared" si="1"/>
        <v>-0.16789645422027288</v>
      </c>
      <c r="E10">
        <v>10</v>
      </c>
      <c r="G10">
        <f t="shared" si="2"/>
        <v>3.94053475902192E-2</v>
      </c>
      <c r="H10">
        <f t="shared" si="3"/>
        <v>0.23331779907989514</v>
      </c>
    </row>
    <row r="11" spans="1:8" x14ac:dyDescent="0.3">
      <c r="A11">
        <v>11</v>
      </c>
      <c r="C11">
        <f t="shared" si="0"/>
        <v>3.6895047262499606E-2</v>
      </c>
      <c r="D11">
        <f t="shared" si="1"/>
        <v>-0.15718240568046965</v>
      </c>
      <c r="E11">
        <v>11</v>
      </c>
      <c r="G11">
        <f t="shared" si="2"/>
        <v>4.9234484991956803E-2</v>
      </c>
      <c r="H11">
        <f t="shared" si="3"/>
        <v>0.24251634804177469</v>
      </c>
    </row>
    <row r="12" spans="1:8" x14ac:dyDescent="0.3">
      <c r="A12">
        <v>12</v>
      </c>
      <c r="C12">
        <f t="shared" si="0"/>
        <v>4.69333276766008E-2</v>
      </c>
      <c r="D12">
        <f t="shared" si="1"/>
        <v>-0.1464939479942943</v>
      </c>
      <c r="E12">
        <v>12</v>
      </c>
      <c r="G12">
        <f t="shared" si="2"/>
        <v>5.9063622393694393E-2</v>
      </c>
      <c r="H12">
        <f t="shared" si="3"/>
        <v>0.25173973683359235</v>
      </c>
    </row>
    <row r="13" spans="1:8" x14ac:dyDescent="0.3">
      <c r="A13">
        <v>13</v>
      </c>
      <c r="C13">
        <f t="shared" si="0"/>
        <v>5.6971608090701994E-2</v>
      </c>
      <c r="D13">
        <f t="shared" si="1"/>
        <v>-0.13583134005720571</v>
      </c>
      <c r="E13">
        <v>13</v>
      </c>
      <c r="G13">
        <f t="shared" si="2"/>
        <v>6.8892759795431996E-2</v>
      </c>
      <c r="H13">
        <f t="shared" si="3"/>
        <v>0.26098820044325233</v>
      </c>
    </row>
    <row r="14" spans="1:8" x14ac:dyDescent="0.3">
      <c r="A14">
        <v>14</v>
      </c>
      <c r="C14">
        <f t="shared" si="0"/>
        <v>6.7009888504803203E-2</v>
      </c>
      <c r="D14">
        <f t="shared" si="1"/>
        <v>-0.12519483376811985</v>
      </c>
      <c r="E14">
        <v>14</v>
      </c>
      <c r="G14">
        <f t="shared" si="2"/>
        <v>7.8721897197169585E-2</v>
      </c>
      <c r="H14">
        <f t="shared" si="3"/>
        <v>0.27026196692170351</v>
      </c>
    </row>
    <row r="15" spans="1:8" x14ac:dyDescent="0.3">
      <c r="A15">
        <v>15</v>
      </c>
      <c r="C15">
        <f t="shared" si="0"/>
        <v>7.7048168918904411E-2</v>
      </c>
      <c r="D15">
        <f t="shared" si="1"/>
        <v>-0.114584673574037</v>
      </c>
      <c r="E15">
        <v>15</v>
      </c>
      <c r="G15">
        <f t="shared" si="2"/>
        <v>8.8551034598907188E-2</v>
      </c>
      <c r="H15">
        <f t="shared" si="3"/>
        <v>0.27956125697680467</v>
      </c>
    </row>
    <row r="16" spans="1:8" x14ac:dyDescent="0.3">
      <c r="A16">
        <v>16</v>
      </c>
      <c r="C16">
        <f t="shared" si="0"/>
        <v>8.7086449333005592E-2</v>
      </c>
      <c r="D16">
        <f t="shared" si="1"/>
        <v>-0.10400109601797695</v>
      </c>
      <c r="E16">
        <v>16</v>
      </c>
      <c r="G16">
        <f t="shared" si="2"/>
        <v>9.8380172000644792E-2</v>
      </c>
      <c r="H16">
        <f t="shared" si="3"/>
        <v>0.28888628357191137</v>
      </c>
    </row>
    <row r="17" spans="1:8" x14ac:dyDescent="0.3">
      <c r="A17">
        <v>17</v>
      </c>
      <c r="C17">
        <f t="shared" si="0"/>
        <v>9.71247297471068E-2</v>
      </c>
      <c r="D17">
        <f t="shared" si="1"/>
        <v>-9.3444329291944614E-2</v>
      </c>
      <c r="E17">
        <v>17</v>
      </c>
      <c r="G17">
        <f t="shared" si="2"/>
        <v>0.10820930940238239</v>
      </c>
      <c r="H17">
        <f t="shared" si="3"/>
        <v>0.29823725153071612</v>
      </c>
    </row>
    <row r="18" spans="1:8" x14ac:dyDescent="0.3">
      <c r="A18">
        <v>18</v>
      </c>
      <c r="C18">
        <f t="shared" si="0"/>
        <v>0.10716301016120801</v>
      </c>
      <c r="D18">
        <f t="shared" si="1"/>
        <v>-8.291459279669304E-2</v>
      </c>
      <c r="E18">
        <v>18</v>
      </c>
      <c r="G18">
        <f t="shared" si="2"/>
        <v>0.11803844680412</v>
      </c>
      <c r="H18">
        <f t="shared" si="3"/>
        <v>0.30761435714989765</v>
      </c>
    </row>
    <row r="19" spans="1:8" x14ac:dyDescent="0.3">
      <c r="A19">
        <v>19</v>
      </c>
      <c r="C19">
        <f t="shared" si="0"/>
        <v>0.11720129057530919</v>
      </c>
      <c r="D19">
        <f t="shared" si="1"/>
        <v>-7.2412096710082099E-2</v>
      </c>
      <c r="E19">
        <v>19</v>
      </c>
      <c r="G19">
        <f t="shared" si="2"/>
        <v>0.12786758420585759</v>
      </c>
      <c r="H19">
        <f t="shared" si="3"/>
        <v>0.31701778782115053</v>
      </c>
    </row>
    <row r="20" spans="1:8" x14ac:dyDescent="0.3">
      <c r="A20">
        <v>20</v>
      </c>
      <c r="C20">
        <f t="shared" si="0"/>
        <v>0.12723957098941041</v>
      </c>
      <c r="D20">
        <f t="shared" si="1"/>
        <v>-6.1937041565853501E-2</v>
      </c>
      <c r="E20">
        <v>20</v>
      </c>
      <c r="G20">
        <f t="shared" si="2"/>
        <v>0.13769672160759522</v>
      </c>
      <c r="H20">
        <f t="shared" si="3"/>
        <v>0.32644772166417424</v>
      </c>
    </row>
    <row r="21" spans="1:8" x14ac:dyDescent="0.3">
      <c r="A21">
        <v>21</v>
      </c>
      <c r="C21">
        <f t="shared" si="0"/>
        <v>0.13727785140351162</v>
      </c>
      <c r="D21">
        <f t="shared" si="1"/>
        <v>-5.1489617844649421E-2</v>
      </c>
      <c r="E21">
        <v>21</v>
      </c>
      <c r="G21">
        <f t="shared" si="2"/>
        <v>0.14752585900933279</v>
      </c>
      <c r="H21">
        <f t="shared" si="3"/>
        <v>0.33590432717219393</v>
      </c>
    </row>
    <row r="22" spans="1:8" x14ac:dyDescent="0.3">
      <c r="A22">
        <v>22</v>
      </c>
      <c r="C22">
        <f t="shared" si="0"/>
        <v>0.14731613181761277</v>
      </c>
      <c r="D22">
        <f t="shared" si="1"/>
        <v>-4.10700055790989E-2</v>
      </c>
      <c r="E22">
        <v>22</v>
      </c>
      <c r="G22">
        <f t="shared" si="2"/>
        <v>0.15735499641107037</v>
      </c>
      <c r="H22">
        <f t="shared" si="3"/>
        <v>0.34538776287157036</v>
      </c>
    </row>
    <row r="23" spans="1:8" x14ac:dyDescent="0.3">
      <c r="A23">
        <v>23</v>
      </c>
      <c r="C23">
        <f t="shared" si="0"/>
        <v>0.15735441223171398</v>
      </c>
      <c r="D23">
        <f t="shared" si="1"/>
        <v>-3.06783739747781E-2</v>
      </c>
      <c r="E23">
        <v>23</v>
      </c>
      <c r="G23">
        <f t="shared" si="2"/>
        <v>0.167184133812808</v>
      </c>
      <c r="H23">
        <f t="shared" si="3"/>
        <v>0.35489817699702819</v>
      </c>
    </row>
    <row r="24" spans="1:8" x14ac:dyDescent="0.3">
      <c r="A24">
        <v>24</v>
      </c>
      <c r="C24">
        <f t="shared" si="0"/>
        <v>0.16739269264581519</v>
      </c>
      <c r="D24">
        <f t="shared" si="1"/>
        <v>-2.0314881048818512E-2</v>
      </c>
      <c r="E24">
        <v>24</v>
      </c>
      <c r="G24">
        <f t="shared" si="2"/>
        <v>0.17701327121454558</v>
      </c>
      <c r="H24">
        <f t="shared" si="3"/>
        <v>0.36443570718399165</v>
      </c>
    </row>
    <row r="25" spans="1:8" x14ac:dyDescent="0.3">
      <c r="A25">
        <v>25</v>
      </c>
      <c r="C25">
        <f t="shared" si="0"/>
        <v>0.1774309730599164</v>
      </c>
      <c r="D25">
        <f t="shared" si="1"/>
        <v>-9.9796732878902061E-3</v>
      </c>
      <c r="E25">
        <v>25</v>
      </c>
      <c r="G25">
        <f t="shared" si="2"/>
        <v>0.18684240861628321</v>
      </c>
      <c r="H25">
        <f t="shared" si="3"/>
        <v>0.37400048017946858</v>
      </c>
    </row>
    <row r="26" spans="1:8" x14ac:dyDescent="0.3">
      <c r="A26">
        <v>26</v>
      </c>
      <c r="C26">
        <f t="shared" si="0"/>
        <v>0.18746925347401761</v>
      </c>
      <c r="D26">
        <f t="shared" si="1"/>
        <v>3.2711467277046768E-4</v>
      </c>
      <c r="E26">
        <v>26</v>
      </c>
      <c r="G26">
        <f t="shared" si="2"/>
        <v>0.19667154601802078</v>
      </c>
      <c r="H26">
        <f t="shared" si="3"/>
        <v>0.38359261157285651</v>
      </c>
    </row>
    <row r="27" spans="1:8" x14ac:dyDescent="0.3">
      <c r="A27">
        <v>27</v>
      </c>
      <c r="C27">
        <f t="shared" si="0"/>
        <v>0.19750753388811881</v>
      </c>
      <c r="D27">
        <f t="shared" si="1"/>
        <v>1.0605360347696324E-2</v>
      </c>
      <c r="E27">
        <v>27</v>
      </c>
      <c r="G27">
        <f t="shared" si="2"/>
        <v>0.20650068341975836</v>
      </c>
      <c r="H27">
        <f t="shared" si="3"/>
        <v>0.39321220554797476</v>
      </c>
    </row>
    <row r="28" spans="1:8" x14ac:dyDescent="0.3">
      <c r="A28">
        <v>28</v>
      </c>
      <c r="C28">
        <f t="shared" si="0"/>
        <v>0.20754581430222002</v>
      </c>
      <c r="D28">
        <f t="shared" si="1"/>
        <v>2.0854953675381899E-2</v>
      </c>
      <c r="E28">
        <v>28</v>
      </c>
      <c r="G28">
        <f t="shared" si="2"/>
        <v>0.21632982082149599</v>
      </c>
      <c r="H28">
        <f t="shared" si="3"/>
        <v>0.40285935465753808</v>
      </c>
    </row>
    <row r="29" spans="1:8" x14ac:dyDescent="0.3">
      <c r="A29">
        <v>29</v>
      </c>
      <c r="C29">
        <f t="shared" si="0"/>
        <v>0.21758409471632123</v>
      </c>
      <c r="D29">
        <f t="shared" si="1"/>
        <v>3.1075797266928606E-2</v>
      </c>
      <c r="E29">
        <v>29</v>
      </c>
      <c r="G29">
        <f t="shared" si="2"/>
        <v>0.22615895822323356</v>
      </c>
      <c r="H29">
        <f t="shared" si="3"/>
        <v>0.41253413962119329</v>
      </c>
    </row>
    <row r="30" spans="1:8" x14ac:dyDescent="0.3">
      <c r="A30">
        <v>30</v>
      </c>
      <c r="C30">
        <f t="shared" si="0"/>
        <v>0.22762237513042238</v>
      </c>
      <c r="D30">
        <f t="shared" si="1"/>
        <v>4.1267806627852427E-2</v>
      </c>
      <c r="E30">
        <v>30</v>
      </c>
      <c r="G30">
        <f t="shared" si="2"/>
        <v>0.23598809562497119</v>
      </c>
      <c r="H30">
        <f t="shared" si="3"/>
        <v>0.42223662914813498</v>
      </c>
    </row>
    <row r="31" spans="1:8" x14ac:dyDescent="0.3">
      <c r="A31">
        <v>31</v>
      </c>
      <c r="C31">
        <f t="shared" si="0"/>
        <v>0.23766065554452359</v>
      </c>
      <c r="D31">
        <f t="shared" si="1"/>
        <v>5.1430910351889764E-2</v>
      </c>
      <c r="E31">
        <v>31</v>
      </c>
      <c r="G31">
        <f t="shared" si="2"/>
        <v>0.24581723302670877</v>
      </c>
      <c r="H31">
        <f t="shared" si="3"/>
        <v>0.43196687978520043</v>
      </c>
    </row>
    <row r="32" spans="1:8" x14ac:dyDescent="0.3">
      <c r="A32">
        <v>32</v>
      </c>
      <c r="C32">
        <f t="shared" si="0"/>
        <v>0.2476989359586248</v>
      </c>
      <c r="D32">
        <f t="shared" si="1"/>
        <v>6.156505028577397E-2</v>
      </c>
      <c r="E32">
        <v>32</v>
      </c>
      <c r="G32">
        <f t="shared" si="2"/>
        <v>0.2556463704284464</v>
      </c>
      <c r="H32">
        <f t="shared" si="3"/>
        <v>0.4417249357912223</v>
      </c>
    </row>
    <row r="33" spans="1:8" x14ac:dyDescent="0.3">
      <c r="A33">
        <v>33</v>
      </c>
      <c r="C33">
        <f t="shared" ref="C33:C64" si="4">-0.0634877568785124+(A33-1)*0.0100382804141012</f>
        <v>0.25773721637272601</v>
      </c>
      <c r="D33">
        <f t="shared" ref="D33:D64" si="5">0+1*C33-0.184351522105049*(1.01818181818182+(C33-0.275818181818182)^2/0.633448952370907)^0.5</f>
        <v>7.1670181664100496E-2</v>
      </c>
      <c r="E33">
        <v>33</v>
      </c>
      <c r="G33">
        <f t="shared" ref="G33:G64" si="6">-0.0490568890254192+(E33-1)*0.0098291374017376</f>
        <v>0.26547550783018398</v>
      </c>
      <c r="H33">
        <f t="shared" ref="H33:H64" si="7">0+1*G33+0.184351522105049*(1.01818181818182+(G33-0.275818181818182)^2/0.633448952370907)^0.5</f>
        <v>0.45151082903828671</v>
      </c>
    </row>
    <row r="34" spans="1:8" x14ac:dyDescent="0.3">
      <c r="A34">
        <v>34</v>
      </c>
      <c r="C34">
        <f t="shared" si="4"/>
        <v>0.26777549678682722</v>
      </c>
      <c r="D34">
        <f t="shared" si="5"/>
        <v>8.174627321355607E-2</v>
      </c>
      <c r="E34">
        <v>34</v>
      </c>
      <c r="G34">
        <f t="shared" si="6"/>
        <v>0.27530464523192155</v>
      </c>
      <c r="H34">
        <f t="shared" si="7"/>
        <v>0.46132457894041029</v>
      </c>
    </row>
    <row r="35" spans="1:8" x14ac:dyDescent="0.3">
      <c r="A35">
        <v>35</v>
      </c>
      <c r="C35">
        <f t="shared" si="4"/>
        <v>0.27781377720092842</v>
      </c>
      <c r="D35">
        <f t="shared" si="5"/>
        <v>9.1793307225945059E-2</v>
      </c>
      <c r="E35">
        <v>35</v>
      </c>
      <c r="G35">
        <f t="shared" si="6"/>
        <v>0.28513378263365918</v>
      </c>
      <c r="H35">
        <f t="shared" si="7"/>
        <v>0.47116619241000601</v>
      </c>
    </row>
    <row r="36" spans="1:8" x14ac:dyDescent="0.3">
      <c r="A36">
        <v>36</v>
      </c>
      <c r="C36">
        <f t="shared" si="4"/>
        <v>0.28785205761502963</v>
      </c>
      <c r="D36">
        <f t="shared" si="5"/>
        <v>0.10181127959961817</v>
      </c>
      <c r="E36">
        <v>36</v>
      </c>
      <c r="G36">
        <f t="shared" si="6"/>
        <v>0.29496292003539676</v>
      </c>
      <c r="H36">
        <f t="shared" si="7"/>
        <v>0.4810356638423664</v>
      </c>
    </row>
    <row r="37" spans="1:8" x14ac:dyDescent="0.3">
      <c r="A37">
        <v>37</v>
      </c>
      <c r="C37">
        <f t="shared" si="4"/>
        <v>0.29789033802913079</v>
      </c>
      <c r="D37">
        <f t="shared" si="5"/>
        <v>0.11180019984907608</v>
      </c>
      <c r="E37">
        <v>37</v>
      </c>
      <c r="G37">
        <f t="shared" si="6"/>
        <v>0.30479205743713439</v>
      </c>
      <c r="H37">
        <f t="shared" si="7"/>
        <v>0.49093297512824596</v>
      </c>
    </row>
    <row r="38" spans="1:8" x14ac:dyDescent="0.3">
      <c r="A38">
        <v>38</v>
      </c>
      <c r="C38">
        <f t="shared" si="4"/>
        <v>0.30792861844323199</v>
      </c>
      <c r="D38">
        <f t="shared" si="5"/>
        <v>0.12176009108269656</v>
      </c>
      <c r="E38">
        <v>38</v>
      </c>
      <c r="G38">
        <f t="shared" si="6"/>
        <v>0.31462119483887196</v>
      </c>
      <c r="H38">
        <f t="shared" si="7"/>
        <v>0.50085809569447481</v>
      </c>
    </row>
    <row r="39" spans="1:8" x14ac:dyDescent="0.3">
      <c r="A39">
        <v>39</v>
      </c>
      <c r="C39">
        <f t="shared" si="4"/>
        <v>0.3179668988573332</v>
      </c>
      <c r="D39">
        <f t="shared" si="5"/>
        <v>0.13169098994870559</v>
      </c>
      <c r="E39">
        <v>39</v>
      </c>
      <c r="G39">
        <f t="shared" si="6"/>
        <v>0.3244503322406096</v>
      </c>
      <c r="H39">
        <f t="shared" si="7"/>
        <v>0.51081098257239399</v>
      </c>
    </row>
    <row r="40" spans="1:8" x14ac:dyDescent="0.3">
      <c r="A40">
        <v>40</v>
      </c>
      <c r="C40">
        <f t="shared" si="4"/>
        <v>0.32800517927143441</v>
      </c>
      <c r="D40">
        <f t="shared" si="5"/>
        <v>0.14159294654968796</v>
      </c>
      <c r="E40">
        <v>40</v>
      </c>
      <c r="G40">
        <f t="shared" si="6"/>
        <v>0.33427946964234717</v>
      </c>
      <c r="H40">
        <f t="shared" si="7"/>
        <v>0.52079158049375285</v>
      </c>
    </row>
    <row r="41" spans="1:8" x14ac:dyDescent="0.3">
      <c r="A41">
        <v>41</v>
      </c>
      <c r="C41">
        <f t="shared" si="4"/>
        <v>0.33804345968553562</v>
      </c>
      <c r="D41">
        <f t="shared" si="5"/>
        <v>0.15146602432610068</v>
      </c>
      <c r="E41">
        <v>41</v>
      </c>
      <c r="G41">
        <f t="shared" si="6"/>
        <v>0.3441086070440848</v>
      </c>
      <c r="H41">
        <f t="shared" si="7"/>
        <v>0.5307998220135739</v>
      </c>
    </row>
    <row r="42" spans="1:8" x14ac:dyDescent="0.3">
      <c r="A42">
        <v>42</v>
      </c>
      <c r="C42">
        <f t="shared" si="4"/>
        <v>0.34808174009963683</v>
      </c>
      <c r="D42">
        <f t="shared" si="5"/>
        <v>0.16131029990941928</v>
      </c>
      <c r="E42">
        <v>42</v>
      </c>
      <c r="G42">
        <f t="shared" si="6"/>
        <v>0.35393774444582238</v>
      </c>
      <c r="H42">
        <f t="shared" si="7"/>
        <v>0.54083562765934723</v>
      </c>
    </row>
    <row r="43" spans="1:8" x14ac:dyDescent="0.3">
      <c r="A43">
        <v>43</v>
      </c>
      <c r="C43">
        <f t="shared" si="4"/>
        <v>0.35812002051373798</v>
      </c>
      <c r="D43">
        <f t="shared" si="5"/>
        <v>0.17112586294570528</v>
      </c>
      <c r="E43">
        <v>43</v>
      </c>
      <c r="G43">
        <f t="shared" si="6"/>
        <v>0.36376688184755995</v>
      </c>
      <c r="H43">
        <f t="shared" si="7"/>
        <v>0.55089890610579384</v>
      </c>
    </row>
    <row r="44" spans="1:8" x14ac:dyDescent="0.3">
      <c r="A44">
        <v>44</v>
      </c>
      <c r="C44">
        <f t="shared" si="4"/>
        <v>0.36815830092783919</v>
      </c>
      <c r="D44">
        <f t="shared" si="5"/>
        <v>0.1809128158905364</v>
      </c>
      <c r="E44">
        <v>44</v>
      </c>
      <c r="G44">
        <f t="shared" si="6"/>
        <v>0.37359601924929758</v>
      </c>
      <c r="H44">
        <f t="shared" si="7"/>
        <v>0.56098955437430553</v>
      </c>
    </row>
    <row r="45" spans="1:8" x14ac:dyDescent="0.3">
      <c r="A45">
        <v>45</v>
      </c>
      <c r="C45">
        <f t="shared" si="4"/>
        <v>0.3781965813419404</v>
      </c>
      <c r="D45">
        <f t="shared" si="5"/>
        <v>0.19067127377638096</v>
      </c>
      <c r="E45">
        <v>45</v>
      </c>
      <c r="G45">
        <f t="shared" si="6"/>
        <v>0.38342515665103516</v>
      </c>
      <c r="H45">
        <f t="shared" si="7"/>
        <v>0.57110745805605956</v>
      </c>
    </row>
    <row r="46" spans="1:8" x14ac:dyDescent="0.3">
      <c r="A46">
        <v>46</v>
      </c>
      <c r="C46">
        <f t="shared" si="4"/>
        <v>0.3882348617560416</v>
      </c>
      <c r="D46">
        <f t="shared" si="5"/>
        <v>0.20040136395363453</v>
      </c>
      <c r="E46">
        <v>46</v>
      </c>
      <c r="G46">
        <f t="shared" si="6"/>
        <v>0.39325429405277279</v>
      </c>
      <c r="H46">
        <f t="shared" si="7"/>
        <v>0.58125249155769765</v>
      </c>
    </row>
    <row r="47" spans="1:8" x14ac:dyDescent="0.3">
      <c r="A47">
        <v>47</v>
      </c>
      <c r="C47">
        <f t="shared" si="4"/>
        <v>0.39827314217014281</v>
      </c>
      <c r="D47">
        <f t="shared" si="5"/>
        <v>0.21010322580665391</v>
      </c>
      <c r="E47">
        <v>47</v>
      </c>
      <c r="G47">
        <f t="shared" si="6"/>
        <v>0.40308343145451037</v>
      </c>
      <c r="H47">
        <f t="shared" si="7"/>
        <v>0.59142451836836063</v>
      </c>
    </row>
    <row r="48" spans="1:8" x14ac:dyDescent="0.3">
      <c r="A48">
        <v>48</v>
      </c>
      <c r="C48">
        <f t="shared" si="4"/>
        <v>0.40831142258424402</v>
      </c>
      <c r="D48">
        <f t="shared" si="5"/>
        <v>0.21977701044623599</v>
      </c>
      <c r="E48">
        <v>48</v>
      </c>
      <c r="G48">
        <f t="shared" si="6"/>
        <v>0.412912568856248</v>
      </c>
      <c r="H48">
        <f t="shared" si="7"/>
        <v>0.60162339134678711</v>
      </c>
    </row>
    <row r="49" spans="1:8" x14ac:dyDescent="0.3">
      <c r="A49">
        <v>49</v>
      </c>
      <c r="C49">
        <f t="shared" si="4"/>
        <v>0.41834970299834517</v>
      </c>
      <c r="D49">
        <f t="shared" si="5"/>
        <v>0.22942288038008254</v>
      </c>
      <c r="E49">
        <v>49</v>
      </c>
      <c r="G49">
        <f t="shared" si="6"/>
        <v>0.42274170625798557</v>
      </c>
      <c r="H49">
        <f t="shared" si="7"/>
        <v>0.61184895302710463</v>
      </c>
    </row>
    <row r="50" spans="1:8" x14ac:dyDescent="0.3">
      <c r="A50">
        <v>50</v>
      </c>
      <c r="C50">
        <f t="shared" si="4"/>
        <v>0.42838798341244638</v>
      </c>
      <c r="D50">
        <f t="shared" si="5"/>
        <v>0.23904100916287724</v>
      </c>
      <c r="E50">
        <v>50</v>
      </c>
      <c r="G50">
        <f t="shared" si="6"/>
        <v>0.43257084365972315</v>
      </c>
      <c r="H50">
        <f t="shared" si="7"/>
        <v>0.62210103594188348</v>
      </c>
    </row>
    <row r="51" spans="1:8" x14ac:dyDescent="0.3">
      <c r="A51">
        <v>51</v>
      </c>
      <c r="C51">
        <f t="shared" si="4"/>
        <v>0.43842626382654759</v>
      </c>
      <c r="D51">
        <f t="shared" si="5"/>
        <v>0.24863158102766661</v>
      </c>
      <c r="E51">
        <v>51</v>
      </c>
      <c r="G51">
        <f t="shared" si="6"/>
        <v>0.44239998106146078</v>
      </c>
      <c r="H51">
        <f t="shared" si="7"/>
        <v>0.63237946296096581</v>
      </c>
    </row>
    <row r="52" spans="1:8" x14ac:dyDescent="0.3">
      <c r="A52">
        <v>52</v>
      </c>
      <c r="C52">
        <f t="shared" si="4"/>
        <v>0.44846454424064885</v>
      </c>
      <c r="D52">
        <f t="shared" si="5"/>
        <v>0.2581947905002947</v>
      </c>
      <c r="E52">
        <v>52</v>
      </c>
      <c r="G52">
        <f t="shared" si="6"/>
        <v>0.45222911846319841</v>
      </c>
      <c r="H52">
        <f t="shared" si="7"/>
        <v>0.64268404764454434</v>
      </c>
    </row>
    <row r="53" spans="1:8" x14ac:dyDescent="0.3">
      <c r="A53">
        <v>53</v>
      </c>
      <c r="C53">
        <f t="shared" si="4"/>
        <v>0.45850282465475001</v>
      </c>
      <c r="D53">
        <f t="shared" si="5"/>
        <v>0.26773084199867825</v>
      </c>
      <c r="E53">
        <v>53</v>
      </c>
      <c r="G53">
        <f t="shared" si="6"/>
        <v>0.46205825586493593</v>
      </c>
      <c r="H53">
        <f t="shared" si="7"/>
        <v>0.65301459460893818</v>
      </c>
    </row>
    <row r="54" spans="1:8" x14ac:dyDescent="0.3">
      <c r="A54">
        <v>54</v>
      </c>
      <c r="C54">
        <f t="shared" si="4"/>
        <v>0.46854110506885116</v>
      </c>
      <c r="D54">
        <f t="shared" si="5"/>
        <v>0.2772399494187392</v>
      </c>
      <c r="E54">
        <v>54</v>
      </c>
      <c r="G54">
        <f t="shared" si="6"/>
        <v>0.47188739326667356</v>
      </c>
      <c r="H54">
        <f t="shared" si="7"/>
        <v>0.66337089990349141</v>
      </c>
    </row>
    <row r="55" spans="1:8" x14ac:dyDescent="0.3">
      <c r="A55">
        <v>55</v>
      </c>
      <c r="C55">
        <f t="shared" si="4"/>
        <v>0.47857938548295242</v>
      </c>
      <c r="D55">
        <f t="shared" si="5"/>
        <v>0.28672233570881839</v>
      </c>
      <c r="E55">
        <v>55</v>
      </c>
      <c r="G55">
        <f t="shared" si="6"/>
        <v>0.48171653066841119</v>
      </c>
      <c r="H55">
        <f t="shared" si="7"/>
        <v>0.67375275139701707</v>
      </c>
    </row>
    <row r="56" spans="1:8" x14ac:dyDescent="0.3">
      <c r="A56">
        <v>56</v>
      </c>
      <c r="C56">
        <f t="shared" si="4"/>
        <v>0.48861766589705358</v>
      </c>
      <c r="D56">
        <f t="shared" si="5"/>
        <v>0.29617823243440011</v>
      </c>
      <c r="E56">
        <v>56</v>
      </c>
      <c r="G56">
        <f t="shared" si="6"/>
        <v>0.49154566807014882</v>
      </c>
      <c r="H56">
        <f t="shared" si="7"/>
        <v>0.68415992917221491</v>
      </c>
    </row>
    <row r="57" spans="1:8" x14ac:dyDescent="0.3">
      <c r="A57">
        <v>57</v>
      </c>
      <c r="C57">
        <f t="shared" si="4"/>
        <v>0.49865594631115484</v>
      </c>
      <c r="D57">
        <f t="shared" si="5"/>
        <v>0.30560787933495881</v>
      </c>
      <c r="E57">
        <v>57</v>
      </c>
      <c r="G57">
        <f t="shared" si="6"/>
        <v>0.5013748054718864</v>
      </c>
      <c r="H57">
        <f t="shared" si="7"/>
        <v>0.69459220592650239</v>
      </c>
    </row>
    <row r="58" spans="1:8" x14ac:dyDescent="0.3">
      <c r="A58">
        <v>58</v>
      </c>
      <c r="C58">
        <f t="shared" si="4"/>
        <v>0.50869422672525599</v>
      </c>
      <c r="D58">
        <f t="shared" si="5"/>
        <v>0.31501152387471482</v>
      </c>
      <c r="E58">
        <v>58</v>
      </c>
      <c r="G58">
        <f t="shared" si="6"/>
        <v>0.51120394287362403</v>
      </c>
      <c r="H58">
        <f t="shared" si="7"/>
        <v>0.7050493473777274</v>
      </c>
    </row>
    <row r="59" spans="1:8" x14ac:dyDescent="0.3">
      <c r="A59">
        <v>59</v>
      </c>
      <c r="C59">
        <f t="shared" si="4"/>
        <v>0.51873250713935715</v>
      </c>
      <c r="D59">
        <f t="shared" si="5"/>
        <v>0.32438942078905109</v>
      </c>
      <c r="E59">
        <v>59</v>
      </c>
      <c r="G59">
        <f t="shared" si="6"/>
        <v>0.52103308027536166</v>
      </c>
      <c r="H59">
        <f t="shared" si="7"/>
        <v>0.71553111267326264</v>
      </c>
    </row>
    <row r="60" spans="1:8" x14ac:dyDescent="0.3">
      <c r="A60">
        <v>60</v>
      </c>
      <c r="C60">
        <f t="shared" si="4"/>
        <v>0.52877078755345841</v>
      </c>
      <c r="D60">
        <f t="shared" si="5"/>
        <v>0.33374183162829246</v>
      </c>
      <c r="E60">
        <v>60</v>
      </c>
      <c r="G60">
        <f t="shared" si="6"/>
        <v>0.53086221767709918</v>
      </c>
      <c r="H60">
        <f t="shared" si="7"/>
        <v>0.72603725480102521</v>
      </c>
    </row>
    <row r="61" spans="1:8" x14ac:dyDescent="0.3">
      <c r="A61">
        <v>61</v>
      </c>
      <c r="C61">
        <f t="shared" si="4"/>
        <v>0.53880906796755956</v>
      </c>
      <c r="D61">
        <f t="shared" si="5"/>
        <v>0.34306902430049468</v>
      </c>
      <c r="E61">
        <v>61</v>
      </c>
      <c r="G61">
        <f t="shared" si="6"/>
        <v>0.54069135507883681</v>
      </c>
      <c r="H61">
        <f t="shared" si="7"/>
        <v>0.73656752100101419</v>
      </c>
    </row>
    <row r="62" spans="1:8" x14ac:dyDescent="0.3">
      <c r="A62">
        <v>62</v>
      </c>
      <c r="C62">
        <f t="shared" si="4"/>
        <v>0.54884734838166083</v>
      </c>
      <c r="D62">
        <f t="shared" si="5"/>
        <v>0.3523712726148262</v>
      </c>
      <c r="E62">
        <v>62</v>
      </c>
      <c r="G62">
        <f t="shared" si="6"/>
        <v>0.55052049248057444</v>
      </c>
      <c r="H62">
        <f t="shared" si="7"/>
        <v>0.74712165317601453</v>
      </c>
    </row>
    <row r="63" spans="1:8" x14ac:dyDescent="0.3">
      <c r="A63">
        <v>63</v>
      </c>
      <c r="C63">
        <f t="shared" si="4"/>
        <v>0.55888562879576198</v>
      </c>
      <c r="D63">
        <f t="shared" si="5"/>
        <v>0.36164885582704864</v>
      </c>
      <c r="E63">
        <v>63</v>
      </c>
      <c r="G63">
        <f t="shared" si="6"/>
        <v>0.56034962988231207</v>
      </c>
      <c r="H63">
        <f t="shared" si="7"/>
        <v>0.75769938830018213</v>
      </c>
    </row>
    <row r="64" spans="1:8" x14ac:dyDescent="0.3">
      <c r="A64">
        <v>64</v>
      </c>
      <c r="C64">
        <f t="shared" si="4"/>
        <v>0.56892390920986324</v>
      </c>
      <c r="D64">
        <f t="shared" si="5"/>
        <v>0.3709020581885305</v>
      </c>
      <c r="E64">
        <v>64</v>
      </c>
      <c r="G64">
        <f t="shared" si="6"/>
        <v>0.57017876728404959</v>
      </c>
      <c r="H64">
        <f t="shared" si="7"/>
        <v>0.76830045882428588</v>
      </c>
    </row>
    <row r="65" spans="1:8" x14ac:dyDescent="0.3">
      <c r="A65">
        <v>65</v>
      </c>
      <c r="C65">
        <f t="shared" ref="C65:C70" si="8">-0.0634877568785124+(A65-1)*0.0100382804141012</f>
        <v>0.5789621896239644</v>
      </c>
      <c r="D65">
        <f t="shared" ref="D65:D70" si="9">0+1*C65-0.184351522105049*(1.01818181818182+(C65-0.275818181818182)^2/0.633448952370907)^0.5</f>
        <v>0.38013116850013584</v>
      </c>
      <c r="E65">
        <v>65</v>
      </c>
      <c r="G65">
        <f t="shared" ref="G65:G70" si="10">-0.0490568890254192+(E65-1)*0.0098291374017376</f>
        <v>0.58000790468578722</v>
      </c>
      <c r="H65">
        <f t="shared" ref="H65:H70" si="11">0+1*G65+0.184351522105049*(1.01818181818182+(G65-0.275818181818182)^2/0.633448952370907)^0.5</f>
        <v>0.77892459307646222</v>
      </c>
    </row>
    <row r="66" spans="1:8" x14ac:dyDescent="0.3">
      <c r="A66">
        <v>66</v>
      </c>
      <c r="C66">
        <f t="shared" si="8"/>
        <v>0.58900047003806555</v>
      </c>
      <c r="D66">
        <f t="shared" si="9"/>
        <v>0.38933647967225093</v>
      </c>
      <c r="E66">
        <v>66</v>
      </c>
      <c r="G66">
        <f t="shared" si="10"/>
        <v>0.58983704208752485</v>
      </c>
      <c r="H66">
        <f t="shared" si="11"/>
        <v>0.78957151565740391</v>
      </c>
    </row>
    <row r="67" spans="1:8" x14ac:dyDescent="0.3">
      <c r="A67">
        <v>67</v>
      </c>
      <c r="C67">
        <f t="shared" si="8"/>
        <v>0.59903875045216681</v>
      </c>
      <c r="D67">
        <f t="shared" si="9"/>
        <v>0.39851828829211133</v>
      </c>
      <c r="E67">
        <v>67</v>
      </c>
      <c r="G67">
        <f t="shared" si="10"/>
        <v>0.59966617948926237</v>
      </c>
      <c r="H67">
        <f t="shared" si="11"/>
        <v>0.80024094782899158</v>
      </c>
    </row>
    <row r="68" spans="1:8" x14ac:dyDescent="0.3">
      <c r="A68">
        <v>68</v>
      </c>
      <c r="C68">
        <f t="shared" si="8"/>
        <v>0.60907703086626797</v>
      </c>
      <c r="D68">
        <f t="shared" si="9"/>
        <v>0.40767689419950526</v>
      </c>
      <c r="E68">
        <v>68</v>
      </c>
      <c r="G68">
        <f t="shared" si="10"/>
        <v>0.60949531689100001</v>
      </c>
      <c r="H68">
        <f t="shared" si="11"/>
        <v>0.8109326078954483</v>
      </c>
    </row>
    <row r="69" spans="1:8" x14ac:dyDescent="0.3">
      <c r="A69">
        <v>69</v>
      </c>
      <c r="C69">
        <f t="shared" si="8"/>
        <v>0.61911531128036923</v>
      </c>
      <c r="D69">
        <f t="shared" si="9"/>
        <v>0.41681260007183041</v>
      </c>
      <c r="E69">
        <v>69</v>
      </c>
      <c r="G69">
        <f t="shared" si="10"/>
        <v>0.61932445429273764</v>
      </c>
      <c r="H69">
        <f t="shared" si="11"/>
        <v>0.82164621157618212</v>
      </c>
    </row>
    <row r="70" spans="1:8" x14ac:dyDescent="0.3">
      <c r="A70">
        <v>70</v>
      </c>
      <c r="C70">
        <f t="shared" si="8"/>
        <v>0.62915359169447038</v>
      </c>
      <c r="D70">
        <f t="shared" si="9"/>
        <v>0.42592571101938537</v>
      </c>
      <c r="E70">
        <v>70</v>
      </c>
      <c r="G70">
        <f t="shared" si="10"/>
        <v>0.62915359169447527</v>
      </c>
      <c r="H70">
        <f t="shared" si="11"/>
        <v>0.83238147236956073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30091-C46A-4D6A-9D05-714F9942D0E5}">
  <sheetPr codeName="XLSTAT_20230720_040853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0.0861857318694069+(A1-1)*0.0075723113709195</f>
        <v>8.6185731869406895E-2</v>
      </c>
      <c r="D1">
        <f t="shared" ref="D1:D32" si="1">0+1*C1-0.163595458464692*(1.00666666666667+(C1-0.269266666666667)^2/1.25299539269584)^0.5</f>
        <v>-8.0120736801051362E-2</v>
      </c>
      <c r="E1">
        <v>1</v>
      </c>
      <c r="G1">
        <f t="shared" ref="G1:G32" si="2">0.0819037736550016+(E1-1)*0.0076343687363457</f>
        <v>8.1903773655001594E-2</v>
      </c>
      <c r="H1">
        <f t="shared" ref="H1:H32" si="3">0+1*G1+0.163595458464692*(1.00666666666667+(G1-0.269266666666667)^2/1.25299539269584)^0.5</f>
        <v>0.24831207466464142</v>
      </c>
    </row>
    <row r="2" spans="1:8" x14ac:dyDescent="0.3">
      <c r="A2">
        <v>2</v>
      </c>
      <c r="C2">
        <f t="shared" si="0"/>
        <v>9.3758043240326397E-2</v>
      </c>
      <c r="D2">
        <f t="shared" si="1"/>
        <v>-7.237396062209199E-2</v>
      </c>
      <c r="E2">
        <v>2</v>
      </c>
      <c r="G2">
        <f t="shared" si="2"/>
        <v>8.9538142391347289E-2</v>
      </c>
      <c r="H2">
        <f t="shared" si="3"/>
        <v>0.25576648576294986</v>
      </c>
    </row>
    <row r="3" spans="1:8" x14ac:dyDescent="0.3">
      <c r="A3">
        <v>3</v>
      </c>
      <c r="C3">
        <f t="shared" si="0"/>
        <v>0.1013303546112459</v>
      </c>
      <c r="D3">
        <f t="shared" si="1"/>
        <v>-6.4634380821012943E-2</v>
      </c>
      <c r="E3">
        <v>3</v>
      </c>
      <c r="G3">
        <f t="shared" si="2"/>
        <v>9.7172511127692998E-2</v>
      </c>
      <c r="H3">
        <f t="shared" si="3"/>
        <v>0.26322819896401933</v>
      </c>
    </row>
    <row r="4" spans="1:8" x14ac:dyDescent="0.3">
      <c r="A4">
        <v>4</v>
      </c>
      <c r="C4">
        <f t="shared" si="0"/>
        <v>0.10890266598216539</v>
      </c>
      <c r="D4">
        <f t="shared" si="1"/>
        <v>-5.6902019177540925E-2</v>
      </c>
      <c r="E4">
        <v>4</v>
      </c>
      <c r="G4">
        <f t="shared" si="2"/>
        <v>0.10480687986403869</v>
      </c>
      <c r="H4">
        <f t="shared" si="3"/>
        <v>0.27069723706752113</v>
      </c>
    </row>
    <row r="5" spans="1:8" x14ac:dyDescent="0.3">
      <c r="A5">
        <v>5</v>
      </c>
      <c r="C5">
        <f t="shared" si="0"/>
        <v>0.1164749773530849</v>
      </c>
      <c r="D5">
        <f t="shared" si="1"/>
        <v>-4.9176896613893156E-2</v>
      </c>
      <c r="E5">
        <v>5</v>
      </c>
      <c r="G5">
        <f t="shared" si="2"/>
        <v>0.11244124860038439</v>
      </c>
      <c r="H5">
        <f t="shared" si="3"/>
        <v>0.27817362199489681</v>
      </c>
    </row>
    <row r="6" spans="1:8" x14ac:dyDescent="0.3">
      <c r="A6">
        <v>6</v>
      </c>
      <c r="C6">
        <f t="shared" si="0"/>
        <v>0.12404728872400439</v>
      </c>
      <c r="D6">
        <f t="shared" si="1"/>
        <v>-4.1459033181493854E-2</v>
      </c>
      <c r="E6">
        <v>6</v>
      </c>
      <c r="G6">
        <f t="shared" si="2"/>
        <v>0.12007561733673008</v>
      </c>
      <c r="H6">
        <f t="shared" si="3"/>
        <v>0.2856573747752616</v>
      </c>
    </row>
    <row r="7" spans="1:8" x14ac:dyDescent="0.3">
      <c r="A7">
        <v>7</v>
      </c>
      <c r="C7">
        <f t="shared" si="0"/>
        <v>0.13161960009492391</v>
      </c>
      <c r="D7">
        <f t="shared" si="1"/>
        <v>-3.3748448048161572E-2</v>
      </c>
      <c r="E7">
        <v>7</v>
      </c>
      <c r="G7">
        <f t="shared" si="2"/>
        <v>0.12770998607307579</v>
      </c>
      <c r="H7">
        <f t="shared" si="3"/>
        <v>0.29314851553179289</v>
      </c>
    </row>
    <row r="8" spans="1:8" x14ac:dyDescent="0.3">
      <c r="A8">
        <v>8</v>
      </c>
      <c r="C8">
        <f t="shared" si="0"/>
        <v>0.13919191146584339</v>
      </c>
      <c r="D8">
        <f t="shared" si="1"/>
        <v>-2.6045159485786118E-2</v>
      </c>
      <c r="E8">
        <v>8</v>
      </c>
      <c r="G8">
        <f t="shared" si="2"/>
        <v>0.13534435480942147</v>
      </c>
      <c r="H8">
        <f t="shared" si="3"/>
        <v>0.30064706346862186</v>
      </c>
    </row>
    <row r="9" spans="1:8" x14ac:dyDescent="0.3">
      <c r="A9">
        <v>9</v>
      </c>
      <c r="C9">
        <f t="shared" si="0"/>
        <v>0.14676422283676288</v>
      </c>
      <c r="D9">
        <f t="shared" si="1"/>
        <v>-1.834918485851314E-2</v>
      </c>
      <c r="E9">
        <v>9</v>
      </c>
      <c r="G9">
        <f t="shared" si="2"/>
        <v>0.14297872354576718</v>
      </c>
      <c r="H9">
        <f t="shared" si="3"/>
        <v>0.30815303685824824</v>
      </c>
    </row>
    <row r="10" spans="1:8" x14ac:dyDescent="0.3">
      <c r="A10">
        <v>10</v>
      </c>
      <c r="C10">
        <f t="shared" si="0"/>
        <v>0.1543365342076824</v>
      </c>
      <c r="D10">
        <f t="shared" si="1"/>
        <v>-1.0660540611453773E-2</v>
      </c>
      <c r="E10">
        <v>10</v>
      </c>
      <c r="G10">
        <f t="shared" si="2"/>
        <v>0.15061309228211289</v>
      </c>
      <c r="H10">
        <f t="shared" si="3"/>
        <v>0.3156664530294977</v>
      </c>
    </row>
    <row r="11" spans="1:8" x14ac:dyDescent="0.3">
      <c r="A11">
        <v>11</v>
      </c>
      <c r="C11">
        <f t="shared" si="0"/>
        <v>0.16190884557860191</v>
      </c>
      <c r="D11">
        <f t="shared" si="1"/>
        <v>-2.9792422599359547E-3</v>
      </c>
      <c r="E11">
        <v>11</v>
      </c>
      <c r="G11">
        <f t="shared" si="2"/>
        <v>0.1582474610184586</v>
      </c>
      <c r="H11">
        <f t="shared" si="3"/>
        <v>0.32318732835603886</v>
      </c>
    </row>
    <row r="12" spans="1:8" x14ac:dyDescent="0.3">
      <c r="A12">
        <v>12</v>
      </c>
      <c r="C12">
        <f t="shared" si="0"/>
        <v>0.1694811569495214</v>
      </c>
      <c r="D12">
        <f t="shared" si="1"/>
        <v>4.6946956206861123E-3</v>
      </c>
      <c r="E12">
        <v>12</v>
      </c>
      <c r="G12">
        <f t="shared" si="2"/>
        <v>0.16588182975480428</v>
      </c>
      <c r="H12">
        <f t="shared" si="3"/>
        <v>0.33071567824547782</v>
      </c>
    </row>
    <row r="13" spans="1:8" x14ac:dyDescent="0.3">
      <c r="A13">
        <v>13</v>
      </c>
      <c r="C13">
        <f t="shared" si="0"/>
        <v>0.17705346832044089</v>
      </c>
      <c r="D13">
        <f t="shared" si="1"/>
        <v>1.2361259404649522E-2</v>
      </c>
      <c r="E13">
        <v>13</v>
      </c>
      <c r="G13">
        <f t="shared" si="2"/>
        <v>0.17351619849114999</v>
      </c>
      <c r="H13">
        <f t="shared" si="3"/>
        <v>0.33825151712904733</v>
      </c>
    </row>
    <row r="14" spans="1:8" x14ac:dyDescent="0.3">
      <c r="A14">
        <v>14</v>
      </c>
      <c r="C14">
        <f t="shared" si="0"/>
        <v>0.1846257796913604</v>
      </c>
      <c r="D14">
        <f t="shared" si="1"/>
        <v>2.0020436424812077E-2</v>
      </c>
      <c r="E14">
        <v>14</v>
      </c>
      <c r="G14">
        <f t="shared" si="2"/>
        <v>0.18115056722749567</v>
      </c>
      <c r="H14">
        <f t="shared" si="3"/>
        <v>0.34579485845190577</v>
      </c>
    </row>
    <row r="15" spans="1:8" x14ac:dyDescent="0.3">
      <c r="A15">
        <v>15</v>
      </c>
      <c r="C15">
        <f t="shared" si="0"/>
        <v>0.19219809106227989</v>
      </c>
      <c r="D15">
        <f t="shared" si="1"/>
        <v>2.7672214981080079E-2</v>
      </c>
      <c r="E15">
        <v>15</v>
      </c>
      <c r="G15">
        <f t="shared" si="2"/>
        <v>0.18878493596384138</v>
      </c>
      <c r="H15">
        <f t="shared" si="3"/>
        <v>0.35334571466406106</v>
      </c>
    </row>
    <row r="16" spans="1:8" x14ac:dyDescent="0.3">
      <c r="A16">
        <v>16</v>
      </c>
      <c r="C16">
        <f t="shared" si="0"/>
        <v>0.19977040243319938</v>
      </c>
      <c r="D16">
        <f t="shared" si="1"/>
        <v>3.5316584348221464E-2</v>
      </c>
      <c r="E16">
        <v>16</v>
      </c>
      <c r="G16">
        <f t="shared" si="2"/>
        <v>0.19641930470018709</v>
      </c>
      <c r="H16">
        <f t="shared" si="3"/>
        <v>0.36090409721193428</v>
      </c>
    </row>
    <row r="17" spans="1:8" x14ac:dyDescent="0.3">
      <c r="A17">
        <v>17</v>
      </c>
      <c r="C17">
        <f t="shared" si="0"/>
        <v>0.20734271380411889</v>
      </c>
      <c r="D17">
        <f t="shared" si="1"/>
        <v>4.2953534783052277E-2</v>
      </c>
      <c r="E17">
        <v>17</v>
      </c>
      <c r="G17">
        <f t="shared" si="2"/>
        <v>0.2040536734365328</v>
      </c>
      <c r="H17">
        <f t="shared" si="3"/>
        <v>0.36847001653057532</v>
      </c>
    </row>
    <row r="18" spans="1:8" x14ac:dyDescent="0.3">
      <c r="A18">
        <v>18</v>
      </c>
      <c r="C18">
        <f t="shared" si="0"/>
        <v>0.21491502517503838</v>
      </c>
      <c r="D18">
        <f t="shared" si="1"/>
        <v>5.0583057530985159E-2</v>
      </c>
      <c r="E18">
        <v>18</v>
      </c>
      <c r="G18">
        <f t="shared" si="2"/>
        <v>0.21168804217287848</v>
      </c>
      <c r="H18">
        <f t="shared" si="3"/>
        <v>0.37604348203654336</v>
      </c>
    </row>
    <row r="19" spans="1:8" x14ac:dyDescent="0.3">
      <c r="A19">
        <v>19</v>
      </c>
      <c r="C19">
        <f t="shared" si="0"/>
        <v>0.2224873365459579</v>
      </c>
      <c r="D19">
        <f t="shared" si="1"/>
        <v>5.8205144831929984E-2</v>
      </c>
      <c r="E19">
        <v>19</v>
      </c>
      <c r="G19">
        <f t="shared" si="2"/>
        <v>0.21932241090922419</v>
      </c>
      <c r="H19">
        <f t="shared" si="3"/>
        <v>0.38362450212146404</v>
      </c>
    </row>
    <row r="20" spans="1:8" x14ac:dyDescent="0.3">
      <c r="A20">
        <v>20</v>
      </c>
      <c r="C20">
        <f t="shared" si="0"/>
        <v>0.23005964791687739</v>
      </c>
      <c r="D20">
        <f t="shared" si="1"/>
        <v>6.5819789925536942E-2</v>
      </c>
      <c r="E20">
        <v>20</v>
      </c>
      <c r="G20">
        <f t="shared" si="2"/>
        <v>0.22695677964556987</v>
      </c>
      <c r="H20">
        <f t="shared" si="3"/>
        <v>0.39121308414627121</v>
      </c>
    </row>
    <row r="21" spans="1:8" x14ac:dyDescent="0.3">
      <c r="A21">
        <v>21</v>
      </c>
      <c r="C21">
        <f t="shared" si="0"/>
        <v>0.2376319592877969</v>
      </c>
      <c r="D21">
        <f t="shared" si="1"/>
        <v>7.3426987055774329E-2</v>
      </c>
      <c r="E21">
        <v>21</v>
      </c>
      <c r="G21">
        <f t="shared" si="2"/>
        <v>0.23459114838191558</v>
      </c>
      <c r="H21">
        <f t="shared" si="3"/>
        <v>0.3988092344361458</v>
      </c>
    </row>
    <row r="22" spans="1:8" x14ac:dyDescent="0.3">
      <c r="A22">
        <v>22</v>
      </c>
      <c r="C22">
        <f t="shared" si="0"/>
        <v>0.24520427065871639</v>
      </c>
      <c r="D22">
        <f t="shared" si="1"/>
        <v>8.1026731474833136E-2</v>
      </c>
      <c r="E22">
        <v>22</v>
      </c>
      <c r="G22">
        <f t="shared" si="2"/>
        <v>0.24222551711826129</v>
      </c>
      <c r="H22">
        <f t="shared" si="3"/>
        <v>0.40641295827615725</v>
      </c>
    </row>
    <row r="23" spans="1:8" x14ac:dyDescent="0.3">
      <c r="A23">
        <v>23</v>
      </c>
      <c r="C23">
        <f t="shared" si="0"/>
        <v>0.25277658202963593</v>
      </c>
      <c r="D23">
        <f t="shared" si="1"/>
        <v>8.8619019446353392E-2</v>
      </c>
      <c r="E23">
        <v>23</v>
      </c>
      <c r="G23">
        <f t="shared" si="2"/>
        <v>0.24985988585460697</v>
      </c>
      <c r="H23">
        <f t="shared" si="3"/>
        <v>0.41402425990761532</v>
      </c>
    </row>
    <row r="24" spans="1:8" x14ac:dyDescent="0.3">
      <c r="A24">
        <v>24</v>
      </c>
      <c r="C24">
        <f t="shared" si="0"/>
        <v>0.26034889340055539</v>
      </c>
      <c r="D24">
        <f t="shared" si="1"/>
        <v>9.6203848247965684E-2</v>
      </c>
      <c r="E24">
        <v>24</v>
      </c>
      <c r="G24">
        <f t="shared" si="2"/>
        <v>0.25749425459095265</v>
      </c>
      <c r="H24">
        <f t="shared" si="3"/>
        <v>0.42164314252513901</v>
      </c>
    </row>
    <row r="25" spans="1:8" x14ac:dyDescent="0.3">
      <c r="A25">
        <v>25</v>
      </c>
      <c r="C25">
        <f t="shared" si="0"/>
        <v>0.26792120477147485</v>
      </c>
      <c r="D25">
        <f t="shared" si="1"/>
        <v>0.10378121617314548</v>
      </c>
      <c r="E25">
        <v>25</v>
      </c>
      <c r="G25">
        <f t="shared" si="2"/>
        <v>0.26512862332729836</v>
      </c>
      <c r="H25">
        <f t="shared" si="3"/>
        <v>0.4292696082744456</v>
      </c>
    </row>
    <row r="26" spans="1:8" x14ac:dyDescent="0.3">
      <c r="A26">
        <v>26</v>
      </c>
      <c r="C26">
        <f t="shared" si="0"/>
        <v>0.27549351614239437</v>
      </c>
      <c r="D26">
        <f t="shared" si="1"/>
        <v>0.11135112253237583</v>
      </c>
      <c r="E26">
        <v>26</v>
      </c>
      <c r="G26">
        <f t="shared" si="2"/>
        <v>0.27276299206364407</v>
      </c>
      <c r="H26">
        <f t="shared" si="3"/>
        <v>0.43690365825086497</v>
      </c>
    </row>
    <row r="27" spans="1:8" x14ac:dyDescent="0.3">
      <c r="A27">
        <v>27</v>
      </c>
      <c r="C27">
        <f t="shared" si="0"/>
        <v>0.28306582751331388</v>
      </c>
      <c r="D27">
        <f t="shared" si="1"/>
        <v>0.11891356765361713</v>
      </c>
      <c r="E27">
        <v>27</v>
      </c>
      <c r="G27">
        <f t="shared" si="2"/>
        <v>0.28039736079998978</v>
      </c>
      <c r="H27">
        <f t="shared" si="3"/>
        <v>0.44454529249858077</v>
      </c>
    </row>
    <row r="28" spans="1:8" x14ac:dyDescent="0.3">
      <c r="A28">
        <v>28</v>
      </c>
      <c r="C28">
        <f t="shared" si="0"/>
        <v>0.2906381388842334</v>
      </c>
      <c r="D28">
        <f t="shared" si="1"/>
        <v>0.12646855288208395</v>
      </c>
      <c r="E28">
        <v>28</v>
      </c>
      <c r="G28">
        <f t="shared" si="2"/>
        <v>0.28803172953633549</v>
      </c>
      <c r="H28">
        <f t="shared" si="3"/>
        <v>0.45219451001059952</v>
      </c>
    </row>
    <row r="29" spans="1:8" x14ac:dyDescent="0.3">
      <c r="A29">
        <v>29</v>
      </c>
      <c r="C29">
        <f t="shared" si="0"/>
        <v>0.29821045025515291</v>
      </c>
      <c r="D29">
        <f t="shared" si="1"/>
        <v>0.13401608057932793</v>
      </c>
      <c r="E29">
        <v>29</v>
      </c>
      <c r="G29">
        <f t="shared" si="2"/>
        <v>0.2956660982726812</v>
      </c>
      <c r="H29">
        <f t="shared" si="3"/>
        <v>0.45985130872944868</v>
      </c>
    </row>
    <row r="30" spans="1:8" x14ac:dyDescent="0.3">
      <c r="A30">
        <v>30</v>
      </c>
      <c r="C30">
        <f t="shared" si="0"/>
        <v>0.30578276162607243</v>
      </c>
      <c r="D30">
        <f t="shared" si="1"/>
        <v>0.14155615412162942</v>
      </c>
      <c r="E30">
        <v>30</v>
      </c>
      <c r="G30">
        <f t="shared" si="2"/>
        <v>0.30330046700902691</v>
      </c>
      <c r="H30">
        <f t="shared" si="3"/>
        <v>0.46751568554860135</v>
      </c>
    </row>
    <row r="31" spans="1:8" x14ac:dyDescent="0.3">
      <c r="A31">
        <v>31</v>
      </c>
      <c r="C31">
        <f t="shared" si="0"/>
        <v>0.31335507299699189</v>
      </c>
      <c r="D31">
        <f t="shared" si="1"/>
        <v>0.14908877789769931</v>
      </c>
      <c r="E31">
        <v>31</v>
      </c>
      <c r="G31">
        <f t="shared" si="2"/>
        <v>0.31093483574537262</v>
      </c>
      <c r="H31">
        <f t="shared" si="3"/>
        <v>0.47518763631462591</v>
      </c>
    </row>
    <row r="32" spans="1:8" x14ac:dyDescent="0.3">
      <c r="A32">
        <v>32</v>
      </c>
      <c r="C32">
        <f t="shared" si="0"/>
        <v>0.32092738436791141</v>
      </c>
      <c r="D32">
        <f t="shared" si="1"/>
        <v>0.15661395730569605</v>
      </c>
      <c r="E32">
        <v>32</v>
      </c>
      <c r="G32">
        <f t="shared" si="2"/>
        <v>0.31856920448171827</v>
      </c>
      <c r="H32">
        <f t="shared" si="3"/>
        <v>0.48286715583005707</v>
      </c>
    </row>
    <row r="33" spans="1:8" x14ac:dyDescent="0.3">
      <c r="A33">
        <v>33</v>
      </c>
      <c r="C33">
        <f t="shared" ref="C33:C64" si="4">0.0861857318694069+(A33-1)*0.0075723113709195</f>
        <v>0.32849969573883087</v>
      </c>
      <c r="D33">
        <f t="shared" ref="D33:D64" si="5">0+1*C33-0.163595458464692*(1.00666666666667+(C33-0.269266666666667)^2/1.25299539269584)^0.5</f>
        <v>0.16413169874956096</v>
      </c>
      <c r="E33">
        <v>33</v>
      </c>
      <c r="G33">
        <f t="shared" ref="G33:G64" si="6">0.0819037736550016+(E33-1)*0.0076343687363457</f>
        <v>0.32620357321806398</v>
      </c>
      <c r="H33">
        <f t="shared" ref="H33:H64" si="7">0+1*G33+0.163595458464692*(1.00666666666667+(G33-0.269266666666667)^2/1.25299539269584)^0.5</f>
        <v>0.49055423785698427</v>
      </c>
    </row>
    <row r="34" spans="1:8" x14ac:dyDescent="0.3">
      <c r="A34">
        <v>34</v>
      </c>
      <c r="C34">
        <f t="shared" si="4"/>
        <v>0.33607200710975038</v>
      </c>
      <c r="D34">
        <f t="shared" si="5"/>
        <v>0.17164200963467924</v>
      </c>
      <c r="E34">
        <v>34</v>
      </c>
      <c r="G34">
        <f t="shared" si="6"/>
        <v>0.33383794195440963</v>
      </c>
      <c r="H34">
        <f t="shared" si="7"/>
        <v>0.49824887512134991</v>
      </c>
    </row>
    <row r="35" spans="1:8" x14ac:dyDescent="0.3">
      <c r="A35">
        <v>35</v>
      </c>
      <c r="C35">
        <f t="shared" si="4"/>
        <v>0.3436443184806699</v>
      </c>
      <c r="D35">
        <f t="shared" si="5"/>
        <v>0.17914489836287209</v>
      </c>
      <c r="E35">
        <v>35</v>
      </c>
      <c r="G35">
        <f t="shared" si="6"/>
        <v>0.34147231069075534</v>
      </c>
      <c r="H35">
        <f t="shared" si="7"/>
        <v>0.50595105931795303</v>
      </c>
    </row>
    <row r="36" spans="1:8" x14ac:dyDescent="0.3">
      <c r="A36">
        <v>36</v>
      </c>
      <c r="C36">
        <f t="shared" si="4"/>
        <v>0.35121662985158941</v>
      </c>
      <c r="D36">
        <f t="shared" si="5"/>
        <v>0.18664037432672892</v>
      </c>
      <c r="E36">
        <v>36</v>
      </c>
      <c r="G36">
        <f t="shared" si="6"/>
        <v>0.34910667942710105</v>
      </c>
      <c r="H36">
        <f t="shared" si="7"/>
        <v>0.51366078111614799</v>
      </c>
    </row>
    <row r="37" spans="1:8" x14ac:dyDescent="0.3">
      <c r="A37">
        <v>37</v>
      </c>
      <c r="C37">
        <f t="shared" si="4"/>
        <v>0.35878894122250893</v>
      </c>
      <c r="D37">
        <f t="shared" si="5"/>
        <v>0.19412844790328804</v>
      </c>
      <c r="E37">
        <v>37</v>
      </c>
      <c r="G37">
        <f t="shared" si="6"/>
        <v>0.35674104816344676</v>
      </c>
      <c r="H37">
        <f t="shared" si="7"/>
        <v>0.52137803016623074</v>
      </c>
    </row>
    <row r="38" spans="1:8" x14ac:dyDescent="0.3">
      <c r="A38">
        <v>38</v>
      </c>
      <c r="C38">
        <f t="shared" si="4"/>
        <v>0.36636125259342844</v>
      </c>
      <c r="D38">
        <f t="shared" si="5"/>
        <v>0.20160913044707551</v>
      </c>
      <c r="E38">
        <v>38</v>
      </c>
      <c r="G38">
        <f t="shared" si="6"/>
        <v>0.36437541689979247</v>
      </c>
      <c r="H38">
        <f t="shared" si="7"/>
        <v>0.52910279510650216</v>
      </c>
    </row>
    <row r="39" spans="1:8" x14ac:dyDescent="0.3">
      <c r="A39">
        <v>39</v>
      </c>
      <c r="C39">
        <f t="shared" si="4"/>
        <v>0.37393356396434785</v>
      </c>
      <c r="D39">
        <f t="shared" si="5"/>
        <v>0.20908243428251341</v>
      </c>
      <c r="E39">
        <v>39</v>
      </c>
      <c r="G39">
        <f t="shared" si="6"/>
        <v>0.37200978563613818</v>
      </c>
      <c r="H39">
        <f t="shared" si="7"/>
        <v>0.53683506357099631</v>
      </c>
    </row>
    <row r="40" spans="1:8" x14ac:dyDescent="0.3">
      <c r="A40">
        <v>40</v>
      </c>
      <c r="C40">
        <f t="shared" si="4"/>
        <v>0.38150587533526736</v>
      </c>
      <c r="D40">
        <f t="shared" si="5"/>
        <v>0.21654837269570942</v>
      </c>
      <c r="E40">
        <v>40</v>
      </c>
      <c r="G40">
        <f t="shared" si="6"/>
        <v>0.37964415437248389</v>
      </c>
      <c r="H40">
        <f t="shared" si="7"/>
        <v>0.54457482219786324</v>
      </c>
    </row>
    <row r="41" spans="1:8" x14ac:dyDescent="0.3">
      <c r="A41">
        <v>41</v>
      </c>
      <c r="C41">
        <f t="shared" si="4"/>
        <v>0.38907818670618688</v>
      </c>
      <c r="D41">
        <f t="shared" si="5"/>
        <v>0.22400695992563882</v>
      </c>
      <c r="E41">
        <v>41</v>
      </c>
      <c r="G41">
        <f t="shared" si="6"/>
        <v>0.3872785231088296</v>
      </c>
      <c r="H41">
        <f t="shared" si="7"/>
        <v>0.55232205663839129</v>
      </c>
    </row>
    <row r="42" spans="1:8" x14ac:dyDescent="0.3">
      <c r="A42">
        <v>42</v>
      </c>
      <c r="C42">
        <f t="shared" si="4"/>
        <v>0.39665049807710639</v>
      </c>
      <c r="D42">
        <f t="shared" si="5"/>
        <v>0.231458211154735</v>
      </c>
      <c r="E42">
        <v>42</v>
      </c>
      <c r="G42">
        <f t="shared" si="6"/>
        <v>0.39491289184517531</v>
      </c>
      <c r="H42">
        <f t="shared" si="7"/>
        <v>0.56007675156665615</v>
      </c>
    </row>
    <row r="43" spans="1:8" x14ac:dyDescent="0.3">
      <c r="A43">
        <v>43</v>
      </c>
      <c r="C43">
        <f t="shared" si="4"/>
        <v>0.40422280944802591</v>
      </c>
      <c r="D43">
        <f t="shared" si="5"/>
        <v>0.2389021424989006</v>
      </c>
      <c r="E43">
        <v>43</v>
      </c>
      <c r="G43">
        <f t="shared" si="6"/>
        <v>0.40254726058152102</v>
      </c>
      <c r="H43">
        <f t="shared" si="7"/>
        <v>0.56783889068978133</v>
      </c>
    </row>
    <row r="44" spans="1:8" x14ac:dyDescent="0.3">
      <c r="A44">
        <v>44</v>
      </c>
      <c r="C44">
        <f t="shared" si="4"/>
        <v>0.41179512081894543</v>
      </c>
      <c r="D44">
        <f t="shared" si="5"/>
        <v>0.24633877099695539</v>
      </c>
      <c r="E44">
        <v>44</v>
      </c>
      <c r="G44">
        <f t="shared" si="6"/>
        <v>0.41018162931786672</v>
      </c>
      <c r="H44">
        <f t="shared" si="7"/>
        <v>0.57560845675879435</v>
      </c>
    </row>
    <row r="45" spans="1:8" x14ac:dyDescent="0.3">
      <c r="A45">
        <v>45</v>
      </c>
      <c r="C45">
        <f t="shared" si="4"/>
        <v>0.41936743218986494</v>
      </c>
      <c r="D45">
        <f t="shared" si="5"/>
        <v>0.25376811459953652</v>
      </c>
      <c r="E45">
        <v>45</v>
      </c>
      <c r="G45">
        <f t="shared" si="6"/>
        <v>0.41781599805421232</v>
      </c>
      <c r="H45">
        <f t="shared" si="7"/>
        <v>0.58338543158006118</v>
      </c>
    </row>
    <row r="46" spans="1:8" x14ac:dyDescent="0.3">
      <c r="A46">
        <v>46</v>
      </c>
      <c r="C46">
        <f t="shared" si="4"/>
        <v>0.42693974356078435</v>
      </c>
      <c r="D46">
        <f t="shared" si="5"/>
        <v>0.26119019215746758</v>
      </c>
      <c r="E46">
        <v>46</v>
      </c>
      <c r="G46">
        <f t="shared" si="6"/>
        <v>0.42545036679055803</v>
      </c>
      <c r="H46">
        <f t="shared" si="7"/>
        <v>0.59116979602728326</v>
      </c>
    </row>
    <row r="47" spans="1:8" x14ac:dyDescent="0.3">
      <c r="A47">
        <v>47</v>
      </c>
      <c r="C47">
        <f t="shared" si="4"/>
        <v>0.43451205493170386</v>
      </c>
      <c r="D47">
        <f t="shared" si="5"/>
        <v>0.26860502340961423</v>
      </c>
      <c r="E47">
        <v>47</v>
      </c>
      <c r="G47">
        <f t="shared" si="6"/>
        <v>0.43308473552690374</v>
      </c>
      <c r="H47">
        <f t="shared" si="7"/>
        <v>0.59896153005403785</v>
      </c>
    </row>
    <row r="48" spans="1:8" x14ac:dyDescent="0.3">
      <c r="A48">
        <v>48</v>
      </c>
      <c r="C48">
        <f t="shared" si="4"/>
        <v>0.44208436630262338</v>
      </c>
      <c r="D48">
        <f t="shared" si="5"/>
        <v>0.27601262897024315</v>
      </c>
      <c r="E48">
        <v>48</v>
      </c>
      <c r="G48">
        <f t="shared" si="6"/>
        <v>0.44071910426324945</v>
      </c>
      <c r="H48">
        <f t="shared" si="7"/>
        <v>0.60676061270684212</v>
      </c>
    </row>
    <row r="49" spans="1:8" x14ac:dyDescent="0.3">
      <c r="A49">
        <v>49</v>
      </c>
      <c r="C49">
        <f t="shared" si="4"/>
        <v>0.44965667767354289</v>
      </c>
      <c r="D49">
        <f t="shared" si="5"/>
        <v>0.28341303031590348</v>
      </c>
      <c r="E49">
        <v>49</v>
      </c>
      <c r="G49">
        <f t="shared" si="6"/>
        <v>0.44835347299959516</v>
      </c>
      <c r="H49">
        <f t="shared" si="7"/>
        <v>0.61456702213872449</v>
      </c>
    </row>
    <row r="50" spans="1:8" x14ac:dyDescent="0.3">
      <c r="A50">
        <v>50</v>
      </c>
      <c r="C50">
        <f t="shared" si="4"/>
        <v>0.45722898904446241</v>
      </c>
      <c r="D50">
        <f t="shared" si="5"/>
        <v>0.29080624977185038</v>
      </c>
      <c r="E50">
        <v>50</v>
      </c>
      <c r="G50">
        <f t="shared" si="6"/>
        <v>0.45598784173594087</v>
      </c>
      <c r="H50">
        <f t="shared" si="7"/>
        <v>0.62238073562328022</v>
      </c>
    </row>
    <row r="51" spans="1:8" x14ac:dyDescent="0.3">
      <c r="A51">
        <v>51</v>
      </c>
      <c r="C51">
        <f t="shared" si="4"/>
        <v>0.46480130041538192</v>
      </c>
      <c r="D51">
        <f t="shared" si="5"/>
        <v>0.29819231049802775</v>
      </c>
      <c r="E51">
        <v>51</v>
      </c>
      <c r="G51">
        <f t="shared" si="6"/>
        <v>0.46362221047228658</v>
      </c>
      <c r="H51">
        <f t="shared" si="7"/>
        <v>0.63020172956919274</v>
      </c>
    </row>
    <row r="52" spans="1:8" x14ac:dyDescent="0.3">
      <c r="A52">
        <v>52</v>
      </c>
      <c r="C52">
        <f t="shared" si="4"/>
        <v>0.47237361178630144</v>
      </c>
      <c r="D52">
        <f t="shared" si="5"/>
        <v>0.30557123647463258</v>
      </c>
      <c r="E52">
        <v>52</v>
      </c>
      <c r="G52">
        <f t="shared" si="6"/>
        <v>0.47125657920863229</v>
      </c>
      <c r="H52">
        <f t="shared" si="7"/>
        <v>0.6380299795351988</v>
      </c>
    </row>
    <row r="53" spans="1:8" x14ac:dyDescent="0.3">
      <c r="A53">
        <v>53</v>
      </c>
      <c r="C53">
        <f t="shared" si="4"/>
        <v>0.47994592315722084</v>
      </c>
      <c r="D53">
        <f t="shared" si="5"/>
        <v>0.31294305248727922</v>
      </c>
      <c r="E53">
        <v>53</v>
      </c>
      <c r="G53">
        <f t="shared" si="6"/>
        <v>0.478890947944978</v>
      </c>
      <c r="H53">
        <f t="shared" si="7"/>
        <v>0.64586546024547675</v>
      </c>
    </row>
    <row r="54" spans="1:8" x14ac:dyDescent="0.3">
      <c r="A54">
        <v>54</v>
      </c>
      <c r="C54">
        <f t="shared" si="4"/>
        <v>0.48751823452814036</v>
      </c>
      <c r="D54">
        <f t="shared" si="5"/>
        <v>0.32030778411178557</v>
      </c>
      <c r="E54">
        <v>54</v>
      </c>
      <c r="G54">
        <f t="shared" si="6"/>
        <v>0.48652531668132371</v>
      </c>
      <c r="H54">
        <f t="shared" si="7"/>
        <v>0.65370814560543644</v>
      </c>
    </row>
    <row r="55" spans="1:8" x14ac:dyDescent="0.3">
      <c r="A55">
        <v>55</v>
      </c>
      <c r="C55">
        <f t="shared" si="4"/>
        <v>0.49509054589905988</v>
      </c>
      <c r="D55">
        <f t="shared" si="5"/>
        <v>0.32766545769859984</v>
      </c>
      <c r="E55">
        <v>55</v>
      </c>
      <c r="G55">
        <f t="shared" si="6"/>
        <v>0.49415968541766941</v>
      </c>
      <c r="H55">
        <f t="shared" si="7"/>
        <v>0.66155800871788761</v>
      </c>
    </row>
    <row r="56" spans="1:8" x14ac:dyDescent="0.3">
      <c r="A56">
        <v>56</v>
      </c>
      <c r="C56">
        <f t="shared" si="4"/>
        <v>0.50266285726997939</v>
      </c>
      <c r="D56">
        <f t="shared" si="5"/>
        <v>0.33501610035689156</v>
      </c>
      <c r="E56">
        <v>56</v>
      </c>
      <c r="G56">
        <f t="shared" si="6"/>
        <v>0.50179405415401512</v>
      </c>
      <c r="H56">
        <f t="shared" si="7"/>
        <v>0.66941502189956648</v>
      </c>
    </row>
    <row r="57" spans="1:8" x14ac:dyDescent="0.3">
      <c r="A57">
        <v>57</v>
      </c>
      <c r="C57">
        <f t="shared" si="4"/>
        <v>0.51023516864089891</v>
      </c>
      <c r="D57">
        <f t="shared" si="5"/>
        <v>0.34235973993832575</v>
      </c>
      <c r="E57">
        <v>57</v>
      </c>
      <c r="G57">
        <f t="shared" si="6"/>
        <v>0.50942842289036072</v>
      </c>
      <c r="H57">
        <f t="shared" si="7"/>
        <v>0.67727915669799543</v>
      </c>
    </row>
    <row r="58" spans="1:8" x14ac:dyDescent="0.3">
      <c r="A58">
        <v>58</v>
      </c>
      <c r="C58">
        <f t="shared" si="4"/>
        <v>0.51780748001181842</v>
      </c>
      <c r="D58">
        <f t="shared" si="5"/>
        <v>0.3496964050205435</v>
      </c>
      <c r="E58">
        <v>58</v>
      </c>
      <c r="G58">
        <f t="shared" si="6"/>
        <v>0.51706279162670643</v>
      </c>
      <c r="H58">
        <f t="shared" si="7"/>
        <v>0.68515038390865701</v>
      </c>
    </row>
    <row r="59" spans="1:8" x14ac:dyDescent="0.3">
      <c r="A59">
        <v>59</v>
      </c>
      <c r="C59">
        <f t="shared" si="4"/>
        <v>0.52537979138273794</v>
      </c>
      <c r="D59">
        <f t="shared" si="5"/>
        <v>0.35702612489036839</v>
      </c>
      <c r="E59">
        <v>59</v>
      </c>
      <c r="G59">
        <f t="shared" si="6"/>
        <v>0.52469716036305214</v>
      </c>
      <c r="H59">
        <f t="shared" si="7"/>
        <v>0.6930286735924549</v>
      </c>
    </row>
    <row r="60" spans="1:8" x14ac:dyDescent="0.3">
      <c r="A60">
        <v>60</v>
      </c>
      <c r="C60">
        <f t="shared" si="4"/>
        <v>0.53295210275365734</v>
      </c>
      <c r="D60">
        <f t="shared" si="5"/>
        <v>0.3643489295267619</v>
      </c>
      <c r="E60">
        <v>60</v>
      </c>
      <c r="G60">
        <f t="shared" si="6"/>
        <v>0.53233152909939785</v>
      </c>
      <c r="H60">
        <f t="shared" si="7"/>
        <v>0.70091399509344332</v>
      </c>
    </row>
    <row r="61" spans="1:8" x14ac:dyDescent="0.3">
      <c r="A61">
        <v>61</v>
      </c>
      <c r="C61">
        <f t="shared" si="4"/>
        <v>0.54052441412457686</v>
      </c>
      <c r="D61">
        <f t="shared" si="5"/>
        <v>0.37166484958354884</v>
      </c>
      <c r="E61">
        <v>61</v>
      </c>
      <c r="G61">
        <f t="shared" si="6"/>
        <v>0.53996589783574356</v>
      </c>
      <c r="H61">
        <f t="shared" si="7"/>
        <v>0.70880631705679931</v>
      </c>
    </row>
    <row r="62" spans="1:8" x14ac:dyDescent="0.3">
      <c r="A62">
        <v>62</v>
      </c>
      <c r="C62">
        <f t="shared" si="4"/>
        <v>0.54809672549549637</v>
      </c>
      <c r="D62">
        <f t="shared" si="5"/>
        <v>0.3789739163719329</v>
      </c>
      <c r="E62">
        <v>62</v>
      </c>
      <c r="G62">
        <f t="shared" si="6"/>
        <v>0.54760026657208927</v>
      </c>
      <c r="H62">
        <f t="shared" si="7"/>
        <v>0.71670560744701783</v>
      </c>
    </row>
    <row r="63" spans="1:8" x14ac:dyDescent="0.3">
      <c r="A63">
        <v>63</v>
      </c>
      <c r="C63">
        <f t="shared" si="4"/>
        <v>0.55566903686641589</v>
      </c>
      <c r="D63">
        <f t="shared" si="5"/>
        <v>0.38627616184282598</v>
      </c>
      <c r="E63">
        <v>63</v>
      </c>
      <c r="G63">
        <f t="shared" si="6"/>
        <v>0.55523463530843498</v>
      </c>
      <c r="H63">
        <f t="shared" si="7"/>
        <v>0.72461183356630321</v>
      </c>
    </row>
    <row r="64" spans="1:8" x14ac:dyDescent="0.3">
      <c r="A64">
        <v>64</v>
      </c>
      <c r="C64">
        <f t="shared" si="4"/>
        <v>0.5632413482373354</v>
      </c>
      <c r="D64">
        <f t="shared" si="5"/>
        <v>0.39357161856901068</v>
      </c>
      <c r="E64">
        <v>64</v>
      </c>
      <c r="G64">
        <f t="shared" si="6"/>
        <v>0.56286900404478069</v>
      </c>
      <c r="H64">
        <f t="shared" si="7"/>
        <v>0.73252496207313922</v>
      </c>
    </row>
    <row r="65" spans="1:8" x14ac:dyDescent="0.3">
      <c r="A65">
        <v>65</v>
      </c>
      <c r="C65">
        <f t="shared" ref="C65:C70" si="8">0.0861857318694069+(A65-1)*0.0075723113709195</f>
        <v>0.57081365960825492</v>
      </c>
      <c r="D65">
        <f t="shared" ref="D65:D70" si="9">0+1*C65-0.163595458464692*(1.00666666666667+(C65-0.269266666666667)^2/1.25299539269584)^0.5</f>
        <v>0.40086031972715741</v>
      </c>
      <c r="E65">
        <v>65</v>
      </c>
      <c r="G65">
        <f t="shared" ref="G65:G70" si="10">0.0819037736550016+(E65-1)*0.0076343687363457</f>
        <v>0.57050337278112639</v>
      </c>
      <c r="H65">
        <f t="shared" ref="H65:H70" si="11">0+1*G65+0.163595458464692*(1.00666666666667+(G65-0.269266666666667)^2/1.25299539269584)^0.5</f>
        <v>0.74044495900101148</v>
      </c>
    </row>
    <row r="66" spans="1:8" x14ac:dyDescent="0.3">
      <c r="A66">
        <v>66</v>
      </c>
      <c r="C66">
        <f t="shared" si="8"/>
        <v>0.57838597097917444</v>
      </c>
      <c r="D66">
        <f t="shared" si="9"/>
        <v>0.40814229907971772</v>
      </c>
      <c r="E66">
        <v>66</v>
      </c>
      <c r="G66">
        <f t="shared" si="10"/>
        <v>0.5781377415174721</v>
      </c>
      <c r="H66">
        <f t="shared" si="11"/>
        <v>0.74837178977726249</v>
      </c>
    </row>
    <row r="67" spans="1:8" x14ac:dyDescent="0.3">
      <c r="A67">
        <v>67</v>
      </c>
      <c r="C67">
        <f t="shared" si="8"/>
        <v>0.58595828235009384</v>
      </c>
      <c r="D67">
        <f t="shared" si="9"/>
        <v>0.4154175909567126</v>
      </c>
      <c r="E67">
        <v>67</v>
      </c>
      <c r="G67">
        <f t="shared" si="10"/>
        <v>0.5857721102538177</v>
      </c>
      <c r="H67">
        <f t="shared" si="11"/>
        <v>0.75630541924205663</v>
      </c>
    </row>
    <row r="68" spans="1:8" x14ac:dyDescent="0.3">
      <c r="A68">
        <v>68</v>
      </c>
      <c r="C68">
        <f t="shared" si="8"/>
        <v>0.59353059372101347</v>
      </c>
      <c r="D68">
        <f t="shared" si="9"/>
        <v>0.42268623023743901</v>
      </c>
      <c r="E68">
        <v>68</v>
      </c>
      <c r="G68">
        <f t="shared" si="10"/>
        <v>0.59340647899016341</v>
      </c>
      <c r="H68">
        <f t="shared" si="11"/>
        <v>0.76424581166743422</v>
      </c>
    </row>
    <row r="69" spans="1:8" x14ac:dyDescent="0.3">
      <c r="A69">
        <v>69</v>
      </c>
      <c r="C69">
        <f t="shared" si="8"/>
        <v>0.60110290509193287</v>
      </c>
      <c r="D69">
        <f t="shared" si="9"/>
        <v>0.4299482523321102</v>
      </c>
      <c r="E69">
        <v>69</v>
      </c>
      <c r="G69">
        <f t="shared" si="10"/>
        <v>0.60104084772650912</v>
      </c>
      <c r="H69">
        <f t="shared" si="11"/>
        <v>0.77219293077643236</v>
      </c>
    </row>
    <row r="70" spans="1:8" x14ac:dyDescent="0.3">
      <c r="A70">
        <v>70</v>
      </c>
      <c r="C70">
        <f t="shared" si="8"/>
        <v>0.60867521646285239</v>
      </c>
      <c r="D70">
        <f t="shared" si="9"/>
        <v>0.43720369316345475</v>
      </c>
      <c r="E70">
        <v>70</v>
      </c>
      <c r="G70">
        <f t="shared" si="10"/>
        <v>0.60867521646285483</v>
      </c>
      <c r="H70">
        <f t="shared" si="11"/>
        <v>0.78014673976225257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67AB4-8389-4BDF-9A15-C30B852191EC}">
  <sheetPr codeName="XLSTAT_20230720_050822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0.368668490489827+(A1-1)*0.006621739585548</f>
        <v>0.36866849048982703</v>
      </c>
      <c r="D1">
        <f t="shared" ref="D1:D32" si="1">0+1*C1-0.0743634028952159*(1.01818181818182+(C1-0.542545454545455)^2/0.221146181163711)^0.5</f>
        <v>0.28875314782905087</v>
      </c>
      <c r="E1">
        <v>1</v>
      </c>
      <c r="G1">
        <f t="shared" ref="G1:G32" si="2">0.304759570168909+(E1-1)*0.007547955822083</f>
        <v>0.30475957016890898</v>
      </c>
      <c r="H1">
        <f t="shared" ref="H1:H32" si="3">0+1*G1+0.0743634028952159*(1.01818181818182+(G1-0.542545454545455)^2/0.221146181163711)^0.5</f>
        <v>0.38869010831003437</v>
      </c>
    </row>
    <row r="2" spans="1:8" x14ac:dyDescent="0.3">
      <c r="A2">
        <v>2</v>
      </c>
      <c r="C2">
        <f t="shared" si="0"/>
        <v>0.37529023007537504</v>
      </c>
      <c r="D2">
        <f t="shared" si="1"/>
        <v>0.29572907813804361</v>
      </c>
      <c r="E2">
        <v>2</v>
      </c>
      <c r="G2">
        <f t="shared" si="2"/>
        <v>0.31230752599099199</v>
      </c>
      <c r="H2">
        <f t="shared" si="3"/>
        <v>0.39571016090192407</v>
      </c>
    </row>
    <row r="3" spans="1:8" x14ac:dyDescent="0.3">
      <c r="A3">
        <v>3</v>
      </c>
      <c r="C3">
        <f t="shared" si="0"/>
        <v>0.381911969660923</v>
      </c>
      <c r="D3">
        <f t="shared" si="1"/>
        <v>0.30269275056310763</v>
      </c>
      <c r="E3">
        <v>3</v>
      </c>
      <c r="G3">
        <f t="shared" si="2"/>
        <v>0.31985548181307499</v>
      </c>
      <c r="H3">
        <f t="shared" si="3"/>
        <v>0.40274403964326222</v>
      </c>
    </row>
    <row r="4" spans="1:8" x14ac:dyDescent="0.3">
      <c r="A4">
        <v>4</v>
      </c>
      <c r="C4">
        <f t="shared" si="0"/>
        <v>0.38853370924647102</v>
      </c>
      <c r="D4">
        <f t="shared" si="1"/>
        <v>0.30964400571548489</v>
      </c>
      <c r="E4">
        <v>4</v>
      </c>
      <c r="G4">
        <f t="shared" si="2"/>
        <v>0.327403437635158</v>
      </c>
      <c r="H4">
        <f t="shared" si="3"/>
        <v>0.40979200334609339</v>
      </c>
    </row>
    <row r="5" spans="1:8" x14ac:dyDescent="0.3">
      <c r="A5">
        <v>5</v>
      </c>
      <c r="C5">
        <f t="shared" si="0"/>
        <v>0.39515544883201903</v>
      </c>
      <c r="D5">
        <f t="shared" si="1"/>
        <v>0.31658268736971107</v>
      </c>
      <c r="E5">
        <v>5</v>
      </c>
      <c r="G5">
        <f t="shared" si="2"/>
        <v>0.33495139345724095</v>
      </c>
      <c r="H5">
        <f t="shared" si="3"/>
        <v>0.41685430996389961</v>
      </c>
    </row>
    <row r="6" spans="1:8" x14ac:dyDescent="0.3">
      <c r="A6">
        <v>6</v>
      </c>
      <c r="C6">
        <f t="shared" si="0"/>
        <v>0.40177718841756704</v>
      </c>
      <c r="D6">
        <f t="shared" si="1"/>
        <v>0.32350864277958247</v>
      </c>
      <c r="E6">
        <v>6</v>
      </c>
      <c r="G6">
        <f t="shared" si="2"/>
        <v>0.34249934927932396</v>
      </c>
      <c r="H6">
        <f t="shared" si="3"/>
        <v>0.42393121611499845</v>
      </c>
    </row>
    <row r="7" spans="1:8" x14ac:dyDescent="0.3">
      <c r="A7">
        <v>7</v>
      </c>
      <c r="C7">
        <f t="shared" si="0"/>
        <v>0.408398928003115</v>
      </c>
      <c r="D7">
        <f t="shared" si="1"/>
        <v>0.33042172299662298</v>
      </c>
      <c r="E7">
        <v>7</v>
      </c>
      <c r="G7">
        <f t="shared" si="2"/>
        <v>0.35004730510140697</v>
      </c>
      <c r="H7">
        <f t="shared" si="3"/>
        <v>0.43102297658392141</v>
      </c>
    </row>
    <row r="8" spans="1:8" x14ac:dyDescent="0.3">
      <c r="A8">
        <v>8</v>
      </c>
      <c r="C8">
        <f t="shared" si="0"/>
        <v>0.41502066758866302</v>
      </c>
      <c r="D8">
        <f t="shared" si="1"/>
        <v>0.33732178318978412</v>
      </c>
      <c r="E8">
        <v>8</v>
      </c>
      <c r="G8">
        <f t="shared" si="2"/>
        <v>0.35759526092348998</v>
      </c>
      <c r="H8">
        <f t="shared" si="3"/>
        <v>0.43812984380190273</v>
      </c>
    </row>
    <row r="9" spans="1:8" x14ac:dyDescent="0.3">
      <c r="A9">
        <v>9</v>
      </c>
      <c r="C9">
        <f t="shared" si="0"/>
        <v>0.42164240717421103</v>
      </c>
      <c r="D9">
        <f t="shared" si="1"/>
        <v>0.3442086829650341</v>
      </c>
      <c r="E9">
        <v>9</v>
      </c>
      <c r="G9">
        <f t="shared" si="2"/>
        <v>0.36514321674557298</v>
      </c>
      <c r="H9">
        <f t="shared" si="3"/>
        <v>0.44525206730785805</v>
      </c>
    </row>
    <row r="10" spans="1:8" x14ac:dyDescent="0.3">
      <c r="A10">
        <v>10</v>
      </c>
      <c r="C10">
        <f t="shared" si="0"/>
        <v>0.42826414675975905</v>
      </c>
      <c r="D10">
        <f t="shared" si="1"/>
        <v>0.35108228668342978</v>
      </c>
      <c r="E10">
        <v>10</v>
      </c>
      <c r="G10">
        <f t="shared" si="2"/>
        <v>0.37269117256765599</v>
      </c>
      <c r="H10">
        <f t="shared" si="3"/>
        <v>0.45238989319148942</v>
      </c>
    </row>
    <row r="11" spans="1:8" x14ac:dyDescent="0.3">
      <c r="A11">
        <v>11</v>
      </c>
      <c r="C11">
        <f t="shared" si="0"/>
        <v>0.434885886345307</v>
      </c>
      <c r="D11">
        <f t="shared" si="1"/>
        <v>0.35794246377620148</v>
      </c>
      <c r="E11">
        <v>11</v>
      </c>
      <c r="G11">
        <f t="shared" si="2"/>
        <v>0.38023912838973895</v>
      </c>
      <c r="H11">
        <f t="shared" si="3"/>
        <v>0.45954356352041709</v>
      </c>
    </row>
    <row r="12" spans="1:8" x14ac:dyDescent="0.3">
      <c r="A12">
        <v>12</v>
      </c>
      <c r="C12">
        <f t="shared" si="0"/>
        <v>0.44150762593085502</v>
      </c>
      <c r="D12">
        <f t="shared" si="1"/>
        <v>0.36478908905533541</v>
      </c>
      <c r="E12">
        <v>12</v>
      </c>
      <c r="G12">
        <f t="shared" si="2"/>
        <v>0.38778708421182195</v>
      </c>
      <c r="H12">
        <f t="shared" si="3"/>
        <v>0.46671331575350128</v>
      </c>
    </row>
    <row r="13" spans="1:8" x14ac:dyDescent="0.3">
      <c r="A13">
        <v>13</v>
      </c>
      <c r="C13">
        <f t="shared" si="0"/>
        <v>0.44812936551640303</v>
      </c>
      <c r="D13">
        <f t="shared" si="1"/>
        <v>0.37162204301809798</v>
      </c>
      <c r="E13">
        <v>13</v>
      </c>
      <c r="G13">
        <f t="shared" si="2"/>
        <v>0.39533504003390496</v>
      </c>
      <c r="H13">
        <f t="shared" si="3"/>
        <v>0.4738993821427801</v>
      </c>
    </row>
    <row r="14" spans="1:8" x14ac:dyDescent="0.3">
      <c r="A14">
        <v>14</v>
      </c>
      <c r="C14">
        <f t="shared" si="0"/>
        <v>0.45475110510195105</v>
      </c>
      <c r="D14">
        <f t="shared" si="1"/>
        <v>0.37844121214392423</v>
      </c>
      <c r="E14">
        <v>14</v>
      </c>
      <c r="G14">
        <f t="shared" si="2"/>
        <v>0.40288299585598797</v>
      </c>
      <c r="H14">
        <f t="shared" si="3"/>
        <v>0.48110198912670649</v>
      </c>
    </row>
    <row r="15" spans="1:8" x14ac:dyDescent="0.3">
      <c r="A15">
        <v>15</v>
      </c>
      <c r="C15">
        <f t="shared" si="0"/>
        <v>0.46137284468749901</v>
      </c>
      <c r="D15">
        <f t="shared" si="1"/>
        <v>0.38524648918207605</v>
      </c>
      <c r="E15">
        <v>15</v>
      </c>
      <c r="G15">
        <f t="shared" si="2"/>
        <v>0.41043095167807098</v>
      </c>
      <c r="H15">
        <f t="shared" si="3"/>
        <v>0.48832135671761234</v>
      </c>
    </row>
    <row r="16" spans="1:8" x14ac:dyDescent="0.3">
      <c r="A16">
        <v>16</v>
      </c>
      <c r="C16">
        <f t="shared" si="0"/>
        <v>0.46799458427304702</v>
      </c>
      <c r="D16">
        <f t="shared" si="1"/>
        <v>0.39203777342848067</v>
      </c>
      <c r="E16">
        <v>16</v>
      </c>
      <c r="G16">
        <f t="shared" si="2"/>
        <v>0.41797890750015398</v>
      </c>
      <c r="H16">
        <f t="shared" si="3"/>
        <v>0.49555769788655823</v>
      </c>
    </row>
    <row r="17" spans="1:8" x14ac:dyDescent="0.3">
      <c r="A17">
        <v>17</v>
      </c>
      <c r="C17">
        <f t="shared" si="0"/>
        <v>0.47461632385859504</v>
      </c>
      <c r="D17">
        <f t="shared" si="1"/>
        <v>0.39881497099017266</v>
      </c>
      <c r="E17">
        <v>17</v>
      </c>
      <c r="G17">
        <f t="shared" si="2"/>
        <v>0.42552686332223699</v>
      </c>
      <c r="H17">
        <f t="shared" si="3"/>
        <v>0.50281121794894168</v>
      </c>
    </row>
    <row r="18" spans="1:8" x14ac:dyDescent="0.3">
      <c r="A18">
        <v>18</v>
      </c>
      <c r="C18">
        <f t="shared" si="0"/>
        <v>0.48123806344414299</v>
      </c>
      <c r="D18">
        <f t="shared" si="1"/>
        <v>0.40557799503579695</v>
      </c>
      <c r="E18">
        <v>18</v>
      </c>
      <c r="G18">
        <f t="shared" si="2"/>
        <v>0.43307481914432</v>
      </c>
      <c r="H18">
        <f t="shared" si="3"/>
        <v>0.5100821139544196</v>
      </c>
    </row>
    <row r="19" spans="1:8" x14ac:dyDescent="0.3">
      <c r="A19">
        <v>19</v>
      </c>
      <c r="C19">
        <f t="shared" si="0"/>
        <v>0.48785980302969101</v>
      </c>
      <c r="D19">
        <f t="shared" si="1"/>
        <v>0.41232676603067447</v>
      </c>
      <c r="E19">
        <v>19</v>
      </c>
      <c r="G19">
        <f t="shared" si="2"/>
        <v>0.44062277496640301</v>
      </c>
      <c r="H19">
        <f t="shared" si="3"/>
        <v>0.51737057408486442</v>
      </c>
    </row>
    <row r="20" spans="1:8" x14ac:dyDescent="0.3">
      <c r="A20">
        <v>20</v>
      </c>
      <c r="C20">
        <f t="shared" si="0"/>
        <v>0.49448154261523902</v>
      </c>
      <c r="D20">
        <f t="shared" si="1"/>
        <v>0.41906121195499429</v>
      </c>
      <c r="E20">
        <v>20</v>
      </c>
      <c r="G20">
        <f t="shared" si="2"/>
        <v>0.44817073078848602</v>
      </c>
      <c r="H20">
        <f t="shared" si="3"/>
        <v>0.52467677706419258</v>
      </c>
    </row>
    <row r="21" spans="1:8" x14ac:dyDescent="0.3">
      <c r="A21">
        <v>21</v>
      </c>
      <c r="C21">
        <f t="shared" si="0"/>
        <v>0.50110328220078704</v>
      </c>
      <c r="D21">
        <f t="shared" si="1"/>
        <v>0.42578126850377301</v>
      </c>
      <c r="E21">
        <v>21</v>
      </c>
      <c r="G21">
        <f t="shared" si="2"/>
        <v>0.45571868661056897</v>
      </c>
      <c r="H21">
        <f t="shared" si="3"/>
        <v>0.53200089158399755</v>
      </c>
    </row>
    <row r="22" spans="1:8" x14ac:dyDescent="0.3">
      <c r="A22">
        <v>22</v>
      </c>
      <c r="C22">
        <f t="shared" si="0"/>
        <v>0.50772502178633505</v>
      </c>
      <c r="D22">
        <f t="shared" si="1"/>
        <v>0.43248687926731511</v>
      </c>
      <c r="E22">
        <v>22</v>
      </c>
      <c r="G22">
        <f t="shared" si="2"/>
        <v>0.46326664243265198</v>
      </c>
      <c r="H22">
        <f t="shared" si="3"/>
        <v>0.53934307574895912</v>
      </c>
    </row>
    <row r="23" spans="1:8" x14ac:dyDescent="0.3">
      <c r="A23">
        <v>23</v>
      </c>
      <c r="C23">
        <f t="shared" si="0"/>
        <v>0.51434676137188307</v>
      </c>
      <c r="D23">
        <f t="shared" si="1"/>
        <v>0.43917799589101192</v>
      </c>
      <c r="E23">
        <v>23</v>
      </c>
      <c r="G23">
        <f t="shared" si="2"/>
        <v>0.47081459825473498</v>
      </c>
      <c r="H23">
        <f t="shared" si="3"/>
        <v>0.54670347654600793</v>
      </c>
    </row>
    <row r="24" spans="1:8" x14ac:dyDescent="0.3">
      <c r="A24">
        <v>24</v>
      </c>
      <c r="C24">
        <f t="shared" si="0"/>
        <v>0.52096850095743097</v>
      </c>
      <c r="D24">
        <f t="shared" si="1"/>
        <v>0.44585457821343683</v>
      </c>
      <c r="E24">
        <v>24</v>
      </c>
      <c r="G24">
        <f t="shared" si="2"/>
        <v>0.47836255407681799</v>
      </c>
      <c r="H24">
        <f t="shared" si="3"/>
        <v>0.55408222934117379</v>
      </c>
    </row>
    <row r="25" spans="1:8" x14ac:dyDescent="0.3">
      <c r="A25">
        <v>25</v>
      </c>
      <c r="C25">
        <f t="shared" si="0"/>
        <v>0.52759024054297898</v>
      </c>
      <c r="D25">
        <f t="shared" si="1"/>
        <v>0.45251659438182662</v>
      </c>
      <c r="E25">
        <v>25</v>
      </c>
      <c r="G25">
        <f t="shared" si="2"/>
        <v>0.48591050989890094</v>
      </c>
      <c r="H25">
        <f t="shared" si="3"/>
        <v>0.56147945740795469</v>
      </c>
    </row>
    <row r="26" spans="1:8" x14ac:dyDescent="0.3">
      <c r="A26">
        <v>26</v>
      </c>
      <c r="C26">
        <f t="shared" si="0"/>
        <v>0.534211980128527</v>
      </c>
      <c r="D26">
        <f t="shared" si="1"/>
        <v>0.45916402094417774</v>
      </c>
      <c r="E26">
        <v>26</v>
      </c>
      <c r="G26">
        <f t="shared" si="2"/>
        <v>0.49345846572098395</v>
      </c>
      <c r="H26">
        <f t="shared" si="3"/>
        <v>0.56889527149089625</v>
      </c>
    </row>
    <row r="27" spans="1:8" x14ac:dyDescent="0.3">
      <c r="A27">
        <v>27</v>
      </c>
      <c r="C27">
        <f t="shared" si="0"/>
        <v>0.54083371971407501</v>
      </c>
      <c r="D27">
        <f t="shared" si="1"/>
        <v>0.4657968429173408</v>
      </c>
      <c r="E27">
        <v>27</v>
      </c>
      <c r="G27">
        <f t="shared" si="2"/>
        <v>0.50100642154306696</v>
      </c>
      <c r="H27">
        <f t="shared" si="3"/>
        <v>0.57632976940787972</v>
      </c>
    </row>
    <row r="28" spans="1:8" x14ac:dyDescent="0.3">
      <c r="A28">
        <v>28</v>
      </c>
      <c r="C28">
        <f t="shared" si="0"/>
        <v>0.54745545929962303</v>
      </c>
      <c r="D28">
        <f t="shared" si="1"/>
        <v>0.47241505383065285</v>
      </c>
      <c r="E28">
        <v>28</v>
      </c>
      <c r="G28">
        <f t="shared" si="2"/>
        <v>0.50855437736514997</v>
      </c>
      <c r="H28">
        <f t="shared" si="3"/>
        <v>0.58378303569436962</v>
      </c>
    </row>
    <row r="29" spans="1:8" x14ac:dyDescent="0.3">
      <c r="A29">
        <v>29</v>
      </c>
      <c r="C29">
        <f t="shared" si="0"/>
        <v>0.55407719888517104</v>
      </c>
      <c r="D29">
        <f t="shared" si="1"/>
        <v>0.47901865574481101</v>
      </c>
      <c r="E29">
        <v>29</v>
      </c>
      <c r="G29">
        <f t="shared" si="2"/>
        <v>0.51610233318723298</v>
      </c>
      <c r="H29">
        <f t="shared" si="3"/>
        <v>0.59125514129258649</v>
      </c>
    </row>
    <row r="30" spans="1:8" x14ac:dyDescent="0.3">
      <c r="A30">
        <v>30</v>
      </c>
      <c r="C30">
        <f t="shared" si="0"/>
        <v>0.56069893847071905</v>
      </c>
      <c r="D30">
        <f t="shared" si="1"/>
        <v>0.48560765924585964</v>
      </c>
      <c r="E30">
        <v>30</v>
      </c>
      <c r="G30">
        <f t="shared" si="2"/>
        <v>0.52365028900931598</v>
      </c>
      <c r="H30">
        <f t="shared" si="3"/>
        <v>0.59874614328823383</v>
      </c>
    </row>
    <row r="31" spans="1:8" x14ac:dyDescent="0.3">
      <c r="A31">
        <v>31</v>
      </c>
      <c r="C31">
        <f t="shared" si="0"/>
        <v>0.56732067805626696</v>
      </c>
      <c r="D31">
        <f t="shared" si="1"/>
        <v>0.49218208341433228</v>
      </c>
      <c r="E31">
        <v>31</v>
      </c>
      <c r="G31">
        <f t="shared" si="2"/>
        <v>0.53119824483139899</v>
      </c>
      <c r="H31">
        <f t="shared" si="3"/>
        <v>0.60625608469703596</v>
      </c>
    </row>
    <row r="32" spans="1:8" x14ac:dyDescent="0.3">
      <c r="A32">
        <v>32</v>
      </c>
      <c r="C32">
        <f t="shared" si="0"/>
        <v>0.57394241764181508</v>
      </c>
      <c r="D32">
        <f t="shared" si="1"/>
        <v>0.49874195576975727</v>
      </c>
      <c r="E32">
        <v>32</v>
      </c>
      <c r="G32">
        <f t="shared" si="2"/>
        <v>0.538746200653482</v>
      </c>
      <c r="H32">
        <f t="shared" si="3"/>
        <v>0.61378499430293687</v>
      </c>
    </row>
    <row r="33" spans="1:8" x14ac:dyDescent="0.3">
      <c r="A33">
        <v>33</v>
      </c>
      <c r="C33">
        <f t="shared" ref="C33:C64" si="4">0.368668490489827+(A33-1)*0.006621739585548</f>
        <v>0.58056415722736299</v>
      </c>
      <c r="D33">
        <f t="shared" ref="D33:D64" si="5">0+1*C33-0.0743634028952159*(1.01818181818182+(C33-0.542545454545455)^2/0.221146181163711)^0.5</f>
        <v>0.50528731219090217</v>
      </c>
      <c r="E33">
        <v>33</v>
      </c>
      <c r="G33">
        <f t="shared" ref="G33:G64" si="6">0.304759570168909+(E33-1)*0.007547955822083</f>
        <v>0.54629415647556501</v>
      </c>
      <c r="H33">
        <f t="shared" ref="H33:H64" si="7">0+1*G33+0.0743634028952159*(1.01818181818182+(G33-0.542545454545455)^2/0.221146181163711)^0.5</f>
        <v>0.62133288654937491</v>
      </c>
    </row>
    <row r="34" spans="1:8" x14ac:dyDescent="0.3">
      <c r="A34">
        <v>34</v>
      </c>
      <c r="C34">
        <f t="shared" si="4"/>
        <v>0.587185896812911</v>
      </c>
      <c r="D34">
        <f t="shared" si="5"/>
        <v>0.51181819681229734</v>
      </c>
      <c r="E34">
        <v>34</v>
      </c>
      <c r="G34">
        <f t="shared" si="6"/>
        <v>0.55384211229764801</v>
      </c>
      <c r="H34">
        <f t="shared" si="7"/>
        <v>0.62889976148458615</v>
      </c>
    </row>
    <row r="35" spans="1:8" x14ac:dyDescent="0.3">
      <c r="A35">
        <v>35</v>
      </c>
      <c r="C35">
        <f t="shared" si="4"/>
        <v>0.59380763639845902</v>
      </c>
      <c r="D35">
        <f t="shared" si="5"/>
        <v>0.5183346618977257</v>
      </c>
      <c r="E35">
        <v>35</v>
      </c>
      <c r="G35">
        <f t="shared" si="6"/>
        <v>0.56139006811973102</v>
      </c>
      <c r="H35">
        <f t="shared" si="7"/>
        <v>0.63648560476142246</v>
      </c>
    </row>
    <row r="36" spans="1:8" x14ac:dyDescent="0.3">
      <c r="A36">
        <v>36</v>
      </c>
      <c r="C36">
        <f t="shared" si="4"/>
        <v>0.60042937598400703</v>
      </c>
      <c r="D36">
        <f t="shared" si="5"/>
        <v>0.52483676769152354</v>
      </c>
      <c r="E36">
        <v>36</v>
      </c>
      <c r="G36">
        <f t="shared" si="6"/>
        <v>0.56893802394181403</v>
      </c>
      <c r="H36">
        <f t="shared" si="7"/>
        <v>0.64409038769168225</v>
      </c>
    </row>
    <row r="37" spans="1:8" x14ac:dyDescent="0.3">
      <c r="A37">
        <v>37</v>
      </c>
      <c r="C37">
        <f t="shared" si="4"/>
        <v>0.60705111556955504</v>
      </c>
      <c r="D37">
        <f t="shared" si="5"/>
        <v>0.53132458224866408</v>
      </c>
      <c r="E37">
        <v>37</v>
      </c>
      <c r="G37">
        <f t="shared" si="6"/>
        <v>0.57648597976389704</v>
      </c>
      <c r="H37">
        <f t="shared" si="7"/>
        <v>0.65171406735447812</v>
      </c>
    </row>
    <row r="38" spans="1:8" x14ac:dyDescent="0.3">
      <c r="A38">
        <v>38</v>
      </c>
      <c r="C38">
        <f t="shared" si="4"/>
        <v>0.61367285515510295</v>
      </c>
      <c r="D38">
        <f t="shared" si="5"/>
        <v>0.53779818124472722</v>
      </c>
      <c r="E38">
        <v>38</v>
      </c>
      <c r="G38">
        <f t="shared" si="6"/>
        <v>0.58403393558598005</v>
      </c>
      <c r="H38">
        <f t="shared" si="7"/>
        <v>0.65935658675768627</v>
      </c>
    </row>
    <row r="39" spans="1:8" x14ac:dyDescent="0.3">
      <c r="A39">
        <v>39</v>
      </c>
      <c r="C39">
        <f t="shared" si="4"/>
        <v>0.62029459474065107</v>
      </c>
      <c r="D39">
        <f t="shared" si="5"/>
        <v>0.54425764776697017</v>
      </c>
      <c r="E39">
        <v>39</v>
      </c>
      <c r="G39">
        <f t="shared" si="6"/>
        <v>0.59158189140806305</v>
      </c>
      <c r="H39">
        <f t="shared" si="7"/>
        <v>0.6670178750510678</v>
      </c>
    </row>
    <row r="40" spans="1:8" x14ac:dyDescent="0.3">
      <c r="A40">
        <v>40</v>
      </c>
      <c r="C40">
        <f t="shared" si="4"/>
        <v>0.62691633432619898</v>
      </c>
      <c r="D40">
        <f t="shared" si="5"/>
        <v>0.55070307208780955</v>
      </c>
      <c r="E40">
        <v>40</v>
      </c>
      <c r="G40">
        <f t="shared" si="6"/>
        <v>0.59912984723014606</v>
      </c>
      <c r="H40">
        <f t="shared" si="7"/>
        <v>0.67469784778921582</v>
      </c>
    </row>
    <row r="41" spans="1:8" x14ac:dyDescent="0.3">
      <c r="A41">
        <v>41</v>
      </c>
      <c r="C41">
        <f t="shared" si="4"/>
        <v>0.63353807391174699</v>
      </c>
      <c r="D41">
        <f t="shared" si="5"/>
        <v>0.55713455142211721</v>
      </c>
      <c r="E41">
        <v>41</v>
      </c>
      <c r="G41">
        <f t="shared" si="6"/>
        <v>0.60667780305222896</v>
      </c>
      <c r="H41">
        <f t="shared" si="7"/>
        <v>0.68239640724207262</v>
      </c>
    </row>
    <row r="42" spans="1:8" x14ac:dyDescent="0.3">
      <c r="A42">
        <v>42</v>
      </c>
      <c r="C42">
        <f t="shared" si="4"/>
        <v>0.640159813497295</v>
      </c>
      <c r="D42">
        <f t="shared" si="5"/>
        <v>0.56355218966979426</v>
      </c>
      <c r="E42">
        <v>42</v>
      </c>
      <c r="G42">
        <f t="shared" si="6"/>
        <v>0.61422575887431197</v>
      </c>
      <c r="H42">
        <f t="shared" si="7"/>
        <v>0.69011344275039044</v>
      </c>
    </row>
    <row r="43" spans="1:8" x14ac:dyDescent="0.3">
      <c r="A43">
        <v>43</v>
      </c>
      <c r="C43">
        <f t="shared" si="4"/>
        <v>0.64678155308284302</v>
      </c>
      <c r="D43">
        <f t="shared" si="5"/>
        <v>0.56995609714514606</v>
      </c>
      <c r="E43">
        <v>43</v>
      </c>
      <c r="G43">
        <f t="shared" si="6"/>
        <v>0.62177371469639497</v>
      </c>
      <c r="H43">
        <f t="shared" si="7"/>
        <v>0.69784883112317253</v>
      </c>
    </row>
    <row r="44" spans="1:8" x14ac:dyDescent="0.3">
      <c r="A44">
        <v>44</v>
      </c>
      <c r="C44">
        <f t="shared" si="4"/>
        <v>0.65340329266839103</v>
      </c>
      <c r="D44">
        <f t="shared" si="5"/>
        <v>0.5763463902946202</v>
      </c>
      <c r="E44">
        <v>44</v>
      </c>
      <c r="G44">
        <f t="shared" si="6"/>
        <v>0.62932167051847798</v>
      </c>
      <c r="H44">
        <f t="shared" si="7"/>
        <v>0.70560243707384673</v>
      </c>
    </row>
    <row r="45" spans="1:8" x14ac:dyDescent="0.3">
      <c r="A45">
        <v>45</v>
      </c>
      <c r="C45">
        <f t="shared" si="4"/>
        <v>0.66002503225393894</v>
      </c>
      <c r="D45">
        <f t="shared" si="5"/>
        <v>0.58272319140449114</v>
      </c>
      <c r="E45">
        <v>45</v>
      </c>
      <c r="G45">
        <f t="shared" si="6"/>
        <v>0.63686962634056099</v>
      </c>
      <c r="H45">
        <f t="shared" si="7"/>
        <v>0.71337411369167214</v>
      </c>
    </row>
    <row r="46" spans="1:8" x14ac:dyDescent="0.3">
      <c r="A46">
        <v>46</v>
      </c>
      <c r="C46">
        <f t="shared" si="4"/>
        <v>0.66664677183948706</v>
      </c>
      <c r="D46">
        <f t="shared" si="5"/>
        <v>0.58908662830008596</v>
      </c>
      <c r="E46">
        <v>46</v>
      </c>
      <c r="G46">
        <f t="shared" si="6"/>
        <v>0.644417582162644</v>
      </c>
      <c r="H46">
        <f t="shared" si="7"/>
        <v>0.72116370294469223</v>
      </c>
    </row>
    <row r="47" spans="1:8" x14ac:dyDescent="0.3">
      <c r="A47">
        <v>47</v>
      </c>
      <c r="C47">
        <f t="shared" si="4"/>
        <v>0.67326851142503497</v>
      </c>
      <c r="D47">
        <f t="shared" si="5"/>
        <v>0.59543683403813585</v>
      </c>
      <c r="E47">
        <v>47</v>
      </c>
      <c r="G47">
        <f t="shared" si="6"/>
        <v>0.65196553798472701</v>
      </c>
      <c r="H47">
        <f t="shared" si="7"/>
        <v>0.72897103621039849</v>
      </c>
    </row>
    <row r="48" spans="1:8" x14ac:dyDescent="0.3">
      <c r="A48">
        <v>48</v>
      </c>
      <c r="C48">
        <f t="shared" si="4"/>
        <v>0.67989025101058309</v>
      </c>
      <c r="D48">
        <f t="shared" si="5"/>
        <v>0.60177394659382999</v>
      </c>
      <c r="E48">
        <v>48</v>
      </c>
      <c r="G48">
        <f t="shared" si="6"/>
        <v>0.6595134938068099</v>
      </c>
      <c r="H48">
        <f t="shared" si="7"/>
        <v>0.73679593483017436</v>
      </c>
    </row>
    <row r="49" spans="1:8" x14ac:dyDescent="0.3">
      <c r="A49">
        <v>49</v>
      </c>
      <c r="C49">
        <f t="shared" si="4"/>
        <v>0.68651199059613099</v>
      </c>
      <c r="D49">
        <f t="shared" si="5"/>
        <v>0.60809810854409896</v>
      </c>
      <c r="E49">
        <v>49</v>
      </c>
      <c r="G49">
        <f t="shared" si="6"/>
        <v>0.66706144962889291</v>
      </c>
      <c r="H49">
        <f t="shared" si="7"/>
        <v>0.74463821068354419</v>
      </c>
    </row>
    <row r="50" spans="1:8" x14ac:dyDescent="0.3">
      <c r="A50">
        <v>50</v>
      </c>
      <c r="C50">
        <f t="shared" si="4"/>
        <v>0.69313373018167901</v>
      </c>
      <c r="D50">
        <f t="shared" si="5"/>
        <v>0.61440946674863173</v>
      </c>
      <c r="E50">
        <v>50</v>
      </c>
      <c r="G50">
        <f t="shared" si="6"/>
        <v>0.67460940545097592</v>
      </c>
      <c r="H50">
        <f t="shared" si="7"/>
        <v>0.75249766677825081</v>
      </c>
    </row>
    <row r="51" spans="1:8" x14ac:dyDescent="0.3">
      <c r="A51">
        <v>51</v>
      </c>
      <c r="C51">
        <f t="shared" si="4"/>
        <v>0.69975546976722702</v>
      </c>
      <c r="D51">
        <f t="shared" si="5"/>
        <v>0.62070817203006012</v>
      </c>
      <c r="E51">
        <v>51</v>
      </c>
      <c r="G51">
        <f t="shared" si="6"/>
        <v>0.68215736127305893</v>
      </c>
      <c r="H51">
        <f t="shared" si="7"/>
        <v>0.76037409785223387</v>
      </c>
    </row>
    <row r="52" spans="1:8" x14ac:dyDescent="0.3">
      <c r="A52">
        <v>52</v>
      </c>
      <c r="C52">
        <f t="shared" si="4"/>
        <v>0.70637720935277493</v>
      </c>
      <c r="D52">
        <f t="shared" si="5"/>
        <v>0.62699437885469134</v>
      </c>
      <c r="E52">
        <v>52</v>
      </c>
      <c r="G52">
        <f t="shared" si="6"/>
        <v>0.68970531709514193</v>
      </c>
      <c r="H52">
        <f t="shared" si="7"/>
        <v>0.76826729098366486</v>
      </c>
    </row>
    <row r="53" spans="1:8" x14ac:dyDescent="0.3">
      <c r="A53">
        <v>53</v>
      </c>
      <c r="C53">
        <f t="shared" si="4"/>
        <v>0.71299894893832305</v>
      </c>
      <c r="D53">
        <f t="shared" si="5"/>
        <v>0.63326824501509604</v>
      </c>
      <c r="E53">
        <v>53</v>
      </c>
      <c r="G53">
        <f t="shared" si="6"/>
        <v>0.69725327291722494</v>
      </c>
      <c r="H53">
        <f t="shared" si="7"/>
        <v>0.77617702620532336</v>
      </c>
    </row>
    <row r="54" spans="1:8" x14ac:dyDescent="0.3">
      <c r="A54">
        <v>54</v>
      </c>
      <c r="C54">
        <f t="shared" si="4"/>
        <v>0.71962068852387095</v>
      </c>
      <c r="D54">
        <f t="shared" si="5"/>
        <v>0.63952993131577751</v>
      </c>
      <c r="E54">
        <v>54</v>
      </c>
      <c r="G54">
        <f t="shared" si="6"/>
        <v>0.70480122873930795</v>
      </c>
      <c r="H54">
        <f t="shared" si="7"/>
        <v>0.78410307711975269</v>
      </c>
    </row>
    <row r="55" spans="1:8" x14ac:dyDescent="0.3">
      <c r="A55">
        <v>55</v>
      </c>
      <c r="C55">
        <f t="shared" si="4"/>
        <v>0.72624242810941908</v>
      </c>
      <c r="D55">
        <f t="shared" si="5"/>
        <v>0.64577960126307388</v>
      </c>
      <c r="E55">
        <v>55</v>
      </c>
      <c r="G55">
        <f t="shared" si="6"/>
        <v>0.71234918456139096</v>
      </c>
      <c r="H55">
        <f t="shared" si="7"/>
        <v>0.7920452115118245</v>
      </c>
    </row>
    <row r="56" spans="1:8" x14ac:dyDescent="0.3">
      <c r="A56">
        <v>56</v>
      </c>
      <c r="C56">
        <f t="shared" si="4"/>
        <v>0.73286416769496698</v>
      </c>
      <c r="D56">
        <f t="shared" si="5"/>
        <v>0.65201742076034541</v>
      </c>
      <c r="E56">
        <v>56</v>
      </c>
      <c r="G56">
        <f t="shared" si="6"/>
        <v>0.71989714038347397</v>
      </c>
      <c r="H56">
        <f t="shared" si="7"/>
        <v>0.80000319195555025</v>
      </c>
    </row>
    <row r="57" spans="1:8" x14ac:dyDescent="0.3">
      <c r="A57">
        <v>57</v>
      </c>
      <c r="C57">
        <f t="shared" si="4"/>
        <v>0.739485907280515</v>
      </c>
      <c r="D57">
        <f t="shared" si="5"/>
        <v>0.65824355780942179</v>
      </c>
      <c r="E57">
        <v>57</v>
      </c>
      <c r="G57">
        <f t="shared" si="6"/>
        <v>0.72744509620555697</v>
      </c>
      <c r="H57">
        <f t="shared" si="7"/>
        <v>0.80797677641221122</v>
      </c>
    </row>
    <row r="58" spans="1:8" x14ac:dyDescent="0.3">
      <c r="A58">
        <v>58</v>
      </c>
      <c r="C58">
        <f t="shared" si="4"/>
        <v>0.74610764686606301</v>
      </c>
      <c r="D58">
        <f t="shared" si="5"/>
        <v>0.66445818221918129</v>
      </c>
      <c r="E58">
        <v>58</v>
      </c>
      <c r="G58">
        <f t="shared" si="6"/>
        <v>0.73499305202763998</v>
      </c>
      <c r="H58">
        <f t="shared" si="7"/>
        <v>0.81596571881712066</v>
      </c>
    </row>
    <row r="59" spans="1:8" x14ac:dyDescent="0.3">
      <c r="A59">
        <v>59</v>
      </c>
      <c r="C59">
        <f t="shared" si="4"/>
        <v>0.75272938645161103</v>
      </c>
      <c r="D59">
        <f t="shared" si="5"/>
        <v>0.67066146532204785</v>
      </c>
      <c r="E59">
        <v>59</v>
      </c>
      <c r="G59">
        <f t="shared" si="6"/>
        <v>0.74254100784972299</v>
      </c>
      <c r="H59">
        <f t="shared" si="7"/>
        <v>0.82396976965259239</v>
      </c>
    </row>
    <row r="60" spans="1:8" x14ac:dyDescent="0.3">
      <c r="A60">
        <v>60</v>
      </c>
      <c r="C60">
        <f t="shared" si="4"/>
        <v>0.75935112603715904</v>
      </c>
      <c r="D60">
        <f t="shared" si="5"/>
        <v>0.6768535796990971</v>
      </c>
      <c r="E60">
        <v>60</v>
      </c>
      <c r="G60">
        <f t="shared" si="6"/>
        <v>0.750088963671806</v>
      </c>
      <c r="H60">
        <f t="shared" si="7"/>
        <v>0.83198867650494956</v>
      </c>
    </row>
    <row r="61" spans="1:8" x14ac:dyDescent="0.3">
      <c r="A61">
        <v>61</v>
      </c>
      <c r="C61">
        <f t="shared" si="4"/>
        <v>0.76597286562270694</v>
      </c>
      <c r="D61">
        <f t="shared" si="5"/>
        <v>0.68303469891437041</v>
      </c>
      <c r="E61">
        <v>61</v>
      </c>
      <c r="G61">
        <f t="shared" si="6"/>
        <v>0.75763691949388901</v>
      </c>
      <c r="H61">
        <f t="shared" si="7"/>
        <v>0.84002218460367106</v>
      </c>
    </row>
    <row r="62" spans="1:8" x14ac:dyDescent="0.3">
      <c r="A62">
        <v>62</v>
      </c>
      <c r="C62">
        <f t="shared" si="4"/>
        <v>0.77259460520825507</v>
      </c>
      <c r="D62">
        <f t="shared" si="5"/>
        <v>0.68920499725890894</v>
      </c>
      <c r="E62">
        <v>62</v>
      </c>
      <c r="G62">
        <f t="shared" si="6"/>
        <v>0.76518487531597201</v>
      </c>
      <c r="H62">
        <f t="shared" si="7"/>
        <v>0.84807003734103836</v>
      </c>
    </row>
    <row r="63" spans="1:8" x14ac:dyDescent="0.3">
      <c r="A63">
        <v>63</v>
      </c>
      <c r="C63">
        <f t="shared" si="4"/>
        <v>0.77921634479380297</v>
      </c>
      <c r="D63">
        <f t="shared" si="5"/>
        <v>0.69536464950492927</v>
      </c>
      <c r="E63">
        <v>63</v>
      </c>
      <c r="G63">
        <f t="shared" si="6"/>
        <v>0.77273283113805502</v>
      </c>
      <c r="H63">
        <f t="shared" si="7"/>
        <v>0.85613197677090125</v>
      </c>
    </row>
    <row r="64" spans="1:8" x14ac:dyDescent="0.3">
      <c r="A64">
        <v>64</v>
      </c>
      <c r="C64">
        <f t="shared" si="4"/>
        <v>0.78583808437935099</v>
      </c>
      <c r="D64">
        <f t="shared" si="5"/>
        <v>0.70151383067048456</v>
      </c>
      <c r="E64">
        <v>64</v>
      </c>
      <c r="G64">
        <f t="shared" si="6"/>
        <v>0.78028078696013803</v>
      </c>
      <c r="H64">
        <f t="shared" si="7"/>
        <v>0.86420774408543022</v>
      </c>
    </row>
    <row r="65" spans="1:8" x14ac:dyDescent="0.3">
      <c r="A65">
        <v>65</v>
      </c>
      <c r="C65">
        <f t="shared" ref="C65:C70" si="8">0.368668490489827+(A65-1)*0.006621739585548</f>
        <v>0.792459823964899</v>
      </c>
      <c r="D65">
        <f t="shared" ref="D65:D70" si="9">0+1*C65-0.0743634028952159*(1.01818181818182+(C65-0.542545454545455)^2/0.221146181163711)^0.5</f>
        <v>0.70765271579486955</v>
      </c>
      <c r="E65">
        <v>65</v>
      </c>
      <c r="G65">
        <f t="shared" ref="G65:G70" si="10">0.304759570168909+(E65-1)*0.007547955822083</f>
        <v>0.78782874278222104</v>
      </c>
      <c r="H65">
        <f t="shared" ref="H65:H70" si="11">0+1*G65+0.0743634028952159*(1.01818181818182+(G65-0.542545454545455)^2/0.221146181163711)^0.5</f>
        <v>0.87229708006896611</v>
      </c>
    </row>
    <row r="66" spans="1:8" x14ac:dyDescent="0.3">
      <c r="A66">
        <v>66</v>
      </c>
      <c r="C66">
        <f t="shared" si="8"/>
        <v>0.79908156355044702</v>
      </c>
      <c r="D66">
        <f t="shared" si="9"/>
        <v>0.71378147972495742</v>
      </c>
      <c r="E66">
        <v>66</v>
      </c>
      <c r="G66">
        <f t="shared" si="10"/>
        <v>0.79537669860430404</v>
      </c>
      <c r="H66">
        <f t="shared" si="11"/>
        <v>0.88039972552830137</v>
      </c>
    </row>
    <row r="67" spans="1:8" x14ac:dyDescent="0.3">
      <c r="A67">
        <v>67</v>
      </c>
      <c r="C67">
        <f t="shared" si="8"/>
        <v>0.80570330313599503</v>
      </c>
      <c r="D67">
        <f t="shared" si="9"/>
        <v>0.71990029691258406</v>
      </c>
      <c r="E67">
        <v>67</v>
      </c>
      <c r="G67">
        <f t="shared" si="10"/>
        <v>0.80292465442638705</v>
      </c>
      <c r="H67">
        <f t="shared" si="11"/>
        <v>0.88851542169894382</v>
      </c>
    </row>
    <row r="68" spans="1:8" x14ac:dyDescent="0.3">
      <c r="A68">
        <v>68</v>
      </c>
      <c r="C68">
        <f t="shared" si="8"/>
        <v>0.81232504272154293</v>
      </c>
      <c r="D68">
        <f t="shared" si="9"/>
        <v>0.72600934122302929</v>
      </c>
      <c r="E68">
        <v>68</v>
      </c>
      <c r="G68">
        <f t="shared" si="10"/>
        <v>0.81047261024846995</v>
      </c>
      <c r="H68">
        <f t="shared" si="11"/>
        <v>0.89664391062711069</v>
      </c>
    </row>
    <row r="69" spans="1:8" x14ac:dyDescent="0.3">
      <c r="A69">
        <v>69</v>
      </c>
      <c r="C69">
        <f t="shared" si="8"/>
        <v>0.81894678230709106</v>
      </c>
      <c r="D69">
        <f t="shared" si="9"/>
        <v>0.73210878575458538</v>
      </c>
      <c r="E69">
        <v>69</v>
      </c>
      <c r="G69">
        <f t="shared" si="10"/>
        <v>0.81802056607055296</v>
      </c>
      <c r="H69">
        <f t="shared" si="11"/>
        <v>0.90478493552738481</v>
      </c>
    </row>
    <row r="70" spans="1:8" x14ac:dyDescent="0.3">
      <c r="A70">
        <v>70</v>
      </c>
      <c r="C70">
        <f t="shared" si="8"/>
        <v>0.82556852189263896</v>
      </c>
      <c r="D70">
        <f t="shared" si="9"/>
        <v>0.73819880266914528</v>
      </c>
      <c r="E70">
        <v>70</v>
      </c>
      <c r="G70">
        <f t="shared" si="10"/>
        <v>0.82556852189263596</v>
      </c>
      <c r="H70">
        <f t="shared" si="11"/>
        <v>0.91293824111612942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F1921-F718-4D4C-87E1-67E410EBC960}">
  <sheetPr codeName="XLSTAT_20230720_050549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5.06889468564182+(A1-1)*0.0665254651301791</f>
        <v>5.06889468564182</v>
      </c>
      <c r="D1">
        <f t="shared" ref="D1:D32" si="1">0+1*C1-0.216836034629172*(1.01818181818182+(C1-6.53690909090909)^2/19.5840495028663)^0.5</f>
        <v>4.8385760538133029</v>
      </c>
      <c r="E1">
        <v>1</v>
      </c>
      <c r="G1">
        <f t="shared" ref="G1:G32" si="2">4.14682031663792+(E1-1)*0.0798888617824095</f>
        <v>4.1468203166379203</v>
      </c>
      <c r="H1">
        <f t="shared" ref="H1:H32" si="3">0+1*G1+0.216836034629172*(1.01818181818182+(G1-6.53690909090909)^2/19.5840495028663)^0.5</f>
        <v>4.3949886156481748</v>
      </c>
    </row>
    <row r="2" spans="1:8" x14ac:dyDescent="0.3">
      <c r="A2">
        <v>2</v>
      </c>
      <c r="C2">
        <f t="shared" si="0"/>
        <v>5.1354201507719992</v>
      </c>
      <c r="D2">
        <f t="shared" si="1"/>
        <v>4.9060986152232404</v>
      </c>
      <c r="E2">
        <v>2</v>
      </c>
      <c r="G2">
        <f t="shared" si="2"/>
        <v>4.2267091784203297</v>
      </c>
      <c r="H2">
        <f t="shared" si="3"/>
        <v>4.4730544509961012</v>
      </c>
    </row>
    <row r="3" spans="1:8" x14ac:dyDescent="0.3">
      <c r="A3">
        <v>3</v>
      </c>
      <c r="C3">
        <f t="shared" si="0"/>
        <v>5.2019456159021784</v>
      </c>
      <c r="D3">
        <f t="shared" si="1"/>
        <v>4.9735789994200941</v>
      </c>
      <c r="E3">
        <v>3</v>
      </c>
      <c r="G3">
        <f t="shared" si="2"/>
        <v>4.3065980402027391</v>
      </c>
      <c r="H3">
        <f t="shared" si="3"/>
        <v>4.5511693533952142</v>
      </c>
    </row>
    <row r="4" spans="1:8" x14ac:dyDescent="0.3">
      <c r="A4">
        <v>4</v>
      </c>
      <c r="C4">
        <f t="shared" si="0"/>
        <v>5.2684710810323576</v>
      </c>
      <c r="D4">
        <f t="shared" si="1"/>
        <v>5.0410166751870005</v>
      </c>
      <c r="E4">
        <v>4</v>
      </c>
      <c r="G4">
        <f t="shared" si="2"/>
        <v>4.3864869019851485</v>
      </c>
      <c r="H4">
        <f t="shared" si="3"/>
        <v>4.6293343981271207</v>
      </c>
    </row>
    <row r="5" spans="1:8" x14ac:dyDescent="0.3">
      <c r="A5">
        <v>5</v>
      </c>
      <c r="C5">
        <f t="shared" si="0"/>
        <v>5.3349965461625359</v>
      </c>
      <c r="D5">
        <f t="shared" si="1"/>
        <v>5.1084111267035421</v>
      </c>
      <c r="E5">
        <v>5</v>
      </c>
      <c r="G5">
        <f t="shared" si="2"/>
        <v>4.4663757637675587</v>
      </c>
      <c r="H5">
        <f t="shared" si="3"/>
        <v>4.7075506603833359</v>
      </c>
    </row>
    <row r="6" spans="1:8" x14ac:dyDescent="0.3">
      <c r="A6">
        <v>6</v>
      </c>
      <c r="C6">
        <f t="shared" si="0"/>
        <v>5.4015220112927151</v>
      </c>
      <c r="D6">
        <f t="shared" si="1"/>
        <v>5.1757618548383366</v>
      </c>
      <c r="E6">
        <v>6</v>
      </c>
      <c r="G6">
        <f t="shared" si="2"/>
        <v>4.5462646255499681</v>
      </c>
      <c r="H6">
        <f t="shared" si="3"/>
        <v>4.7858192129873807</v>
      </c>
    </row>
    <row r="7" spans="1:8" x14ac:dyDescent="0.3">
      <c r="A7">
        <v>7</v>
      </c>
      <c r="C7">
        <f t="shared" si="0"/>
        <v>5.4680474764228943</v>
      </c>
      <c r="D7">
        <f t="shared" si="1"/>
        <v>5.243068378435642</v>
      </c>
      <c r="E7">
        <v>7</v>
      </c>
      <c r="G7">
        <f t="shared" si="2"/>
        <v>4.6261534873323775</v>
      </c>
      <c r="H7">
        <f t="shared" si="3"/>
        <v>4.8641411239786114</v>
      </c>
    </row>
    <row r="8" spans="1:8" x14ac:dyDescent="0.3">
      <c r="A8">
        <v>8</v>
      </c>
      <c r="C8">
        <f t="shared" si="0"/>
        <v>5.5345729415530736</v>
      </c>
      <c r="D8">
        <f t="shared" si="1"/>
        <v>5.3103302355892819</v>
      </c>
      <c r="E8">
        <v>8</v>
      </c>
      <c r="G8">
        <f t="shared" si="2"/>
        <v>4.7060423491147869</v>
      </c>
      <c r="H8">
        <f t="shared" si="3"/>
        <v>4.9425174540626085</v>
      </c>
    </row>
    <row r="9" spans="1:8" x14ac:dyDescent="0.3">
      <c r="A9">
        <v>9</v>
      </c>
      <c r="C9">
        <f t="shared" si="0"/>
        <v>5.6010984066832528</v>
      </c>
      <c r="D9">
        <f t="shared" si="1"/>
        <v>5.3775469848968456</v>
      </c>
      <c r="E9">
        <v>9</v>
      </c>
      <c r="G9">
        <f t="shared" si="2"/>
        <v>4.7859312108971963</v>
      </c>
      <c r="H9">
        <f t="shared" si="3"/>
        <v>5.0209492539347025</v>
      </c>
    </row>
    <row r="10" spans="1:8" x14ac:dyDescent="0.3">
      <c r="A10">
        <v>10</v>
      </c>
      <c r="C10">
        <f t="shared" si="0"/>
        <v>5.667623871813432</v>
      </c>
      <c r="D10">
        <f t="shared" si="1"/>
        <v>5.4447182066870408</v>
      </c>
      <c r="E10">
        <v>10</v>
      </c>
      <c r="G10">
        <f t="shared" si="2"/>
        <v>4.8658200726796057</v>
      </c>
      <c r="H10">
        <f t="shared" si="3"/>
        <v>5.0994375614850194</v>
      </c>
    </row>
    <row r="11" spans="1:8" x14ac:dyDescent="0.3">
      <c r="A11">
        <v>11</v>
      </c>
      <c r="C11">
        <f t="shared" si="0"/>
        <v>5.7341493369436112</v>
      </c>
      <c r="D11">
        <f t="shared" si="1"/>
        <v>5.5118435042128713</v>
      </c>
      <c r="E11">
        <v>11</v>
      </c>
      <c r="G11">
        <f t="shared" si="2"/>
        <v>4.9457089344620151</v>
      </c>
      <c r="H11">
        <f t="shared" si="3"/>
        <v>5.177983398895341</v>
      </c>
    </row>
    <row r="12" spans="1:8" x14ac:dyDescent="0.3">
      <c r="A12">
        <v>12</v>
      </c>
      <c r="C12">
        <f t="shared" si="0"/>
        <v>5.8006748020737904</v>
      </c>
      <c r="D12">
        <f t="shared" si="1"/>
        <v>5.5789225048033204</v>
      </c>
      <c r="E12">
        <v>12</v>
      </c>
      <c r="G12">
        <f t="shared" si="2"/>
        <v>5.0255977962444245</v>
      </c>
      <c r="H12">
        <f t="shared" si="3"/>
        <v>5.2565877696400287</v>
      </c>
    </row>
    <row r="13" spans="1:8" x14ac:dyDescent="0.3">
      <c r="A13">
        <v>13</v>
      </c>
      <c r="C13">
        <f t="shared" si="0"/>
        <v>5.8672002672039696</v>
      </c>
      <c r="D13">
        <f t="shared" si="1"/>
        <v>5.6459548609662171</v>
      </c>
      <c r="E13">
        <v>13</v>
      </c>
      <c r="G13">
        <f t="shared" si="2"/>
        <v>5.1054866580268339</v>
      </c>
      <c r="H13">
        <f t="shared" si="3"/>
        <v>5.3352516554052158</v>
      </c>
    </row>
    <row r="14" spans="1:8" x14ac:dyDescent="0.3">
      <c r="A14">
        <v>14</v>
      </c>
      <c r="C14">
        <f t="shared" si="0"/>
        <v>5.9337257323341479</v>
      </c>
      <c r="D14">
        <f t="shared" si="1"/>
        <v>5.7129402514350636</v>
      </c>
      <c r="E14">
        <v>14</v>
      </c>
      <c r="G14">
        <f t="shared" si="2"/>
        <v>5.1853755198092433</v>
      </c>
      <c r="H14">
        <f t="shared" si="3"/>
        <v>5.4139760129424523</v>
      </c>
    </row>
    <row r="15" spans="1:8" x14ac:dyDescent="0.3">
      <c r="A15">
        <v>15</v>
      </c>
      <c r="C15">
        <f t="shared" si="0"/>
        <v>6.0002511974643271</v>
      </c>
      <c r="D15">
        <f t="shared" si="1"/>
        <v>5.7798783821528064</v>
      </c>
      <c r="E15">
        <v>15</v>
      </c>
      <c r="G15">
        <f t="shared" si="2"/>
        <v>5.2652643815916536</v>
      </c>
      <c r="H15">
        <f t="shared" si="3"/>
        <v>5.4927617708748659</v>
      </c>
    </row>
    <row r="16" spans="1:8" x14ac:dyDescent="0.3">
      <c r="A16">
        <v>16</v>
      </c>
      <c r="C16">
        <f t="shared" si="0"/>
        <v>6.0667766625945063</v>
      </c>
      <c r="D16">
        <f t="shared" si="1"/>
        <v>5.8467689871857473</v>
      </c>
      <c r="E16">
        <v>16</v>
      </c>
      <c r="G16">
        <f t="shared" si="2"/>
        <v>5.3451532433740629</v>
      </c>
      <c r="H16">
        <f t="shared" si="3"/>
        <v>5.5716098264757274</v>
      </c>
    </row>
    <row r="17" spans="1:8" x14ac:dyDescent="0.3">
      <c r="A17">
        <v>17</v>
      </c>
      <c r="C17">
        <f t="shared" si="0"/>
        <v>6.1333021277246855</v>
      </c>
      <c r="D17">
        <f t="shared" si="1"/>
        <v>5.9136118295612023</v>
      </c>
      <c r="E17">
        <v>17</v>
      </c>
      <c r="G17">
        <f t="shared" si="2"/>
        <v>5.4250421051564723</v>
      </c>
      <c r="H17">
        <f t="shared" si="3"/>
        <v>5.6505210424409942</v>
      </c>
    </row>
    <row r="18" spans="1:8" x14ac:dyDescent="0.3">
      <c r="A18">
        <v>18</v>
      </c>
      <c r="C18">
        <f t="shared" si="0"/>
        <v>6.1998275928548647</v>
      </c>
      <c r="D18">
        <f t="shared" si="1"/>
        <v>5.9804067020228642</v>
      </c>
      <c r="E18">
        <v>18</v>
      </c>
      <c r="G18">
        <f t="shared" si="2"/>
        <v>5.5049309669388817</v>
      </c>
      <c r="H18">
        <f t="shared" si="3"/>
        <v>5.7294962436788666</v>
      </c>
    </row>
    <row r="19" spans="1:8" x14ac:dyDescent="0.3">
      <c r="A19">
        <v>19</v>
      </c>
      <c r="C19">
        <f t="shared" si="0"/>
        <v>6.2663530579850439</v>
      </c>
      <c r="D19">
        <f t="shared" si="1"/>
        <v>6.047153427698376</v>
      </c>
      <c r="E19">
        <v>19</v>
      </c>
      <c r="G19">
        <f t="shared" si="2"/>
        <v>5.5848198287212911</v>
      </c>
      <c r="H19">
        <f t="shared" si="3"/>
        <v>5.8085362141407035</v>
      </c>
    </row>
    <row r="20" spans="1:8" x14ac:dyDescent="0.3">
      <c r="A20">
        <v>20</v>
      </c>
      <c r="C20">
        <f t="shared" si="0"/>
        <v>6.3328785231152231</v>
      </c>
      <c r="D20">
        <f t="shared" si="1"/>
        <v>6.1138518606741661</v>
      </c>
      <c r="E20">
        <v>20</v>
      </c>
      <c r="G20">
        <f t="shared" si="2"/>
        <v>5.6647086905037014</v>
      </c>
      <c r="H20">
        <f t="shared" si="3"/>
        <v>5.8876416937186153</v>
      </c>
    </row>
    <row r="21" spans="1:8" x14ac:dyDescent="0.3">
      <c r="A21">
        <v>21</v>
      </c>
      <c r="C21">
        <f t="shared" si="0"/>
        <v>6.3994039882454015</v>
      </c>
      <c r="D21">
        <f t="shared" si="1"/>
        <v>6.1805018864732162</v>
      </c>
      <c r="E21">
        <v>21</v>
      </c>
      <c r="G21">
        <f t="shared" si="2"/>
        <v>5.7445975522861108</v>
      </c>
      <c r="H21">
        <f t="shared" si="3"/>
        <v>5.9668133752357546</v>
      </c>
    </row>
    <row r="22" spans="1:8" x14ac:dyDescent="0.3">
      <c r="A22">
        <v>22</v>
      </c>
      <c r="C22">
        <f t="shared" si="0"/>
        <v>6.4659294533755816</v>
      </c>
      <c r="D22">
        <f t="shared" si="1"/>
        <v>6.247103422432172</v>
      </c>
      <c r="E22">
        <v>22</v>
      </c>
      <c r="G22">
        <f t="shared" si="2"/>
        <v>5.8244864140685202</v>
      </c>
      <c r="H22">
        <f t="shared" si="3"/>
        <v>6.0460519015556873</v>
      </c>
    </row>
    <row r="23" spans="1:8" x14ac:dyDescent="0.3">
      <c r="A23">
        <v>23</v>
      </c>
      <c r="C23">
        <f t="shared" si="0"/>
        <v>6.5324549185057599</v>
      </c>
      <c r="D23">
        <f t="shared" si="1"/>
        <v>6.3136564179748698</v>
      </c>
      <c r="E23">
        <v>23</v>
      </c>
      <c r="G23">
        <f t="shared" si="2"/>
        <v>5.9043752758509296</v>
      </c>
      <c r="H23">
        <f t="shared" si="3"/>
        <v>6.1253578628371841</v>
      </c>
    </row>
    <row r="24" spans="1:8" x14ac:dyDescent="0.3">
      <c r="A24">
        <v>24</v>
      </c>
      <c r="C24">
        <f t="shared" si="0"/>
        <v>6.5989803836359391</v>
      </c>
      <c r="D24">
        <f t="shared" si="1"/>
        <v>6.3801608547802173</v>
      </c>
      <c r="E24">
        <v>24</v>
      </c>
      <c r="G24">
        <f t="shared" si="2"/>
        <v>5.984264137633339</v>
      </c>
      <c r="H24">
        <f t="shared" si="3"/>
        <v>6.2047317939603417</v>
      </c>
    </row>
    <row r="25" spans="1:8" x14ac:dyDescent="0.3">
      <c r="A25">
        <v>25</v>
      </c>
      <c r="C25">
        <f t="shared" si="0"/>
        <v>6.6655058487661183</v>
      </c>
      <c r="D25">
        <f t="shared" si="1"/>
        <v>6.4466167468430937</v>
      </c>
      <c r="E25">
        <v>25</v>
      </c>
      <c r="G25">
        <f t="shared" si="2"/>
        <v>6.0641529994157484</v>
      </c>
      <c r="H25">
        <f t="shared" si="3"/>
        <v>6.2841741721491422</v>
      </c>
    </row>
    <row r="26" spans="1:8" x14ac:dyDescent="0.3">
      <c r="A26">
        <v>26</v>
      </c>
      <c r="C26">
        <f t="shared" si="0"/>
        <v>6.7320313138962975</v>
      </c>
      <c r="D26">
        <f t="shared" si="1"/>
        <v>6.513024140427822</v>
      </c>
      <c r="E26">
        <v>26</v>
      </c>
      <c r="G26">
        <f t="shared" si="2"/>
        <v>6.1440418611981578</v>
      </c>
      <c r="H26">
        <f t="shared" si="3"/>
        <v>6.3636854148142543</v>
      </c>
    </row>
    <row r="27" spans="1:8" x14ac:dyDescent="0.3">
      <c r="A27">
        <v>27</v>
      </c>
      <c r="C27">
        <f t="shared" si="0"/>
        <v>6.7985567790264767</v>
      </c>
      <c r="D27">
        <f t="shared" si="1"/>
        <v>6.5793831139145666</v>
      </c>
      <c r="E27">
        <v>27</v>
      </c>
      <c r="G27">
        <f t="shared" si="2"/>
        <v>6.2239307229805672</v>
      </c>
      <c r="H27">
        <f t="shared" si="3"/>
        <v>6.4432658776382477</v>
      </c>
    </row>
    <row r="28" spans="1:8" x14ac:dyDescent="0.3">
      <c r="A28">
        <v>28</v>
      </c>
      <c r="C28">
        <f t="shared" si="0"/>
        <v>6.865082244156655</v>
      </c>
      <c r="D28">
        <f t="shared" si="1"/>
        <v>6.6456937775398366</v>
      </c>
      <c r="E28">
        <v>28</v>
      </c>
      <c r="G28">
        <f t="shared" si="2"/>
        <v>6.3038195847629765</v>
      </c>
      <c r="H28">
        <f t="shared" si="3"/>
        <v>6.5229158529233047</v>
      </c>
    </row>
    <row r="29" spans="1:8" x14ac:dyDescent="0.3">
      <c r="A29">
        <v>29</v>
      </c>
      <c r="C29">
        <f t="shared" si="0"/>
        <v>6.9316077092868351</v>
      </c>
      <c r="D29">
        <f t="shared" si="1"/>
        <v>6.7119562730331097</v>
      </c>
      <c r="E29">
        <v>29</v>
      </c>
      <c r="G29">
        <f t="shared" si="2"/>
        <v>6.3837084465453859</v>
      </c>
      <c r="H29">
        <f t="shared" si="3"/>
        <v>6.6026355682190818</v>
      </c>
    </row>
    <row r="30" spans="1:8" x14ac:dyDescent="0.3">
      <c r="A30">
        <v>30</v>
      </c>
      <c r="C30">
        <f t="shared" si="0"/>
        <v>6.9981331744170134</v>
      </c>
      <c r="D30">
        <f t="shared" si="1"/>
        <v>6.7781707731523335</v>
      </c>
      <c r="E30">
        <v>30</v>
      </c>
      <c r="G30">
        <f t="shared" si="2"/>
        <v>6.4635973083277953</v>
      </c>
      <c r="H30">
        <f t="shared" si="3"/>
        <v>6.6824251852455872</v>
      </c>
    </row>
    <row r="31" spans="1:8" x14ac:dyDescent="0.3">
      <c r="A31">
        <v>31</v>
      </c>
      <c r="C31">
        <f t="shared" si="0"/>
        <v>7.0646586395471926</v>
      </c>
      <c r="D31">
        <f t="shared" si="1"/>
        <v>6.8443374811218662</v>
      </c>
      <c r="E31">
        <v>31</v>
      </c>
      <c r="G31">
        <f t="shared" si="2"/>
        <v>6.5434861701102056</v>
      </c>
      <c r="H31">
        <f t="shared" si="3"/>
        <v>6.762284799122912</v>
      </c>
    </row>
    <row r="32" spans="1:8" x14ac:dyDescent="0.3">
      <c r="A32">
        <v>32</v>
      </c>
      <c r="C32">
        <f t="shared" si="0"/>
        <v>7.1311841046773718</v>
      </c>
      <c r="D32">
        <f t="shared" si="1"/>
        <v>6.9104566299770394</v>
      </c>
      <c r="E32">
        <v>32</v>
      </c>
      <c r="G32">
        <f t="shared" si="2"/>
        <v>6.623375031892615</v>
      </c>
      <c r="H32">
        <f t="shared" si="3"/>
        <v>6.8422144379163115</v>
      </c>
    </row>
    <row r="33" spans="1:8" x14ac:dyDescent="0.3">
      <c r="A33">
        <v>33</v>
      </c>
      <c r="C33">
        <f t="shared" ref="C33:C64" si="4">5.06889468564182+(A33-1)*0.0665254651301791</f>
        <v>7.1977095698075511</v>
      </c>
      <c r="D33">
        <f t="shared" ref="D33:D64" si="5">0+1*C33-0.216836034629172*(1.01818181818182+(C33-6.53690909090909)^2/19.5840495028663)^0.5</f>
        <v>6.9765284818202451</v>
      </c>
      <c r="E33">
        <v>33</v>
      </c>
      <c r="G33">
        <f t="shared" ref="G33:G64" si="6">4.14682031663792+(E33-1)*0.0798888617824095</f>
        <v>6.7032638936750244</v>
      </c>
      <c r="H33">
        <f t="shared" ref="H33:H64" si="7">0+1*G33+0.216836034629172*(1.01818181818182+(G33-6.53690909090909)^2/19.5840495028663)^0.5</f>
        <v>6.922214062501725</v>
      </c>
    </row>
    <row r="34" spans="1:8" x14ac:dyDescent="0.3">
      <c r="A34">
        <v>34</v>
      </c>
      <c r="C34">
        <f t="shared" si="4"/>
        <v>7.2642350349377303</v>
      </c>
      <c r="D34">
        <f t="shared" si="5"/>
        <v>7.0425533269939642</v>
      </c>
      <c r="E34">
        <v>34</v>
      </c>
      <c r="G34">
        <f t="shared" si="6"/>
        <v>6.7831527554574338</v>
      </c>
      <c r="H34">
        <f t="shared" si="7"/>
        <v>7.0022835667532215</v>
      </c>
    </row>
    <row r="35" spans="1:8" x14ac:dyDescent="0.3">
      <c r="A35">
        <v>35</v>
      </c>
      <c r="C35">
        <f t="shared" si="4"/>
        <v>7.3307605000679095</v>
      </c>
      <c r="D35">
        <f t="shared" si="5"/>
        <v>7.1085314831766944</v>
      </c>
      <c r="E35">
        <v>35</v>
      </c>
      <c r="G35">
        <f t="shared" si="6"/>
        <v>6.8630416172398432</v>
      </c>
      <c r="H35">
        <f t="shared" si="7"/>
        <v>7.0824227780502733</v>
      </c>
    </row>
    <row r="36" spans="1:8" x14ac:dyDescent="0.3">
      <c r="A36">
        <v>36</v>
      </c>
      <c r="C36">
        <f t="shared" si="4"/>
        <v>7.3972859651980887</v>
      </c>
      <c r="D36">
        <f t="shared" si="5"/>
        <v>7.1744632944081506</v>
      </c>
      <c r="E36">
        <v>36</v>
      </c>
      <c r="G36">
        <f t="shared" si="6"/>
        <v>6.9429304790222535</v>
      </c>
      <c r="H36">
        <f t="shared" si="7"/>
        <v>7.1626314580992396</v>
      </c>
    </row>
    <row r="37" spans="1:8" x14ac:dyDescent="0.3">
      <c r="A37">
        <v>37</v>
      </c>
      <c r="C37">
        <f t="shared" si="4"/>
        <v>7.463811430328267</v>
      </c>
      <c r="D37">
        <f t="shared" si="5"/>
        <v>7.240349130050479</v>
      </c>
      <c r="E37">
        <v>37</v>
      </c>
      <c r="G37">
        <f t="shared" si="6"/>
        <v>7.0228193408046629</v>
      </c>
      <c r="H37">
        <f t="shared" si="7"/>
        <v>7.2429093040599488</v>
      </c>
    </row>
    <row r="38" spans="1:8" x14ac:dyDescent="0.3">
      <c r="A38">
        <v>38</v>
      </c>
      <c r="C38">
        <f t="shared" si="4"/>
        <v>7.5303368954584471</v>
      </c>
      <c r="D38">
        <f t="shared" si="5"/>
        <v>7.3061893836924803</v>
      </c>
      <c r="E38">
        <v>38</v>
      </c>
      <c r="G38">
        <f t="shared" si="6"/>
        <v>7.1027082025870723</v>
      </c>
      <c r="H38">
        <f t="shared" si="7"/>
        <v>7.3232559499650778</v>
      </c>
    </row>
    <row r="39" spans="1:8" x14ac:dyDescent="0.3">
      <c r="A39">
        <v>39</v>
      </c>
      <c r="C39">
        <f t="shared" si="4"/>
        <v>7.5968623605886254</v>
      </c>
      <c r="D39">
        <f t="shared" si="5"/>
        <v>7.3719844720040388</v>
      </c>
      <c r="E39">
        <v>39</v>
      </c>
      <c r="G39">
        <f t="shared" si="6"/>
        <v>7.1825970643694816</v>
      </c>
      <c r="H39">
        <f t="shared" si="7"/>
        <v>7.4036709684169395</v>
      </c>
    </row>
    <row r="40" spans="1:8" x14ac:dyDescent="0.3">
      <c r="A40">
        <v>40</v>
      </c>
      <c r="C40">
        <f t="shared" si="4"/>
        <v>7.6633878257188046</v>
      </c>
      <c r="D40">
        <f t="shared" si="5"/>
        <v>7.4377348335480731</v>
      </c>
      <c r="E40">
        <v>40</v>
      </c>
      <c r="G40">
        <f t="shared" si="6"/>
        <v>7.262485926151891</v>
      </c>
      <c r="H40">
        <f t="shared" si="7"/>
        <v>7.4841538725436259</v>
      </c>
    </row>
    <row r="41" spans="1:8" x14ac:dyDescent="0.3">
      <c r="A41">
        <v>41</v>
      </c>
      <c r="C41">
        <f t="shared" si="4"/>
        <v>7.7299132908489838</v>
      </c>
      <c r="D41">
        <f t="shared" si="5"/>
        <v>7.5034409275573442</v>
      </c>
      <c r="E41">
        <v>41</v>
      </c>
      <c r="G41">
        <f t="shared" si="6"/>
        <v>7.3423747879343004</v>
      </c>
      <c r="H41">
        <f t="shared" si="7"/>
        <v>7.5647041181940438</v>
      </c>
    </row>
    <row r="42" spans="1:8" x14ac:dyDescent="0.3">
      <c r="A42">
        <v>42</v>
      </c>
      <c r="C42">
        <f t="shared" si="4"/>
        <v>7.796438755979163</v>
      </c>
      <c r="D42">
        <f t="shared" si="5"/>
        <v>7.5691032326834158</v>
      </c>
      <c r="E42">
        <v>42</v>
      </c>
      <c r="G42">
        <f t="shared" si="6"/>
        <v>7.4222636497167098</v>
      </c>
      <c r="H42">
        <f t="shared" si="7"/>
        <v>7.6453211063493809</v>
      </c>
    </row>
    <row r="43" spans="1:8" x14ac:dyDescent="0.3">
      <c r="A43">
        <v>43</v>
      </c>
      <c r="C43">
        <f t="shared" si="4"/>
        <v>7.8629642211093422</v>
      </c>
      <c r="D43">
        <f t="shared" si="5"/>
        <v>7.6347222457249799</v>
      </c>
      <c r="E43">
        <v>43</v>
      </c>
      <c r="G43">
        <f t="shared" si="6"/>
        <v>7.5021525114991192</v>
      </c>
      <c r="H43">
        <f t="shared" si="7"/>
        <v>7.7260041857269393</v>
      </c>
    </row>
    <row r="44" spans="1:8" x14ac:dyDescent="0.3">
      <c r="A44">
        <v>44</v>
      </c>
      <c r="C44">
        <f t="shared" si="4"/>
        <v>7.9294896862395206</v>
      </c>
      <c r="D44">
        <f t="shared" si="5"/>
        <v>7.7002984803425338</v>
      </c>
      <c r="E44">
        <v>44</v>
      </c>
      <c r="G44">
        <f t="shared" si="6"/>
        <v>7.5820413732815286</v>
      </c>
      <c r="H44">
        <f t="shared" si="7"/>
        <v>7.8067526555510947</v>
      </c>
    </row>
    <row r="45" spans="1:8" x14ac:dyDescent="0.3">
      <c r="A45">
        <v>45</v>
      </c>
      <c r="C45">
        <f t="shared" si="4"/>
        <v>7.9960151513697006</v>
      </c>
      <c r="D45">
        <f t="shared" si="5"/>
        <v>7.7658324657662252</v>
      </c>
      <c r="E45">
        <v>45</v>
      </c>
      <c r="G45">
        <f t="shared" si="6"/>
        <v>7.661930235063938</v>
      </c>
      <c r="H45">
        <f t="shared" si="7"/>
        <v>7.8875657684653504</v>
      </c>
    </row>
    <row r="46" spans="1:8" x14ac:dyDescent="0.3">
      <c r="A46">
        <v>46</v>
      </c>
      <c r="C46">
        <f t="shared" si="4"/>
        <v>8.062540616499879</v>
      </c>
      <c r="D46">
        <f t="shared" si="5"/>
        <v>7.8313247455033226</v>
      </c>
      <c r="E46">
        <v>46</v>
      </c>
      <c r="G46">
        <f t="shared" si="6"/>
        <v>7.7418190968463474</v>
      </c>
      <c r="H46">
        <f t="shared" si="7"/>
        <v>7.9684427335591126</v>
      </c>
    </row>
    <row r="47" spans="1:8" x14ac:dyDescent="0.3">
      <c r="A47">
        <v>47</v>
      </c>
      <c r="C47">
        <f t="shared" si="4"/>
        <v>8.1290660816300573</v>
      </c>
      <c r="D47">
        <f t="shared" si="5"/>
        <v>7.8967758760515228</v>
      </c>
      <c r="E47">
        <v>47</v>
      </c>
      <c r="G47">
        <f t="shared" si="6"/>
        <v>7.8217079586287577</v>
      </c>
      <c r="H47">
        <f t="shared" si="7"/>
        <v>8.0493827194828587</v>
      </c>
    </row>
    <row r="48" spans="1:8" x14ac:dyDescent="0.3">
      <c r="A48">
        <v>48</v>
      </c>
      <c r="C48">
        <f t="shared" si="4"/>
        <v>8.1955915467602374</v>
      </c>
      <c r="D48">
        <f t="shared" si="5"/>
        <v>7.9621864256238446</v>
      </c>
      <c r="E48">
        <v>48</v>
      </c>
      <c r="G48">
        <f t="shared" si="6"/>
        <v>7.9015968204111671</v>
      </c>
      <c r="H48">
        <f t="shared" si="7"/>
        <v>8.1303848576257387</v>
      </c>
    </row>
    <row r="49" spans="1:8" x14ac:dyDescent="0.3">
      <c r="A49">
        <v>49</v>
      </c>
      <c r="C49">
        <f t="shared" si="4"/>
        <v>8.2621170118904175</v>
      </c>
      <c r="D49">
        <f t="shared" si="5"/>
        <v>8.0275569728905385</v>
      </c>
      <c r="E49">
        <v>49</v>
      </c>
      <c r="G49">
        <f t="shared" si="6"/>
        <v>7.9814856821935765</v>
      </c>
      <c r="H49">
        <f t="shared" si="7"/>
        <v>8.2114482453304785</v>
      </c>
    </row>
    <row r="50" spans="1:8" x14ac:dyDescent="0.3">
      <c r="A50">
        <v>50</v>
      </c>
      <c r="C50">
        <f t="shared" si="4"/>
        <v>8.3286424770205958</v>
      </c>
      <c r="D50">
        <f t="shared" si="5"/>
        <v>8.0928881057429685</v>
      </c>
      <c r="E50">
        <v>50</v>
      </c>
      <c r="G50">
        <f t="shared" si="6"/>
        <v>8.0613745439759867</v>
      </c>
      <c r="H50">
        <f t="shared" si="7"/>
        <v>8.2925719491213812</v>
      </c>
    </row>
    <row r="51" spans="1:8" x14ac:dyDescent="0.3">
      <c r="A51">
        <v>51</v>
      </c>
      <c r="C51">
        <f t="shared" si="4"/>
        <v>8.3951679421507741</v>
      </c>
      <c r="D51">
        <f t="shared" si="5"/>
        <v>8.1581804200840047</v>
      </c>
      <c r="E51">
        <v>51</v>
      </c>
      <c r="G51">
        <f t="shared" si="6"/>
        <v>8.1412634057583944</v>
      </c>
      <c r="H51">
        <f t="shared" si="7"/>
        <v>8.3737550079226573</v>
      </c>
    </row>
    <row r="52" spans="1:8" x14ac:dyDescent="0.3">
      <c r="A52">
        <v>52</v>
      </c>
      <c r="C52">
        <f t="shared" si="4"/>
        <v>8.4616934072809542</v>
      </c>
      <c r="D52">
        <f t="shared" si="5"/>
        <v>8.2234345186489843</v>
      </c>
      <c r="E52">
        <v>52</v>
      </c>
      <c r="G52">
        <f t="shared" si="6"/>
        <v>8.2211522675408055</v>
      </c>
      <c r="H52">
        <f t="shared" si="7"/>
        <v>8.4549964362457803</v>
      </c>
    </row>
    <row r="53" spans="1:8" x14ac:dyDescent="0.3">
      <c r="A53">
        <v>53</v>
      </c>
      <c r="C53">
        <f t="shared" si="4"/>
        <v>8.5282188724111325</v>
      </c>
      <c r="D53">
        <f t="shared" si="5"/>
        <v>8.2886510098608976</v>
      </c>
      <c r="E53">
        <v>53</v>
      </c>
      <c r="G53">
        <f t="shared" si="6"/>
        <v>8.3010411293232131</v>
      </c>
      <c r="H53">
        <f t="shared" si="7"/>
        <v>8.5362952273262209</v>
      </c>
    </row>
    <row r="54" spans="1:8" x14ac:dyDescent="0.3">
      <c r="A54">
        <v>54</v>
      </c>
      <c r="C54">
        <f t="shared" si="4"/>
        <v>8.5947443375413126</v>
      </c>
      <c r="D54">
        <f t="shared" si="5"/>
        <v>8.353830506722927</v>
      </c>
      <c r="E54">
        <v>54</v>
      </c>
      <c r="G54">
        <f t="shared" si="6"/>
        <v>8.3809299911056243</v>
      </c>
      <c r="H54">
        <f t="shared" si="7"/>
        <v>8.6176503561918771</v>
      </c>
    </row>
    <row r="55" spans="1:8" x14ac:dyDescent="0.3">
      <c r="A55">
        <v>55</v>
      </c>
      <c r="C55">
        <f t="shared" si="4"/>
        <v>8.6612698026714909</v>
      </c>
      <c r="D55">
        <f t="shared" si="5"/>
        <v>8.4189736257510823</v>
      </c>
      <c r="E55">
        <v>55</v>
      </c>
      <c r="G55">
        <f t="shared" si="6"/>
        <v>8.4608188528880337</v>
      </c>
      <c r="H55">
        <f t="shared" si="7"/>
        <v>8.6990607826472619</v>
      </c>
    </row>
    <row r="56" spans="1:8" x14ac:dyDescent="0.3">
      <c r="A56">
        <v>56</v>
      </c>
      <c r="C56">
        <f t="shared" si="4"/>
        <v>8.727795267801671</v>
      </c>
      <c r="D56">
        <f t="shared" si="5"/>
        <v>8.4840809859492197</v>
      </c>
      <c r="E56">
        <v>56</v>
      </c>
      <c r="G56">
        <f t="shared" si="6"/>
        <v>8.5407077146704431</v>
      </c>
      <c r="H56">
        <f t="shared" si="7"/>
        <v>8.7805254541596351</v>
      </c>
    </row>
    <row r="57" spans="1:8" x14ac:dyDescent="0.3">
      <c r="A57">
        <v>57</v>
      </c>
      <c r="C57">
        <f t="shared" si="4"/>
        <v>8.7943207329318493</v>
      </c>
      <c r="D57">
        <f t="shared" si="5"/>
        <v>8.5491532078282582</v>
      </c>
      <c r="E57">
        <v>57</v>
      </c>
      <c r="G57">
        <f t="shared" si="6"/>
        <v>8.6205965764528525</v>
      </c>
      <c r="H57">
        <f t="shared" si="7"/>
        <v>8.862043308635096</v>
      </c>
    </row>
    <row r="58" spans="1:8" x14ac:dyDescent="0.3">
      <c r="A58">
        <v>58</v>
      </c>
      <c r="C58">
        <f t="shared" si="4"/>
        <v>8.8608461980620277</v>
      </c>
      <c r="D58">
        <f t="shared" si="5"/>
        <v>8.6141909124711056</v>
      </c>
      <c r="E58">
        <v>58</v>
      </c>
      <c r="G58">
        <f t="shared" si="6"/>
        <v>8.7004854382352619</v>
      </c>
      <c r="H58">
        <f t="shared" si="7"/>
        <v>8.9436132770746966</v>
      </c>
    </row>
    <row r="59" spans="1:8" x14ac:dyDescent="0.3">
      <c r="A59">
        <v>59</v>
      </c>
      <c r="C59">
        <f t="shared" si="4"/>
        <v>8.9273716631922078</v>
      </c>
      <c r="D59">
        <f t="shared" si="5"/>
        <v>8.6791947206443307</v>
      </c>
      <c r="E59">
        <v>59</v>
      </c>
      <c r="G59">
        <f t="shared" si="6"/>
        <v>8.7803743000176713</v>
      </c>
      <c r="H59">
        <f t="shared" si="7"/>
        <v>9.0252342861024886</v>
      </c>
    </row>
    <row r="60" spans="1:8" x14ac:dyDescent="0.3">
      <c r="A60">
        <v>60</v>
      </c>
      <c r="C60">
        <f t="shared" si="4"/>
        <v>8.9938971283223861</v>
      </c>
      <c r="D60">
        <f t="shared" si="5"/>
        <v>8.7441652519572752</v>
      </c>
      <c r="E60">
        <v>60</v>
      </c>
      <c r="G60">
        <f t="shared" si="6"/>
        <v>8.8602631618000807</v>
      </c>
      <c r="H60">
        <f t="shared" si="7"/>
        <v>9.1069052603592109</v>
      </c>
    </row>
    <row r="61" spans="1:8" x14ac:dyDescent="0.3">
      <c r="A61">
        <v>61</v>
      </c>
      <c r="C61">
        <f t="shared" si="4"/>
        <v>9.0604225934525662</v>
      </c>
      <c r="D61">
        <f t="shared" si="5"/>
        <v>8.8091031240690327</v>
      </c>
      <c r="E61">
        <v>61</v>
      </c>
      <c r="G61">
        <f t="shared" si="6"/>
        <v>8.9401520235824918</v>
      </c>
      <c r="H61">
        <f t="shared" si="7"/>
        <v>9.1886251247570847</v>
      </c>
    </row>
    <row r="62" spans="1:8" x14ac:dyDescent="0.3">
      <c r="A62">
        <v>62</v>
      </c>
      <c r="C62">
        <f t="shared" si="4"/>
        <v>9.1269480585827445</v>
      </c>
      <c r="D62">
        <f t="shared" si="5"/>
        <v>8.8740089519433081</v>
      </c>
      <c r="E62">
        <v>62</v>
      </c>
      <c r="G62">
        <f t="shared" si="6"/>
        <v>9.0200408853648995</v>
      </c>
      <c r="H62">
        <f t="shared" si="7"/>
        <v>9.270392806592719</v>
      </c>
    </row>
    <row r="63" spans="1:8" x14ac:dyDescent="0.3">
      <c r="A63">
        <v>63</v>
      </c>
      <c r="C63">
        <f t="shared" si="4"/>
        <v>9.1934735237129246</v>
      </c>
      <c r="D63">
        <f t="shared" si="5"/>
        <v>8.9388833471509734</v>
      </c>
      <c r="E63">
        <v>63</v>
      </c>
      <c r="G63">
        <f t="shared" si="6"/>
        <v>9.0999297471473106</v>
      </c>
      <c r="H63">
        <f t="shared" si="7"/>
        <v>9.3522072375166907</v>
      </c>
    </row>
    <row r="64" spans="1:8" x14ac:dyDescent="0.3">
      <c r="A64">
        <v>64</v>
      </c>
      <c r="C64">
        <f t="shared" si="4"/>
        <v>9.2599989888431029</v>
      </c>
      <c r="D64">
        <f t="shared" si="5"/>
        <v>9.0037269172198187</v>
      </c>
      <c r="E64">
        <v>64</v>
      </c>
      <c r="G64">
        <f t="shared" si="6"/>
        <v>9.1798186089297182</v>
      </c>
      <c r="H64">
        <f t="shared" si="7"/>
        <v>9.4340673553595842</v>
      </c>
    </row>
    <row r="65" spans="1:8" x14ac:dyDescent="0.3">
      <c r="A65">
        <v>65</v>
      </c>
      <c r="C65">
        <f t="shared" ref="C65:C70" si="8">5.06889468564182+(A65-1)*0.0665254651301791</f>
        <v>9.3265244539732812</v>
      </c>
      <c r="D65">
        <f t="shared" ref="D65:D70" si="9">0+1*C65-0.216836034629172*(1.01818181818182+(C65-6.53690909090909)^2/19.5840495028663)^0.5</f>
        <v>9.0685402650308422</v>
      </c>
      <c r="E65">
        <v>65</v>
      </c>
      <c r="G65">
        <f t="shared" ref="G65:G70" si="10">4.14682031663792+(E65-1)*0.0798888617824095</f>
        <v>9.2597074707121294</v>
      </c>
      <c r="H65">
        <f t="shared" ref="H65:H70" si="11">0+1*G65+0.216836034629172*(1.01818181818182+(G65-6.53690909090909)^2/19.5840495028663)^0.5</f>
        <v>9.515972105815603</v>
      </c>
    </row>
    <row r="66" spans="1:8" x14ac:dyDescent="0.3">
      <c r="A66">
        <v>66</v>
      </c>
      <c r="C66">
        <f t="shared" si="8"/>
        <v>9.3930499191034613</v>
      </c>
      <c r="D66">
        <f t="shared" si="9"/>
        <v>9.133323988260118</v>
      </c>
      <c r="E66">
        <v>66</v>
      </c>
      <c r="G66">
        <f t="shared" si="10"/>
        <v>9.339596332494537</v>
      </c>
      <c r="H66">
        <f t="shared" si="11"/>
        <v>9.5979204439857924</v>
      </c>
    </row>
    <row r="67" spans="1:8" x14ac:dyDescent="0.3">
      <c r="A67">
        <v>67</v>
      </c>
      <c r="C67">
        <f t="shared" si="8"/>
        <v>9.4595753842336414</v>
      </c>
      <c r="D67">
        <f t="shared" si="9"/>
        <v>9.1980786788652029</v>
      </c>
      <c r="E67">
        <v>67</v>
      </c>
      <c r="G67">
        <f t="shared" si="10"/>
        <v>9.4194851942769482</v>
      </c>
      <c r="H67">
        <f t="shared" si="11"/>
        <v>9.6799113357839968</v>
      </c>
    </row>
    <row r="68" spans="1:8" x14ac:dyDescent="0.3">
      <c r="A68">
        <v>68</v>
      </c>
      <c r="C68">
        <f t="shared" si="8"/>
        <v>9.5261008493638197</v>
      </c>
      <c r="D68">
        <f t="shared" si="9"/>
        <v>9.2628049226148317</v>
      </c>
      <c r="E68">
        <v>68</v>
      </c>
      <c r="G68">
        <f t="shared" si="10"/>
        <v>9.4993740560593558</v>
      </c>
      <c r="H68">
        <f t="shared" si="11"/>
        <v>9.7619437592092524</v>
      </c>
    </row>
    <row r="69" spans="1:8" x14ac:dyDescent="0.3">
      <c r="A69">
        <v>69</v>
      </c>
      <c r="C69">
        <f t="shared" si="8"/>
        <v>9.5926263144939981</v>
      </c>
      <c r="D69">
        <f t="shared" si="9"/>
        <v>9.3275032986605471</v>
      </c>
      <c r="E69">
        <v>69</v>
      </c>
      <c r="G69">
        <f t="shared" si="10"/>
        <v>9.579262917841767</v>
      </c>
      <c r="H69">
        <f t="shared" si="11"/>
        <v>9.8440167054892207</v>
      </c>
    </row>
    <row r="70" spans="1:8" x14ac:dyDescent="0.3">
      <c r="A70">
        <v>70</v>
      </c>
      <c r="C70">
        <f t="shared" si="8"/>
        <v>9.6591517796241781</v>
      </c>
      <c r="D70">
        <f t="shared" si="9"/>
        <v>9.3921743791487931</v>
      </c>
      <c r="E70">
        <v>70</v>
      </c>
      <c r="G70">
        <f t="shared" si="10"/>
        <v>9.6591517796241764</v>
      </c>
      <c r="H70">
        <f t="shared" si="11"/>
        <v>9.9261291800995615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A0CE3-BA3A-4273-BFB9-E9485AF35FD7}">
  <sheetPr codeName="XLSTAT_20230720_045543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4.77663844891781+(A1-1)*0.0424363994921061</f>
        <v>4.7766384489178098</v>
      </c>
      <c r="D1">
        <f t="shared" ref="D1:D32" si="1">0+1*C1-0.450512508614149*(1.0188679245283+(C1-5.87169811320755)^2/7.94390537080796)^0.5</f>
        <v>4.2893719755085886</v>
      </c>
      <c r="E1">
        <v>1</v>
      </c>
      <c r="G1">
        <f t="shared" ref="G1:G32" si="2">3.87189496106173+(E1-1)*0.0555486239537884</f>
        <v>3.8718949610617299</v>
      </c>
      <c r="H1">
        <f t="shared" ref="H1:H32" si="3">0+1*G1+0.450512508614149*(1.0188679245283+(G1-5.87169811320755)^2/7.94390537080796)^0.5</f>
        <v>4.4277440568127222</v>
      </c>
    </row>
    <row r="2" spans="1:8" x14ac:dyDescent="0.3">
      <c r="A2">
        <v>2</v>
      </c>
      <c r="C2">
        <f t="shared" si="0"/>
        <v>4.8190748484099162</v>
      </c>
      <c r="D2">
        <f t="shared" si="1"/>
        <v>4.3342036786688318</v>
      </c>
      <c r="E2">
        <v>2</v>
      </c>
      <c r="G2">
        <f t="shared" si="2"/>
        <v>3.9274435850155185</v>
      </c>
      <c r="H2">
        <f t="shared" si="3"/>
        <v>4.4782345527184582</v>
      </c>
    </row>
    <row r="3" spans="1:8" x14ac:dyDescent="0.3">
      <c r="A3">
        <v>3</v>
      </c>
      <c r="C3">
        <f t="shared" si="0"/>
        <v>4.8615112479020217</v>
      </c>
      <c r="D3">
        <f t="shared" si="1"/>
        <v>4.3789519175282789</v>
      </c>
      <c r="E3">
        <v>3</v>
      </c>
      <c r="G3">
        <f t="shared" si="2"/>
        <v>3.9829922089693066</v>
      </c>
      <c r="H3">
        <f t="shared" si="3"/>
        <v>4.528822618132395</v>
      </c>
    </row>
    <row r="4" spans="1:8" x14ac:dyDescent="0.3">
      <c r="A4">
        <v>4</v>
      </c>
      <c r="C4">
        <f t="shared" si="0"/>
        <v>4.9039476473941281</v>
      </c>
      <c r="D4">
        <f t="shared" si="1"/>
        <v>4.4236154869440272</v>
      </c>
      <c r="E4">
        <v>4</v>
      </c>
      <c r="G4">
        <f t="shared" si="2"/>
        <v>4.0385408329230952</v>
      </c>
      <c r="H4">
        <f t="shared" si="3"/>
        <v>4.5795109371240628</v>
      </c>
    </row>
    <row r="5" spans="1:8" x14ac:dyDescent="0.3">
      <c r="A5">
        <v>5</v>
      </c>
      <c r="C5">
        <f t="shared" si="0"/>
        <v>4.9463840468862346</v>
      </c>
      <c r="D5">
        <f t="shared" si="1"/>
        <v>4.4681932038728975</v>
      </c>
      <c r="E5">
        <v>5</v>
      </c>
      <c r="G5">
        <f t="shared" si="2"/>
        <v>4.0940894568768833</v>
      </c>
      <c r="H5">
        <f t="shared" si="3"/>
        <v>4.6303022358362504</v>
      </c>
    </row>
    <row r="6" spans="1:8" x14ac:dyDescent="0.3">
      <c r="A6">
        <v>6</v>
      </c>
      <c r="C6">
        <f t="shared" si="0"/>
        <v>4.9888204463783401</v>
      </c>
      <c r="D6">
        <f t="shared" si="1"/>
        <v>4.5126839100064826</v>
      </c>
      <c r="E6">
        <v>6</v>
      </c>
      <c r="G6">
        <f t="shared" si="2"/>
        <v>4.1496380808306723</v>
      </c>
      <c r="H6">
        <f t="shared" si="3"/>
        <v>4.6811992791959272</v>
      </c>
    </row>
    <row r="7" spans="1:8" x14ac:dyDescent="0.3">
      <c r="A7">
        <v>7</v>
      </c>
      <c r="C7">
        <f t="shared" si="0"/>
        <v>5.0312568458704465</v>
      </c>
      <c r="D7">
        <f t="shared" si="1"/>
        <v>4.5570864744407134</v>
      </c>
      <c r="E7">
        <v>7</v>
      </c>
      <c r="G7">
        <f t="shared" si="2"/>
        <v>4.2051867047844604</v>
      </c>
      <c r="H7">
        <f t="shared" si="3"/>
        <v>4.7322048671885124</v>
      </c>
    </row>
    <row r="8" spans="1:8" x14ac:dyDescent="0.3">
      <c r="A8">
        <v>8</v>
      </c>
      <c r="C8">
        <f t="shared" si="0"/>
        <v>5.0736932453625521</v>
      </c>
      <c r="D8">
        <f t="shared" si="1"/>
        <v>4.6013997963685274</v>
      </c>
      <c r="E8">
        <v>8</v>
      </c>
      <c r="G8">
        <f t="shared" si="2"/>
        <v>4.2607353287382486</v>
      </c>
      <c r="H8">
        <f t="shared" si="3"/>
        <v>4.7833218306764831</v>
      </c>
    </row>
    <row r="9" spans="1:8" x14ac:dyDescent="0.3">
      <c r="A9">
        <v>9</v>
      </c>
      <c r="C9">
        <f t="shared" si="0"/>
        <v>5.1161296448546585</v>
      </c>
      <c r="D9">
        <f t="shared" si="1"/>
        <v>4.6456228077834316</v>
      </c>
      <c r="E9">
        <v>9</v>
      </c>
      <c r="G9">
        <f t="shared" si="2"/>
        <v>4.3162839526920376</v>
      </c>
      <c r="H9">
        <f t="shared" si="3"/>
        <v>4.834553026745656</v>
      </c>
    </row>
    <row r="10" spans="1:8" x14ac:dyDescent="0.3">
      <c r="A10">
        <v>10</v>
      </c>
      <c r="C10">
        <f t="shared" si="0"/>
        <v>5.1585660443467649</v>
      </c>
      <c r="D10">
        <f t="shared" si="1"/>
        <v>4.6897544761809318</v>
      </c>
      <c r="E10">
        <v>10</v>
      </c>
      <c r="G10">
        <f t="shared" si="2"/>
        <v>4.3718325766458257</v>
      </c>
      <c r="H10">
        <f t="shared" si="3"/>
        <v>4.8859013335653732</v>
      </c>
    </row>
    <row r="11" spans="1:8" x14ac:dyDescent="0.3">
      <c r="A11">
        <v>11</v>
      </c>
      <c r="C11">
        <f t="shared" si="0"/>
        <v>5.2010024438388704</v>
      </c>
      <c r="D11">
        <f t="shared" si="1"/>
        <v>4.7337938072441652</v>
      </c>
      <c r="E11">
        <v>11</v>
      </c>
      <c r="G11">
        <f t="shared" si="2"/>
        <v>4.4273812005996138</v>
      </c>
      <c r="H11">
        <f t="shared" si="3"/>
        <v>4.9373696447523034</v>
      </c>
    </row>
    <row r="12" spans="1:8" x14ac:dyDescent="0.3">
      <c r="A12">
        <v>12</v>
      </c>
      <c r="C12">
        <f t="shared" si="0"/>
        <v>5.2434388433309769</v>
      </c>
      <c r="D12">
        <f t="shared" si="1"/>
        <v>4.7777398474994444</v>
      </c>
      <c r="E12">
        <v>12</v>
      </c>
      <c r="G12">
        <f t="shared" si="2"/>
        <v>4.4829298245534019</v>
      </c>
      <c r="H12">
        <f t="shared" si="3"/>
        <v>4.9889608632316751</v>
      </c>
    </row>
    <row r="13" spans="1:8" x14ac:dyDescent="0.3">
      <c r="A13">
        <v>13</v>
      </c>
      <c r="C13">
        <f t="shared" si="0"/>
        <v>5.2858752428230833</v>
      </c>
      <c r="D13">
        <f t="shared" si="1"/>
        <v>4.8215916869269577</v>
      </c>
      <c r="E13">
        <v>13</v>
      </c>
      <c r="G13">
        <f t="shared" si="2"/>
        <v>4.538478448507191</v>
      </c>
      <c r="H13">
        <f t="shared" si="3"/>
        <v>5.0406778945945012</v>
      </c>
    </row>
    <row r="14" spans="1:8" x14ac:dyDescent="0.3">
      <c r="A14">
        <v>14</v>
      </c>
      <c r="C14">
        <f t="shared" si="0"/>
        <v>5.3283116423151888</v>
      </c>
      <c r="D14">
        <f t="shared" si="1"/>
        <v>4.8653484615115286</v>
      </c>
      <c r="E14">
        <v>14</v>
      </c>
      <c r="G14">
        <f t="shared" si="2"/>
        <v>4.5940270724609791</v>
      </c>
      <c r="H14">
        <f t="shared" si="3"/>
        <v>5.0925236399547282</v>
      </c>
    </row>
    <row r="15" spans="1:8" x14ac:dyDescent="0.3">
      <c r="A15">
        <v>15</v>
      </c>
      <c r="C15">
        <f t="shared" si="0"/>
        <v>5.3707480418072953</v>
      </c>
      <c r="D15">
        <f t="shared" si="1"/>
        <v>4.909009355718104</v>
      </c>
      <c r="E15">
        <v>15</v>
      </c>
      <c r="G15">
        <f t="shared" si="2"/>
        <v>4.6495756964147672</v>
      </c>
      <c r="H15">
        <f t="shared" si="3"/>
        <v>5.1445009883162385</v>
      </c>
    </row>
    <row r="16" spans="1:8" x14ac:dyDescent="0.3">
      <c r="A16">
        <v>16</v>
      </c>
      <c r="C16">
        <f t="shared" si="0"/>
        <v>5.4131844412994017</v>
      </c>
      <c r="D16">
        <f t="shared" si="1"/>
        <v>4.9525736048765694</v>
      </c>
      <c r="E16">
        <v>16</v>
      </c>
      <c r="G16">
        <f t="shared" si="2"/>
        <v>4.7051243203685562</v>
      </c>
      <c r="H16">
        <f t="shared" si="3"/>
        <v>5.196612808466214</v>
      </c>
    </row>
    <row r="17" spans="1:8" x14ac:dyDescent="0.3">
      <c r="A17">
        <v>17</v>
      </c>
      <c r="C17">
        <f t="shared" si="0"/>
        <v>5.4556208407915072</v>
      </c>
      <c r="D17">
        <f t="shared" si="1"/>
        <v>4.9960404974606067</v>
      </c>
      <c r="E17">
        <v>17</v>
      </c>
      <c r="G17">
        <f t="shared" si="2"/>
        <v>4.7606729443223443</v>
      </c>
      <c r="H17">
        <f t="shared" si="3"/>
        <v>5.2488619404184726</v>
      </c>
    </row>
    <row r="18" spans="1:8" x14ac:dyDescent="0.3">
      <c r="A18">
        <v>18</v>
      </c>
      <c r="C18">
        <f t="shared" si="0"/>
        <v>5.4980572402836136</v>
      </c>
      <c r="D18">
        <f t="shared" si="1"/>
        <v>5.0394093772455371</v>
      </c>
      <c r="E18">
        <v>18</v>
      </c>
      <c r="G18">
        <f t="shared" si="2"/>
        <v>4.8162215682761325</v>
      </c>
      <c r="H18">
        <f t="shared" si="3"/>
        <v>5.3012511864379812</v>
      </c>
    </row>
    <row r="19" spans="1:8" x14ac:dyDescent="0.3">
      <c r="A19">
        <v>19</v>
      </c>
      <c r="C19">
        <f t="shared" si="0"/>
        <v>5.5404936397757192</v>
      </c>
      <c r="D19">
        <f t="shared" si="1"/>
        <v>5.0826796453305096</v>
      </c>
      <c r="E19">
        <v>19</v>
      </c>
      <c r="G19">
        <f t="shared" si="2"/>
        <v>4.8717701922299215</v>
      </c>
      <c r="H19">
        <f t="shared" si="3"/>
        <v>5.3537833016856391</v>
      </c>
    </row>
    <row r="20" spans="1:8" x14ac:dyDescent="0.3">
      <c r="A20">
        <v>20</v>
      </c>
      <c r="C20">
        <f t="shared" si="0"/>
        <v>5.5829300392678256</v>
      </c>
      <c r="D20">
        <f t="shared" si="1"/>
        <v>5.1258507620110221</v>
      </c>
      <c r="E20">
        <v>20</v>
      </c>
      <c r="G20">
        <f t="shared" si="2"/>
        <v>4.9273188161837096</v>
      </c>
      <c r="H20">
        <f t="shared" si="3"/>
        <v>5.40646098453061</v>
      </c>
    </row>
    <row r="21" spans="1:8" x14ac:dyDescent="0.3">
      <c r="A21">
        <v>21</v>
      </c>
      <c r="C21">
        <f t="shared" si="0"/>
        <v>5.625366438759932</v>
      </c>
      <c r="D21">
        <f t="shared" si="1"/>
        <v>5.168922248488478</v>
      </c>
      <c r="E21">
        <v>21</v>
      </c>
      <c r="G21">
        <f t="shared" si="2"/>
        <v>4.9828674401374977</v>
      </c>
      <c r="H21">
        <f t="shared" si="3"/>
        <v>5.4592868665856935</v>
      </c>
    </row>
    <row r="22" spans="1:8" x14ac:dyDescent="0.3">
      <c r="A22">
        <v>22</v>
      </c>
      <c r="C22">
        <f t="shared" si="0"/>
        <v>5.6678028382520376</v>
      </c>
      <c r="D22">
        <f t="shared" si="1"/>
        <v>5.2118936884044356</v>
      </c>
      <c r="E22">
        <v>22</v>
      </c>
      <c r="G22">
        <f t="shared" si="2"/>
        <v>5.0384160640912867</v>
      </c>
      <c r="H22">
        <f t="shared" si="3"/>
        <v>5.5122635025293825</v>
      </c>
    </row>
    <row r="23" spans="1:8" x14ac:dyDescent="0.3">
      <c r="A23">
        <v>23</v>
      </c>
      <c r="C23">
        <f t="shared" si="0"/>
        <v>5.710239237744144</v>
      </c>
      <c r="D23">
        <f t="shared" si="1"/>
        <v>5.2547647291882846</v>
      </c>
      <c r="E23">
        <v>23</v>
      </c>
      <c r="G23">
        <f t="shared" si="2"/>
        <v>5.0939646880450749</v>
      </c>
      <c r="H23">
        <f t="shared" si="3"/>
        <v>5.5653933597861149</v>
      </c>
    </row>
    <row r="24" spans="1:8" x14ac:dyDescent="0.3">
      <c r="A24">
        <v>24</v>
      </c>
      <c r="C24">
        <f t="shared" si="0"/>
        <v>5.7526756372362495</v>
      </c>
      <c r="D24">
        <f t="shared" si="1"/>
        <v>5.297535083208289</v>
      </c>
      <c r="E24">
        <v>24</v>
      </c>
      <c r="G24">
        <f t="shared" si="2"/>
        <v>5.149513311998863</v>
      </c>
      <c r="H24">
        <f t="shared" si="3"/>
        <v>5.6186788081436196</v>
      </c>
    </row>
    <row r="25" spans="1:8" x14ac:dyDescent="0.3">
      <c r="A25">
        <v>25</v>
      </c>
      <c r="C25">
        <f t="shared" si="0"/>
        <v>5.795112036728356</v>
      </c>
      <c r="D25">
        <f t="shared" si="1"/>
        <v>5.3402045287173383</v>
      </c>
      <c r="E25">
        <v>25</v>
      </c>
      <c r="G25">
        <f t="shared" si="2"/>
        <v>5.2050619359526511</v>
      </c>
      <c r="H25">
        <f t="shared" si="3"/>
        <v>5.6721221093929142</v>
      </c>
    </row>
    <row r="26" spans="1:8" x14ac:dyDescent="0.3">
      <c r="A26">
        <v>26</v>
      </c>
      <c r="C26">
        <f t="shared" si="0"/>
        <v>5.8375484362204624</v>
      </c>
      <c r="D26">
        <f t="shared" si="1"/>
        <v>5.3827729105861684</v>
      </c>
      <c r="E26">
        <v>26</v>
      </c>
      <c r="G26">
        <f t="shared" si="2"/>
        <v>5.2606105599064401</v>
      </c>
      <c r="H26">
        <f t="shared" si="3"/>
        <v>5.7257254070822743</v>
      </c>
    </row>
    <row r="27" spans="1:8" x14ac:dyDescent="0.3">
      <c r="A27">
        <v>27</v>
      </c>
      <c r="C27">
        <f t="shared" si="0"/>
        <v>5.8799848357125679</v>
      </c>
      <c r="D27">
        <f t="shared" si="1"/>
        <v>5.4252401408184534</v>
      </c>
      <c r="E27">
        <v>27</v>
      </c>
      <c r="G27">
        <f t="shared" si="2"/>
        <v>5.3161591838602282</v>
      </c>
      <c r="H27">
        <f t="shared" si="3"/>
        <v>5.7794907164811047</v>
      </c>
    </row>
    <row r="28" spans="1:8" x14ac:dyDescent="0.3">
      <c r="A28">
        <v>28</v>
      </c>
      <c r="C28">
        <f t="shared" si="0"/>
        <v>5.9224212352046743</v>
      </c>
      <c r="D28">
        <f t="shared" si="1"/>
        <v>5.4676061988437681</v>
      </c>
      <c r="E28">
        <v>28</v>
      </c>
      <c r="G28">
        <f t="shared" si="2"/>
        <v>5.3717078078140172</v>
      </c>
      <c r="H28">
        <f t="shared" si="3"/>
        <v>5.833419914852894</v>
      </c>
    </row>
    <row r="29" spans="1:8" x14ac:dyDescent="0.3">
      <c r="A29">
        <v>29</v>
      </c>
      <c r="C29">
        <f t="shared" si="0"/>
        <v>5.9648576346967808</v>
      </c>
      <c r="D29">
        <f t="shared" si="1"/>
        <v>5.5098711315861468</v>
      </c>
      <c r="E29">
        <v>29</v>
      </c>
      <c r="G29">
        <f t="shared" si="2"/>
        <v>5.4272564317678054</v>
      </c>
      <c r="H29">
        <f t="shared" si="3"/>
        <v>5.8875147321381585</v>
      </c>
    </row>
    <row r="30" spans="1:8" x14ac:dyDescent="0.3">
      <c r="A30">
        <v>30</v>
      </c>
      <c r="C30">
        <f t="shared" si="0"/>
        <v>6.0072940341888863</v>
      </c>
      <c r="D30">
        <f t="shared" si="1"/>
        <v>5.5520350533077281</v>
      </c>
      <c r="E30">
        <v>30</v>
      </c>
      <c r="G30">
        <f t="shared" si="2"/>
        <v>5.4828050557215935</v>
      </c>
      <c r="H30">
        <f t="shared" si="3"/>
        <v>5.9417767421483187</v>
      </c>
    </row>
    <row r="31" spans="1:8" x14ac:dyDescent="0.3">
      <c r="A31">
        <v>31</v>
      </c>
      <c r="C31">
        <f t="shared" si="0"/>
        <v>6.0497304336809927</v>
      </c>
      <c r="D31">
        <f t="shared" si="1"/>
        <v>5.5940981452286724</v>
      </c>
      <c r="E31">
        <v>31</v>
      </c>
      <c r="G31">
        <f t="shared" si="2"/>
        <v>5.5383536796753816</v>
      </c>
      <c r="H31">
        <f t="shared" si="3"/>
        <v>5.9962073543696413</v>
      </c>
    </row>
    <row r="32" spans="1:8" x14ac:dyDescent="0.3">
      <c r="A32">
        <v>32</v>
      </c>
      <c r="C32">
        <f t="shared" si="0"/>
        <v>6.0921668331730991</v>
      </c>
      <c r="D32">
        <f t="shared" si="1"/>
        <v>5.636060654926319</v>
      </c>
      <c r="E32">
        <v>32</v>
      </c>
      <c r="G32">
        <f t="shared" si="2"/>
        <v>5.5939023036291706</v>
      </c>
      <c r="H32">
        <f t="shared" si="3"/>
        <v>6.0508078064727462</v>
      </c>
    </row>
    <row r="33" spans="1:8" x14ac:dyDescent="0.3">
      <c r="A33">
        <v>33</v>
      </c>
      <c r="C33">
        <f t="shared" ref="C33:C64" si="4">4.77663844891781+(A33-1)*0.0424363994921061</f>
        <v>6.1346032326652047</v>
      </c>
      <c r="D33">
        <f t="shared" ref="D33:D64" si="5">0+1*C33-0.450512508614149*(1.0188679245283+(C33-5.87169811320755)^2/7.94390537080796)^0.5</f>
        <v>5.6779228955181935</v>
      </c>
      <c r="E33">
        <v>33</v>
      </c>
      <c r="G33">
        <f t="shared" ref="G33:G64" si="6">3.87189496106173+(E33-1)*0.0555486239537884</f>
        <v>5.6494509275829587</v>
      </c>
      <c r="H33">
        <f t="shared" ref="H33:H64" si="7">0+1*G33+0.450512508614149*(1.0188679245283+(G33-5.87169811320755)^2/7.94390537080796)^0.5</f>
        <v>6.1055791576175649</v>
      </c>
    </row>
    <row r="34" spans="1:8" x14ac:dyDescent="0.3">
      <c r="A34">
        <v>34</v>
      </c>
      <c r="C34">
        <f t="shared" si="4"/>
        <v>6.1770396321573111</v>
      </c>
      <c r="D34">
        <f t="shared" si="5"/>
        <v>5.7196852446351505</v>
      </c>
      <c r="E34">
        <v>34</v>
      </c>
      <c r="G34">
        <f t="shared" si="6"/>
        <v>5.7049995515367469</v>
      </c>
      <c r="H34">
        <f t="shared" si="7"/>
        <v>6.1605222826362205</v>
      </c>
    </row>
    <row r="35" spans="1:8" x14ac:dyDescent="0.3">
      <c r="A35">
        <v>35</v>
      </c>
      <c r="C35">
        <f t="shared" si="4"/>
        <v>6.2194760316494175</v>
      </c>
      <c r="D35">
        <f t="shared" si="5"/>
        <v>5.7613481431924152</v>
      </c>
      <c r="E35">
        <v>35</v>
      </c>
      <c r="G35">
        <f t="shared" si="6"/>
        <v>5.7605481754905359</v>
      </c>
      <c r="H35">
        <f t="shared" si="7"/>
        <v>6.2156378671670254</v>
      </c>
    </row>
    <row r="36" spans="1:8" x14ac:dyDescent="0.3">
      <c r="A36">
        <v>36</v>
      </c>
      <c r="C36">
        <f t="shared" si="4"/>
        <v>6.2619124311415231</v>
      </c>
      <c r="D36">
        <f t="shared" si="5"/>
        <v>5.8029120939677776</v>
      </c>
      <c r="E36">
        <v>36</v>
      </c>
      <c r="G36">
        <f t="shared" si="6"/>
        <v>5.816096799444324</v>
      </c>
      <c r="H36">
        <f t="shared" si="7"/>
        <v>6.2709264038019779</v>
      </c>
    </row>
    <row r="37" spans="1:8" x14ac:dyDescent="0.3">
      <c r="A37">
        <v>37</v>
      </c>
      <c r="C37">
        <f t="shared" si="4"/>
        <v>6.3043488306336295</v>
      </c>
      <c r="D37">
        <f t="shared" si="5"/>
        <v>5.8443776599974795</v>
      </c>
      <c r="E37">
        <v>37</v>
      </c>
      <c r="G37">
        <f t="shared" si="6"/>
        <v>5.8716454233981121</v>
      </c>
      <c r="H37">
        <f t="shared" si="7"/>
        <v>6.326388189297842</v>
      </c>
    </row>
    <row r="38" spans="1:8" x14ac:dyDescent="0.3">
      <c r="A38">
        <v>38</v>
      </c>
      <c r="C38">
        <f t="shared" si="4"/>
        <v>6.3467852301257359</v>
      </c>
      <c r="D38">
        <f t="shared" si="5"/>
        <v>5.8857454628014771</v>
      </c>
      <c r="E38">
        <v>38</v>
      </c>
      <c r="G38">
        <f t="shared" si="6"/>
        <v>5.9271940473519003</v>
      </c>
      <c r="H38">
        <f t="shared" si="7"/>
        <v>6.3820233228874486</v>
      </c>
    </row>
    <row r="39" spans="1:8" x14ac:dyDescent="0.3">
      <c r="A39">
        <v>39</v>
      </c>
      <c r="C39">
        <f t="shared" si="4"/>
        <v>6.3892216296178415</v>
      </c>
      <c r="D39">
        <f t="shared" si="5"/>
        <v>5.9270161804508481</v>
      </c>
      <c r="E39">
        <v>39</v>
      </c>
      <c r="G39">
        <f t="shared" si="6"/>
        <v>5.9827426713056893</v>
      </c>
      <c r="H39">
        <f t="shared" si="7"/>
        <v>6.4378317057135792</v>
      </c>
    </row>
    <row r="40" spans="1:8" x14ac:dyDescent="0.3">
      <c r="A40">
        <v>40</v>
      </c>
      <c r="C40">
        <f t="shared" si="4"/>
        <v>6.4316580291099479</v>
      </c>
      <c r="D40">
        <f t="shared" si="5"/>
        <v>5.9681905454909172</v>
      </c>
      <c r="E40">
        <v>40</v>
      </c>
      <c r="G40">
        <f t="shared" si="6"/>
        <v>6.0382912952594774</v>
      </c>
      <c r="H40">
        <f t="shared" si="7"/>
        <v>6.4938130413929382</v>
      </c>
    </row>
    <row r="41" spans="1:8" x14ac:dyDescent="0.3">
      <c r="A41">
        <v>41</v>
      </c>
      <c r="C41">
        <f t="shared" si="4"/>
        <v>6.4740944286020534</v>
      </c>
      <c r="D41">
        <f t="shared" si="5"/>
        <v>6.0092693427343811</v>
      </c>
      <c r="E41">
        <v>41</v>
      </c>
      <c r="G41">
        <f t="shared" si="6"/>
        <v>6.0938399192132664</v>
      </c>
      <c r="H41">
        <f t="shared" si="7"/>
        <v>6.5499668377027458</v>
      </c>
    </row>
    <row r="42" spans="1:8" x14ac:dyDescent="0.3">
      <c r="A42">
        <v>42</v>
      </c>
      <c r="C42">
        <f t="shared" si="4"/>
        <v>6.5165308280941598</v>
      </c>
      <c r="D42">
        <f t="shared" si="5"/>
        <v>6.0502534069392642</v>
      </c>
      <c r="E42">
        <v>42</v>
      </c>
      <c r="G42">
        <f t="shared" si="6"/>
        <v>6.1493885431670545</v>
      </c>
      <c r="H42">
        <f t="shared" si="7"/>
        <v>6.6062924093675912</v>
      </c>
    </row>
    <row r="43" spans="1:8" x14ac:dyDescent="0.3">
      <c r="A43">
        <v>43</v>
      </c>
      <c r="C43">
        <f t="shared" si="4"/>
        <v>6.5589672275862654</v>
      </c>
      <c r="D43">
        <f t="shared" si="5"/>
        <v>6.0911436203868536</v>
      </c>
      <c r="E43">
        <v>43</v>
      </c>
      <c r="G43">
        <f t="shared" si="6"/>
        <v>6.2049371671208426</v>
      </c>
      <c r="H43">
        <f t="shared" si="7"/>
        <v>6.6627888819099716</v>
      </c>
    </row>
    <row r="44" spans="1:8" x14ac:dyDescent="0.3">
      <c r="A44">
        <v>44</v>
      </c>
      <c r="C44">
        <f t="shared" si="4"/>
        <v>6.6014036270783718</v>
      </c>
      <c r="D44">
        <f t="shared" si="5"/>
        <v>6.1319409103749916</v>
      </c>
      <c r="E44">
        <v>44</v>
      </c>
      <c r="G44">
        <f t="shared" si="6"/>
        <v>6.2604857910746308</v>
      </c>
      <c r="H44">
        <f t="shared" si="7"/>
        <v>6.7194551965144189</v>
      </c>
    </row>
    <row r="45" spans="1:8" x14ac:dyDescent="0.3">
      <c r="A45">
        <v>45</v>
      </c>
      <c r="C45">
        <f t="shared" si="4"/>
        <v>6.6438400265704782</v>
      </c>
      <c r="D45">
        <f t="shared" si="5"/>
        <v>6.1726462466420875</v>
      </c>
      <c r="E45">
        <v>45</v>
      </c>
      <c r="G45">
        <f t="shared" si="6"/>
        <v>6.3160344150284198</v>
      </c>
      <c r="H45">
        <f t="shared" si="7"/>
        <v>6.7762901158428885</v>
      </c>
    </row>
    <row r="46" spans="1:8" x14ac:dyDescent="0.3">
      <c r="A46">
        <v>46</v>
      </c>
      <c r="C46">
        <f t="shared" si="4"/>
        <v>6.6862764260625838</v>
      </c>
      <c r="D46">
        <f t="shared" si="5"/>
        <v>6.2132606387371183</v>
      </c>
      <c r="E46">
        <v>46</v>
      </c>
      <c r="G46">
        <f t="shared" si="6"/>
        <v>6.3715830389822079</v>
      </c>
      <c r="H46">
        <f t="shared" si="7"/>
        <v>6.8332922307282056</v>
      </c>
    </row>
    <row r="47" spans="1:8" x14ac:dyDescent="0.3">
      <c r="A47">
        <v>47</v>
      </c>
      <c r="C47">
        <f t="shared" si="4"/>
        <v>6.7287128255546902</v>
      </c>
      <c r="D47">
        <f t="shared" si="5"/>
        <v>6.2537851333506094</v>
      </c>
      <c r="E47">
        <v>47</v>
      </c>
      <c r="G47">
        <f t="shared" si="6"/>
        <v>6.4271316629359969</v>
      </c>
      <c r="H47">
        <f t="shared" si="7"/>
        <v>6.8904599676631362</v>
      </c>
    </row>
    <row r="48" spans="1:8" x14ac:dyDescent="0.3">
      <c r="A48">
        <v>48</v>
      </c>
      <c r="C48">
        <f t="shared" si="4"/>
        <v>6.7711492250467966</v>
      </c>
      <c r="D48">
        <f t="shared" si="5"/>
        <v>6.2942208116211589</v>
      </c>
      <c r="E48">
        <v>48</v>
      </c>
      <c r="G48">
        <f t="shared" si="6"/>
        <v>6.482680286889785</v>
      </c>
      <c r="H48">
        <f t="shared" si="7"/>
        <v>6.9477915969951898</v>
      </c>
    </row>
    <row r="49" spans="1:8" x14ac:dyDescent="0.3">
      <c r="A49">
        <v>49</v>
      </c>
      <c r="C49">
        <f t="shared" si="4"/>
        <v>6.8135856245389022</v>
      </c>
      <c r="D49">
        <f t="shared" si="5"/>
        <v>6.3345687864315794</v>
      </c>
      <c r="E49">
        <v>49</v>
      </c>
      <c r="G49">
        <f t="shared" si="6"/>
        <v>6.5382289108435732</v>
      </c>
      <c r="H49">
        <f t="shared" si="7"/>
        <v>7.0052852417316851</v>
      </c>
    </row>
    <row r="50" spans="1:8" x14ac:dyDescent="0.3">
      <c r="A50">
        <v>50</v>
      </c>
      <c r="C50">
        <f t="shared" si="4"/>
        <v>6.8560220240310086</v>
      </c>
      <c r="D50">
        <f t="shared" si="5"/>
        <v>6.3748301997080921</v>
      </c>
      <c r="E50">
        <v>50</v>
      </c>
      <c r="G50">
        <f t="shared" si="6"/>
        <v>6.5937775347973613</v>
      </c>
      <c r="H50">
        <f t="shared" si="7"/>
        <v>7.06293888685593</v>
      </c>
    </row>
    <row r="51" spans="1:8" x14ac:dyDescent="0.3">
      <c r="A51">
        <v>51</v>
      </c>
      <c r="C51">
        <f t="shared" si="4"/>
        <v>6.898458423523115</v>
      </c>
      <c r="D51">
        <f t="shared" si="5"/>
        <v>6.4150062197352584</v>
      </c>
      <c r="E51">
        <v>51</v>
      </c>
      <c r="G51">
        <f t="shared" si="6"/>
        <v>6.6493261587511494</v>
      </c>
      <c r="H51">
        <f t="shared" si="7"/>
        <v>7.1207503890535824</v>
      </c>
    </row>
    <row r="52" spans="1:8" x14ac:dyDescent="0.3">
      <c r="A52">
        <v>52</v>
      </c>
      <c r="C52">
        <f t="shared" si="4"/>
        <v>6.9408948230152205</v>
      </c>
      <c r="D52">
        <f t="shared" si="5"/>
        <v>6.4550980384985959</v>
      </c>
      <c r="E52">
        <v>52</v>
      </c>
      <c r="G52">
        <f t="shared" si="6"/>
        <v>6.7048747827049384</v>
      </c>
      <c r="H52">
        <f t="shared" si="7"/>
        <v>7.1787174867482921</v>
      </c>
    </row>
    <row r="53" spans="1:8" x14ac:dyDescent="0.3">
      <c r="A53">
        <v>53</v>
      </c>
      <c r="C53">
        <f t="shared" si="4"/>
        <v>6.983331222507327</v>
      </c>
      <c r="D53">
        <f t="shared" si="5"/>
        <v>6.4951068690659133</v>
      </c>
      <c r="E53">
        <v>53</v>
      </c>
      <c r="G53">
        <f t="shared" si="6"/>
        <v>6.7604234066587265</v>
      </c>
      <c r="H53">
        <f t="shared" si="7"/>
        <v>7.236837810347418</v>
      </c>
    </row>
    <row r="54" spans="1:8" x14ac:dyDescent="0.3">
      <c r="A54">
        <v>54</v>
      </c>
      <c r="C54">
        <f t="shared" si="4"/>
        <v>7.0257676219994334</v>
      </c>
      <c r="D54">
        <f t="shared" si="5"/>
        <v>6.5350339430175231</v>
      </c>
      <c r="E54">
        <v>54</v>
      </c>
      <c r="G54">
        <f t="shared" si="6"/>
        <v>6.8159720306125156</v>
      </c>
      <c r="H54">
        <f t="shared" si="7"/>
        <v>7.2951088926019105</v>
      </c>
    </row>
    <row r="55" spans="1:8" x14ac:dyDescent="0.3">
      <c r="A55">
        <v>55</v>
      </c>
      <c r="C55">
        <f t="shared" si="4"/>
        <v>7.0682040214915389</v>
      </c>
      <c r="D55">
        <f t="shared" si="5"/>
        <v>6.5748805079345702</v>
      </c>
      <c r="E55">
        <v>55</v>
      </c>
      <c r="G55">
        <f t="shared" si="6"/>
        <v>6.8715206545663037</v>
      </c>
      <c r="H55">
        <f t="shared" si="7"/>
        <v>7.3535281789889995</v>
      </c>
    </row>
    <row r="56" spans="1:8" x14ac:dyDescent="0.3">
      <c r="A56">
        <v>56</v>
      </c>
      <c r="C56">
        <f t="shared" si="4"/>
        <v>7.1106404209836453</v>
      </c>
      <c r="D56">
        <f t="shared" si="5"/>
        <v>6.6146478249537211</v>
      </c>
      <c r="E56">
        <v>56</v>
      </c>
      <c r="G56">
        <f t="shared" si="6"/>
        <v>6.9270692785200918</v>
      </c>
      <c r="H56">
        <f t="shared" si="7"/>
        <v>7.412093038032145</v>
      </c>
    </row>
    <row r="57" spans="1:8" x14ac:dyDescent="0.3">
      <c r="A57">
        <v>57</v>
      </c>
      <c r="C57">
        <f t="shared" si="4"/>
        <v>7.1530768204757518</v>
      </c>
      <c r="D57">
        <f t="shared" si="5"/>
        <v>6.6543371663955364</v>
      </c>
      <c r="E57">
        <v>57</v>
      </c>
      <c r="G57">
        <f t="shared" si="6"/>
        <v>6.9826179024738799</v>
      </c>
      <c r="H57">
        <f t="shared" si="7"/>
        <v>7.4708007714793121</v>
      </c>
    </row>
    <row r="58" spans="1:8" x14ac:dyDescent="0.3">
      <c r="A58">
        <v>58</v>
      </c>
      <c r="C58">
        <f t="shared" si="4"/>
        <v>7.1955132199678573</v>
      </c>
      <c r="D58">
        <f t="shared" si="5"/>
        <v>6.6939498134728845</v>
      </c>
      <c r="E58">
        <v>58</v>
      </c>
      <c r="G58">
        <f t="shared" si="6"/>
        <v>7.0381665264276689</v>
      </c>
      <c r="H58">
        <f t="shared" si="7"/>
        <v>7.5296486242680709</v>
      </c>
    </row>
    <row r="59" spans="1:8" x14ac:dyDescent="0.3">
      <c r="A59">
        <v>59</v>
      </c>
      <c r="C59">
        <f t="shared" si="4"/>
        <v>7.2379496194599628</v>
      </c>
      <c r="D59">
        <f t="shared" si="5"/>
        <v>6.7334870540848222</v>
      </c>
      <c r="E59">
        <v>59</v>
      </c>
      <c r="G59">
        <f t="shared" si="6"/>
        <v>7.0937151503814571</v>
      </c>
      <c r="H59">
        <f t="shared" si="7"/>
        <v>7.5886337942138438</v>
      </c>
    </row>
    <row r="60" spans="1:8" x14ac:dyDescent="0.3">
      <c r="A60">
        <v>60</v>
      </c>
      <c r="C60">
        <f t="shared" si="4"/>
        <v>7.2803860189520702</v>
      </c>
      <c r="D60">
        <f t="shared" si="5"/>
        <v>6.772950180700442</v>
      </c>
      <c r="E60">
        <v>60</v>
      </c>
      <c r="G60">
        <f t="shared" si="6"/>
        <v>7.1492637743352461</v>
      </c>
      <c r="H60">
        <f t="shared" si="7"/>
        <v>7.6477534413658006</v>
      </c>
    </row>
    <row r="61" spans="1:8" x14ac:dyDescent="0.3">
      <c r="A61">
        <v>61</v>
      </c>
      <c r="C61">
        <f t="shared" si="4"/>
        <v>7.3228224184441757</v>
      </c>
      <c r="D61">
        <f t="shared" si="5"/>
        <v>6.812340488336325</v>
      </c>
      <c r="E61">
        <v>61</v>
      </c>
      <c r="G61">
        <f t="shared" si="6"/>
        <v>7.2048123982890342</v>
      </c>
      <c r="H61">
        <f t="shared" si="7"/>
        <v>7.7070046969831063</v>
      </c>
    </row>
    <row r="62" spans="1:8" x14ac:dyDescent="0.3">
      <c r="A62">
        <v>62</v>
      </c>
      <c r="C62">
        <f t="shared" si="4"/>
        <v>7.3652588179362812</v>
      </c>
      <c r="D62">
        <f t="shared" si="5"/>
        <v>6.8516592726304282</v>
      </c>
      <c r="E62">
        <v>62</v>
      </c>
      <c r="G62">
        <f t="shared" si="6"/>
        <v>7.2603610222428223</v>
      </c>
      <c r="H62">
        <f t="shared" si="7"/>
        <v>7.7663846720924106</v>
      </c>
    </row>
    <row r="63" spans="1:8" x14ac:dyDescent="0.3">
      <c r="A63">
        <v>63</v>
      </c>
      <c r="C63">
        <f t="shared" si="4"/>
        <v>7.4076952174283877</v>
      </c>
      <c r="D63">
        <f t="shared" si="5"/>
        <v>6.8909078280143667</v>
      </c>
      <c r="E63">
        <v>63</v>
      </c>
      <c r="G63">
        <f t="shared" si="6"/>
        <v>7.3159096461966104</v>
      </c>
      <c r="H63">
        <f t="shared" si="7"/>
        <v>7.8258904655953589</v>
      </c>
    </row>
    <row r="64" spans="1:8" x14ac:dyDescent="0.3">
      <c r="A64">
        <v>64</v>
      </c>
      <c r="C64">
        <f t="shared" si="4"/>
        <v>7.4501316169204941</v>
      </c>
      <c r="D64">
        <f t="shared" si="5"/>
        <v>6.9300874459853912</v>
      </c>
      <c r="E64">
        <v>64</v>
      </c>
      <c r="G64">
        <f t="shared" si="6"/>
        <v>7.3714582701503986</v>
      </c>
      <c r="H64">
        <f t="shared" si="7"/>
        <v>7.8855191719025139</v>
      </c>
    </row>
    <row r="65" spans="1:8" x14ac:dyDescent="0.3">
      <c r="A65">
        <v>65</v>
      </c>
      <c r="C65">
        <f t="shared" ref="C65:C70" si="8">4.77663844891781+(A65-1)*0.0424363994921061</f>
        <v>7.4925680164125996</v>
      </c>
      <c r="D65">
        <f t="shared" ref="D65:D70" si="9">0+1*C65-0.450512508614149*(1.0188679245283+(C65-5.87169811320755)^2/7.94390537080796)^0.5</f>
        <v>6.9691994134786475</v>
      </c>
      <c r="E65">
        <v>65</v>
      </c>
      <c r="G65">
        <f t="shared" ref="G65:G70" si="10">3.87189496106173+(E65-1)*0.0555486239537884</f>
        <v>7.4270068941041876</v>
      </c>
      <c r="H65">
        <f t="shared" ref="H65:H70" si="11">0+1*G65+0.450512508614149*(1.0188679245283+(G65-5.87169811320755)^2/7.94390537080796)^0.5</f>
        <v>7.9452678880771428</v>
      </c>
    </row>
    <row r="66" spans="1:8" x14ac:dyDescent="0.3">
      <c r="A66">
        <v>66</v>
      </c>
      <c r="C66">
        <f t="shared" si="8"/>
        <v>7.535004415904706</v>
      </c>
      <c r="D66">
        <f t="shared" si="9"/>
        <v>7.0082450113396497</v>
      </c>
      <c r="E66">
        <v>66</v>
      </c>
      <c r="G66">
        <f t="shared" si="10"/>
        <v>7.4825555180579766</v>
      </c>
      <c r="H66">
        <f t="shared" si="11"/>
        <v>8.0051337204789466</v>
      </c>
    </row>
    <row r="67" spans="1:8" x14ac:dyDescent="0.3">
      <c r="A67">
        <v>67</v>
      </c>
      <c r="C67">
        <f t="shared" si="8"/>
        <v>7.5774408153968125</v>
      </c>
      <c r="D67">
        <f t="shared" si="9"/>
        <v>7.0472255128963397</v>
      </c>
      <c r="E67">
        <v>67</v>
      </c>
      <c r="G67">
        <f t="shared" si="10"/>
        <v>7.5381041420117647</v>
      </c>
      <c r="H67">
        <f t="shared" si="11"/>
        <v>8.0651137909037818</v>
      </c>
    </row>
    <row r="68" spans="1:8" x14ac:dyDescent="0.3">
      <c r="A68">
        <v>68</v>
      </c>
      <c r="C68">
        <f t="shared" si="8"/>
        <v>7.619877214888918</v>
      </c>
      <c r="D68">
        <f t="shared" si="9"/>
        <v>7.0861421826296134</v>
      </c>
      <c r="E68">
        <v>68</v>
      </c>
      <c r="G68">
        <f t="shared" si="10"/>
        <v>7.5936527659655528</v>
      </c>
      <c r="H68">
        <f t="shared" si="11"/>
        <v>8.1252052422208152</v>
      </c>
    </row>
    <row r="69" spans="1:8" x14ac:dyDescent="0.3">
      <c r="A69">
        <v>69</v>
      </c>
      <c r="C69">
        <f t="shared" si="8"/>
        <v>7.6623136143810244</v>
      </c>
      <c r="D69">
        <f t="shared" si="9"/>
        <v>7.1249962749406768</v>
      </c>
      <c r="E69">
        <v>69</v>
      </c>
      <c r="G69">
        <f t="shared" si="10"/>
        <v>7.649201389919341</v>
      </c>
      <c r="H69">
        <f t="shared" si="11"/>
        <v>8.185405243513264</v>
      </c>
    </row>
    <row r="70" spans="1:8" x14ac:dyDescent="0.3">
      <c r="A70">
        <v>70</v>
      </c>
      <c r="C70">
        <f t="shared" si="8"/>
        <v>7.7047500138731309</v>
      </c>
      <c r="D70">
        <f t="shared" si="9"/>
        <v>7.1637890330132317</v>
      </c>
      <c r="E70">
        <v>70</v>
      </c>
      <c r="G70">
        <f t="shared" si="10"/>
        <v>7.7047500138731291</v>
      </c>
      <c r="H70">
        <f t="shared" si="11"/>
        <v>8.2457109947330274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A30E2-6B60-41CF-822A-77FC94CB7D91}">
  <sheetPr codeName="XLSTAT_20230720_150825_1_HID3"/>
  <dimension ref="A1:D75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1.5918947811515824</v>
      </c>
      <c r="B1">
        <v>-6.2214615845135768E-2</v>
      </c>
      <c r="C1">
        <v>-1.8964234065057095</v>
      </c>
      <c r="D1">
        <v>5.9394863619622207</v>
      </c>
    </row>
    <row r="2" spans="1:4" x14ac:dyDescent="0.3">
      <c r="A2">
        <v>1.6000000000000016</v>
      </c>
      <c r="B2">
        <v>5.5754507899121793E-2</v>
      </c>
      <c r="C2">
        <v>-1.67542317753968</v>
      </c>
      <c r="D2">
        <v>-6.8134642436349632E-2</v>
      </c>
    </row>
    <row r="3" spans="1:4" x14ac:dyDescent="0.3">
      <c r="A3">
        <v>0.6543484421636423</v>
      </c>
      <c r="B3">
        <v>0.31600764058407949</v>
      </c>
      <c r="C3">
        <v>-1.0723205686282984</v>
      </c>
      <c r="D3">
        <v>-6.0976868288396879</v>
      </c>
    </row>
    <row r="4" spans="1:4" x14ac:dyDescent="0.3">
      <c r="A4">
        <v>-0.11611901764734434</v>
      </c>
      <c r="B4">
        <v>1.6960804671075187</v>
      </c>
      <c r="C4">
        <v>-1.2939908049417406</v>
      </c>
      <c r="D4">
        <v>-9.0109144337465252E-2</v>
      </c>
    </row>
    <row r="5" spans="1:4" x14ac:dyDescent="0.3">
      <c r="C5">
        <v>-0.92090007327361867</v>
      </c>
      <c r="D5">
        <v>0.24372532259336499</v>
      </c>
    </row>
    <row r="6" spans="1:4" x14ac:dyDescent="0.3">
      <c r="C6">
        <v>-0.92090007327361867</v>
      </c>
      <c r="D6">
        <v>0.24372532259336499</v>
      </c>
    </row>
    <row r="7" spans="1:4" x14ac:dyDescent="0.3">
      <c r="C7">
        <v>-1.2940865202765226</v>
      </c>
      <c r="D7">
        <v>-9.0115332909331575E-2</v>
      </c>
    </row>
    <row r="8" spans="1:4" x14ac:dyDescent="0.3">
      <c r="C8">
        <v>-1.2940865202765226</v>
      </c>
      <c r="D8">
        <v>-9.0115332909331575E-2</v>
      </c>
    </row>
    <row r="9" spans="1:4" x14ac:dyDescent="0.3">
      <c r="C9">
        <v>-0.9674646282310474</v>
      </c>
      <c r="D9">
        <v>0.20200065565591099</v>
      </c>
    </row>
    <row r="10" spans="1:4" x14ac:dyDescent="0.3">
      <c r="C10">
        <v>-0.92214437262578686</v>
      </c>
      <c r="D10">
        <v>0.2436448711591028</v>
      </c>
    </row>
    <row r="11" spans="1:4" x14ac:dyDescent="0.3">
      <c r="C11">
        <v>-0.92214437262578686</v>
      </c>
      <c r="D11">
        <v>0.2436448711591028</v>
      </c>
    </row>
    <row r="12" spans="1:4" x14ac:dyDescent="0.3">
      <c r="C12">
        <v>-0.96870892758321536</v>
      </c>
      <c r="D12">
        <v>0.2019202042216488</v>
      </c>
    </row>
    <row r="13" spans="1:4" x14ac:dyDescent="0.3">
      <c r="C13">
        <v>-0.91332415502205722</v>
      </c>
      <c r="D13">
        <v>-0.11213315481351151</v>
      </c>
    </row>
    <row r="14" spans="1:4" x14ac:dyDescent="0.3">
      <c r="C14">
        <v>-0.91265414767858233</v>
      </c>
      <c r="D14">
        <v>-0.11208983481044725</v>
      </c>
    </row>
    <row r="15" spans="1:4" x14ac:dyDescent="0.3">
      <c r="C15">
        <v>-0.91265414767858233</v>
      </c>
      <c r="D15">
        <v>-0.11208983481044725</v>
      </c>
    </row>
    <row r="16" spans="1:4" x14ac:dyDescent="0.3">
      <c r="C16">
        <v>-0.91332415502205722</v>
      </c>
      <c r="D16">
        <v>-0.11213315481351151</v>
      </c>
    </row>
    <row r="17" spans="3:4" x14ac:dyDescent="0.3">
      <c r="C17">
        <v>-0.91332415502205722</v>
      </c>
      <c r="D17">
        <v>-0.11213315481351151</v>
      </c>
    </row>
    <row r="18" spans="3:4" x14ac:dyDescent="0.3">
      <c r="C18">
        <v>-0.91265414767858233</v>
      </c>
      <c r="D18">
        <v>-0.11208983481044725</v>
      </c>
    </row>
    <row r="19" spans="3:4" x14ac:dyDescent="0.3">
      <c r="C19">
        <v>-0.91265414767858233</v>
      </c>
      <c r="D19">
        <v>-0.11208983481044725</v>
      </c>
    </row>
    <row r="20" spans="3:4" x14ac:dyDescent="0.3">
      <c r="C20">
        <v>-0.91332415502205722</v>
      </c>
      <c r="D20">
        <v>-0.11213315481351151</v>
      </c>
    </row>
    <row r="21" spans="3:4" x14ac:dyDescent="0.3">
      <c r="C21">
        <v>-0.91332415502205722</v>
      </c>
      <c r="D21">
        <v>-0.11213315481351151</v>
      </c>
    </row>
    <row r="22" spans="3:4" x14ac:dyDescent="0.3">
      <c r="C22">
        <v>-0.91265414767858233</v>
      </c>
      <c r="D22">
        <v>-0.11208983481044725</v>
      </c>
    </row>
    <row r="23" spans="3:4" x14ac:dyDescent="0.3">
      <c r="C23">
        <v>-0.91207985566988947</v>
      </c>
      <c r="D23">
        <v>-0.1120527033792493</v>
      </c>
    </row>
    <row r="24" spans="3:4" x14ac:dyDescent="0.3">
      <c r="C24">
        <v>-0.91265414767858233</v>
      </c>
      <c r="D24">
        <v>-0.11208983481044725</v>
      </c>
    </row>
    <row r="25" spans="3:4" x14ac:dyDescent="0.3">
      <c r="C25">
        <v>-0.91332415502205722</v>
      </c>
      <c r="D25">
        <v>-0.11213315481351151</v>
      </c>
    </row>
    <row r="26" spans="3:4" x14ac:dyDescent="0.3">
      <c r="C26">
        <v>-0.91399416236553244</v>
      </c>
      <c r="D26">
        <v>-0.11217647481657576</v>
      </c>
    </row>
    <row r="27" spans="3:4" x14ac:dyDescent="0.3">
      <c r="C27">
        <v>-0.11281078780726048</v>
      </c>
      <c r="D27">
        <v>0.24141434572245923</v>
      </c>
    </row>
    <row r="28" spans="3:4" x14ac:dyDescent="0.3">
      <c r="C28">
        <v>-0.53198749775889997</v>
      </c>
      <c r="D28">
        <v>-0.13411384528649345</v>
      </c>
    </row>
    <row r="29" spans="3:4" x14ac:dyDescent="0.3">
      <c r="C29">
        <v>-0.53256178976759283</v>
      </c>
      <c r="D29">
        <v>-0.13415097671769138</v>
      </c>
    </row>
    <row r="30" spans="3:4" x14ac:dyDescent="0.3">
      <c r="C30">
        <v>-0.53256178976759283</v>
      </c>
      <c r="D30">
        <v>-0.13415097671769138</v>
      </c>
    </row>
    <row r="31" spans="3:4" x14ac:dyDescent="0.3">
      <c r="C31">
        <v>-0.53198749775889997</v>
      </c>
      <c r="D31">
        <v>-0.13411384528649345</v>
      </c>
    </row>
    <row r="32" spans="3:4" x14ac:dyDescent="0.3">
      <c r="C32">
        <v>-0.53131749041542498</v>
      </c>
      <c r="D32">
        <v>-0.13407052528342919</v>
      </c>
    </row>
    <row r="33" spans="3:4" x14ac:dyDescent="0.3">
      <c r="C33">
        <v>-0.53198749775889997</v>
      </c>
      <c r="D33">
        <v>-0.13411384528649345</v>
      </c>
    </row>
    <row r="34" spans="3:4" x14ac:dyDescent="0.3">
      <c r="C34">
        <v>-0.53198749775889997</v>
      </c>
      <c r="D34">
        <v>-0.13411384528649345</v>
      </c>
    </row>
    <row r="35" spans="3:4" x14ac:dyDescent="0.3">
      <c r="C35">
        <v>-0.53131749041542498</v>
      </c>
      <c r="D35">
        <v>-0.13407052528342919</v>
      </c>
    </row>
    <row r="36" spans="3:4" x14ac:dyDescent="0.3">
      <c r="C36">
        <v>-0.11281078780726048</v>
      </c>
      <c r="D36">
        <v>0.24141434572245923</v>
      </c>
    </row>
    <row r="37" spans="3:4" x14ac:dyDescent="0.3">
      <c r="C37">
        <v>-0.53189178242411783</v>
      </c>
      <c r="D37">
        <v>-0.13410765671462713</v>
      </c>
    </row>
    <row r="38" spans="3:4" x14ac:dyDescent="0.3">
      <c r="C38">
        <v>-0.53131749041542498</v>
      </c>
      <c r="D38">
        <v>-0.13407052528342919</v>
      </c>
    </row>
    <row r="39" spans="3:4" x14ac:dyDescent="0.3">
      <c r="C39">
        <v>-0.53256178976759283</v>
      </c>
      <c r="D39">
        <v>-0.13415097671769138</v>
      </c>
    </row>
    <row r="40" spans="3:4" x14ac:dyDescent="0.3">
      <c r="C40">
        <v>-0.53198749775889997</v>
      </c>
      <c r="D40">
        <v>-0.13411384528649345</v>
      </c>
    </row>
    <row r="41" spans="3:4" x14ac:dyDescent="0.3">
      <c r="C41">
        <v>-0.15937534276468909</v>
      </c>
      <c r="D41">
        <v>0.19968967878500521</v>
      </c>
    </row>
    <row r="42" spans="3:4" x14ac:dyDescent="0.3">
      <c r="C42">
        <v>-0.11290650314204254</v>
      </c>
      <c r="D42">
        <v>0.24140815715059291</v>
      </c>
    </row>
    <row r="43" spans="3:4" x14ac:dyDescent="0.3">
      <c r="C43">
        <v>-0.53131749041542498</v>
      </c>
      <c r="D43">
        <v>-0.13407052528342919</v>
      </c>
    </row>
    <row r="44" spans="3:4" x14ac:dyDescent="0.3">
      <c r="C44">
        <v>0.49254944574919501</v>
      </c>
      <c r="D44">
        <v>-6.7871372029382107E-2</v>
      </c>
    </row>
    <row r="45" spans="3:4" x14ac:dyDescent="0.3">
      <c r="C45">
        <v>0.8644915933999312</v>
      </c>
      <c r="D45">
        <v>0.26588883203905228</v>
      </c>
    </row>
    <row r="46" spans="3:4" x14ac:dyDescent="0.3">
      <c r="C46">
        <v>1.0959743535001238</v>
      </c>
      <c r="D46">
        <v>0.474425526720194</v>
      </c>
    </row>
    <row r="47" spans="3:4" x14ac:dyDescent="0.3">
      <c r="C47">
        <v>0.91105614835735971</v>
      </c>
      <c r="D47">
        <v>0.30761349897650631</v>
      </c>
    </row>
    <row r="48" spans="3:4" x14ac:dyDescent="0.3">
      <c r="C48">
        <v>1.0985586675392418</v>
      </c>
      <c r="D48">
        <v>0.47459261816058473</v>
      </c>
    </row>
    <row r="49" spans="3:4" x14ac:dyDescent="0.3">
      <c r="C49">
        <v>0.79051804641710299</v>
      </c>
      <c r="D49">
        <v>-9.5242308597930592E-2</v>
      </c>
    </row>
    <row r="50" spans="3:4" x14ac:dyDescent="0.3">
      <c r="C50">
        <v>0.79118805376057821</v>
      </c>
      <c r="D50">
        <v>-9.5198988594866321E-2</v>
      </c>
    </row>
    <row r="51" spans="3:4" x14ac:dyDescent="0.3">
      <c r="C51">
        <v>0.79118805376057821</v>
      </c>
      <c r="D51">
        <v>-9.5198988594866321E-2</v>
      </c>
    </row>
    <row r="52" spans="3:4" x14ac:dyDescent="0.3">
      <c r="C52">
        <v>0.79118805376057821</v>
      </c>
      <c r="D52">
        <v>-9.5198988594866321E-2</v>
      </c>
    </row>
    <row r="53" spans="3:4" x14ac:dyDescent="0.3">
      <c r="C53">
        <v>0.79051804641710299</v>
      </c>
      <c r="D53">
        <v>-9.5242308597930592E-2</v>
      </c>
    </row>
    <row r="54" spans="3:4" x14ac:dyDescent="0.3">
      <c r="C54">
        <v>0.79176234576927107</v>
      </c>
      <c r="D54">
        <v>-9.5161857163668401E-2</v>
      </c>
    </row>
    <row r="55" spans="3:4" x14ac:dyDescent="0.3">
      <c r="C55">
        <v>0.79118805376057821</v>
      </c>
      <c r="D55">
        <v>-9.5198988594866321E-2</v>
      </c>
    </row>
    <row r="56" spans="3:4" x14ac:dyDescent="0.3">
      <c r="C56">
        <v>0.79118805376057821</v>
      </c>
      <c r="D56">
        <v>-9.5198988594866321E-2</v>
      </c>
    </row>
    <row r="57" spans="3:4" x14ac:dyDescent="0.3">
      <c r="C57">
        <v>0.79051804641710299</v>
      </c>
      <c r="D57">
        <v>-9.5242308597930592E-2</v>
      </c>
    </row>
    <row r="58" spans="3:4" x14ac:dyDescent="0.3">
      <c r="C58">
        <v>0.79051804641710299</v>
      </c>
      <c r="D58">
        <v>-9.5242308597930592E-2</v>
      </c>
    </row>
    <row r="59" spans="3:4" x14ac:dyDescent="0.3">
      <c r="C59">
        <v>0.78994375440841003</v>
      </c>
      <c r="D59">
        <v>-9.5279440029128512E-2</v>
      </c>
    </row>
    <row r="60" spans="3:4" x14ac:dyDescent="0.3">
      <c r="C60">
        <v>0.79118805376057821</v>
      </c>
      <c r="D60">
        <v>-9.5198988594866321E-2</v>
      </c>
    </row>
    <row r="61" spans="3:4" x14ac:dyDescent="0.3">
      <c r="C61">
        <v>0.79051804641710299</v>
      </c>
      <c r="D61">
        <v>-9.5242308597930592E-2</v>
      </c>
    </row>
    <row r="62" spans="3:4" x14ac:dyDescent="0.3">
      <c r="C62">
        <v>0.79051804641710299</v>
      </c>
      <c r="D62">
        <v>-9.5242308597930592E-2</v>
      </c>
    </row>
    <row r="63" spans="3:4" x14ac:dyDescent="0.3">
      <c r="C63">
        <v>1.0898266617719612</v>
      </c>
      <c r="D63">
        <v>-0.12252660516035052</v>
      </c>
    </row>
    <row r="64" spans="3:4" x14ac:dyDescent="0.3">
      <c r="C64">
        <v>1.0898266617719612</v>
      </c>
      <c r="D64">
        <v>-0.12252660516035052</v>
      </c>
    </row>
    <row r="65" spans="3:4" x14ac:dyDescent="0.3">
      <c r="C65">
        <v>1.554802204002772</v>
      </c>
      <c r="D65">
        <v>0.29467674421112566</v>
      </c>
    </row>
    <row r="66" spans="3:4" x14ac:dyDescent="0.3">
      <c r="C66">
        <v>1.55604650335494</v>
      </c>
      <c r="D66">
        <v>0.29475719564538788</v>
      </c>
    </row>
    <row r="67" spans="3:4" x14ac:dyDescent="0.3">
      <c r="C67">
        <v>1.55604650335494</v>
      </c>
      <c r="D67">
        <v>0.29475719564538788</v>
      </c>
    </row>
    <row r="68" spans="3:4" x14ac:dyDescent="0.3">
      <c r="C68">
        <v>1.0897309464371789</v>
      </c>
      <c r="D68">
        <v>-0.12253279373221684</v>
      </c>
    </row>
    <row r="69" spans="3:4" x14ac:dyDescent="0.3">
      <c r="C69">
        <v>1.0898266617719612</v>
      </c>
      <c r="D69">
        <v>-0.12252660516035052</v>
      </c>
    </row>
    <row r="70" spans="3:4" x14ac:dyDescent="0.3">
      <c r="C70">
        <v>1.509481948397511</v>
      </c>
      <c r="D70">
        <v>0.25303252870793375</v>
      </c>
    </row>
    <row r="71" spans="3:4" x14ac:dyDescent="0.3">
      <c r="C71">
        <v>1.554802204002772</v>
      </c>
      <c r="D71">
        <v>0.29467674421112566</v>
      </c>
    </row>
    <row r="72" spans="3:4" x14ac:dyDescent="0.3">
      <c r="C72">
        <v>1.5082376490453435</v>
      </c>
      <c r="D72">
        <v>0.25295207727367158</v>
      </c>
    </row>
    <row r="73" spans="3:4" x14ac:dyDescent="0.3">
      <c r="C73">
        <v>1.3890395617920377</v>
      </c>
      <c r="D73">
        <v>-0.14981709029463686</v>
      </c>
    </row>
    <row r="74" spans="3:4" x14ac:dyDescent="0.3">
      <c r="C74">
        <v>1.3883695544485626</v>
      </c>
      <c r="D74">
        <v>-0.14986041029770109</v>
      </c>
    </row>
    <row r="75" spans="3:4" x14ac:dyDescent="0.3">
      <c r="C75">
        <v>2.4326153337874965</v>
      </c>
      <c r="D75">
        <v>0.49044377556727725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51A11-3C1F-40E5-B51C-80FC34A1B066}">
  <sheetPr codeName="XLSTAT_20230720_150825_1_HID2"/>
  <dimension ref="A1:B75"/>
  <sheetViews>
    <sheetView workbookViewId="0"/>
  </sheetViews>
  <sheetFormatPr defaultRowHeight="14.4" x14ac:dyDescent="0.3"/>
  <sheetData>
    <row r="1" spans="1:2" x14ac:dyDescent="0.3">
      <c r="A1">
        <v>-2.5855760829353569</v>
      </c>
      <c r="B1">
        <v>5.9449259377529113</v>
      </c>
    </row>
    <row r="2" spans="1:2" x14ac:dyDescent="0.3">
      <c r="A2">
        <v>-2.2842652552069271</v>
      </c>
      <c r="B2">
        <v>-6.8197042369427627E-2</v>
      </c>
    </row>
    <row r="3" spans="1:2" x14ac:dyDescent="0.3">
      <c r="A3">
        <v>-1.4619975718363518</v>
      </c>
      <c r="B3">
        <v>-6.1032712897900128</v>
      </c>
    </row>
    <row r="4" spans="1:2" x14ac:dyDescent="0.3">
      <c r="A4">
        <v>-1.7642218849008717</v>
      </c>
      <c r="B4">
        <v>-9.019166923779956E-2</v>
      </c>
    </row>
    <row r="5" spans="1:2" x14ac:dyDescent="0.3">
      <c r="A5">
        <v>-1.2555514744552472</v>
      </c>
      <c r="B5">
        <v>0.24394853421193988</v>
      </c>
    </row>
    <row r="6" spans="1:2" x14ac:dyDescent="0.3">
      <c r="A6">
        <v>-1.2555514744552472</v>
      </c>
      <c r="B6">
        <v>0.24394853421193988</v>
      </c>
    </row>
    <row r="7" spans="1:2" x14ac:dyDescent="0.3">
      <c r="A7">
        <v>-1.7643523828052605</v>
      </c>
      <c r="B7">
        <v>-9.0197863477362319E-2</v>
      </c>
    </row>
    <row r="8" spans="1:2" x14ac:dyDescent="0.3">
      <c r="A8">
        <v>-1.7643523828052605</v>
      </c>
      <c r="B8">
        <v>-9.0197863477362319E-2</v>
      </c>
    </row>
    <row r="9" spans="1:2" x14ac:dyDescent="0.3">
      <c r="A9">
        <v>-1.3190374023326588</v>
      </c>
      <c r="B9">
        <v>0.20218565446039455</v>
      </c>
    </row>
    <row r="10" spans="1:2" x14ac:dyDescent="0.3">
      <c r="A10">
        <v>-1.2572479472123019</v>
      </c>
      <c r="B10">
        <v>0.24386800909762399</v>
      </c>
    </row>
    <row r="11" spans="1:2" x14ac:dyDescent="0.3">
      <c r="A11">
        <v>-1.2572479472123019</v>
      </c>
      <c r="B11">
        <v>0.24386800909762399</v>
      </c>
    </row>
    <row r="12" spans="1:2" x14ac:dyDescent="0.3">
      <c r="A12">
        <v>-1.3207338750897133</v>
      </c>
      <c r="B12">
        <v>0.20210512934607866</v>
      </c>
    </row>
    <row r="13" spans="1:2" x14ac:dyDescent="0.3">
      <c r="A13">
        <v>-1.2452224978299253</v>
      </c>
      <c r="B13">
        <v>-0.11223585002267362</v>
      </c>
    </row>
    <row r="14" spans="1:2" x14ac:dyDescent="0.3">
      <c r="A14">
        <v>-1.2443090124992038</v>
      </c>
      <c r="B14">
        <v>-0.11219249034573431</v>
      </c>
    </row>
    <row r="15" spans="1:2" x14ac:dyDescent="0.3">
      <c r="A15">
        <v>-1.2443090124992038</v>
      </c>
      <c r="B15">
        <v>-0.11219249034573431</v>
      </c>
    </row>
    <row r="16" spans="1:2" x14ac:dyDescent="0.3">
      <c r="A16">
        <v>-1.2452224978299253</v>
      </c>
      <c r="B16">
        <v>-0.11223585002267362</v>
      </c>
    </row>
    <row r="17" spans="1:2" x14ac:dyDescent="0.3">
      <c r="A17">
        <v>-1.2452224978299253</v>
      </c>
      <c r="B17">
        <v>-0.11223585002267362</v>
      </c>
    </row>
    <row r="18" spans="1:2" x14ac:dyDescent="0.3">
      <c r="A18">
        <v>-1.2443090124992038</v>
      </c>
      <c r="B18">
        <v>-0.11219249034573431</v>
      </c>
    </row>
    <row r="19" spans="1:2" x14ac:dyDescent="0.3">
      <c r="A19">
        <v>-1.2443090124992038</v>
      </c>
      <c r="B19">
        <v>-0.11219249034573431</v>
      </c>
    </row>
    <row r="20" spans="1:2" x14ac:dyDescent="0.3">
      <c r="A20">
        <v>-1.2452224978299253</v>
      </c>
      <c r="B20">
        <v>-0.11223585002267362</v>
      </c>
    </row>
    <row r="21" spans="1:2" x14ac:dyDescent="0.3">
      <c r="A21">
        <v>-1.2452224978299253</v>
      </c>
      <c r="B21">
        <v>-0.11223585002267362</v>
      </c>
    </row>
    <row r="22" spans="1:2" x14ac:dyDescent="0.3">
      <c r="A22">
        <v>-1.2443090124992038</v>
      </c>
      <c r="B22">
        <v>-0.11219249034573431</v>
      </c>
    </row>
    <row r="23" spans="1:2" x14ac:dyDescent="0.3">
      <c r="A23">
        <v>-1.243526025072871</v>
      </c>
      <c r="B23">
        <v>-0.11215532490835772</v>
      </c>
    </row>
    <row r="24" spans="1:2" x14ac:dyDescent="0.3">
      <c r="A24">
        <v>-1.2443090124992038</v>
      </c>
      <c r="B24">
        <v>-0.11219249034573431</v>
      </c>
    </row>
    <row r="25" spans="1:2" x14ac:dyDescent="0.3">
      <c r="A25">
        <v>-1.2452224978299253</v>
      </c>
      <c r="B25">
        <v>-0.11223585002267362</v>
      </c>
    </row>
    <row r="26" spans="1:2" x14ac:dyDescent="0.3">
      <c r="A26">
        <v>-1.2461359831606471</v>
      </c>
      <c r="B26">
        <v>-0.11227920969961296</v>
      </c>
    </row>
    <row r="27" spans="1:2" x14ac:dyDescent="0.3">
      <c r="A27">
        <v>-0.15380577662716699</v>
      </c>
      <c r="B27">
        <v>0.24163544087286268</v>
      </c>
    </row>
    <row r="28" spans="1:2" x14ac:dyDescent="0.3">
      <c r="A28">
        <v>-0.72530962542825872</v>
      </c>
      <c r="B28">
        <v>-0.13423667113060833</v>
      </c>
    </row>
    <row r="29" spans="1:2" x14ac:dyDescent="0.3">
      <c r="A29">
        <v>-0.72609261285459148</v>
      </c>
      <c r="B29">
        <v>-0.13427383656798489</v>
      </c>
    </row>
    <row r="30" spans="1:2" x14ac:dyDescent="0.3">
      <c r="A30">
        <v>-0.72609261285459148</v>
      </c>
      <c r="B30">
        <v>-0.13427383656798489</v>
      </c>
    </row>
    <row r="31" spans="1:2" x14ac:dyDescent="0.3">
      <c r="A31">
        <v>-0.72530962542825872</v>
      </c>
      <c r="B31">
        <v>-0.13423667113060833</v>
      </c>
    </row>
    <row r="32" spans="1:2" x14ac:dyDescent="0.3">
      <c r="A32">
        <v>-0.72439614009753717</v>
      </c>
      <c r="B32">
        <v>-0.134193311453669</v>
      </c>
    </row>
    <row r="33" spans="1:2" x14ac:dyDescent="0.3">
      <c r="A33">
        <v>-0.72530962542825872</v>
      </c>
      <c r="B33">
        <v>-0.13423667113060833</v>
      </c>
    </row>
    <row r="34" spans="1:2" x14ac:dyDescent="0.3">
      <c r="A34">
        <v>-0.72530962542825872</v>
      </c>
      <c r="B34">
        <v>-0.13423667113060833</v>
      </c>
    </row>
    <row r="35" spans="1:2" x14ac:dyDescent="0.3">
      <c r="A35">
        <v>-0.72439614009753717</v>
      </c>
      <c r="B35">
        <v>-0.134193311453669</v>
      </c>
    </row>
    <row r="36" spans="1:2" x14ac:dyDescent="0.3">
      <c r="A36">
        <v>-0.15380577662716699</v>
      </c>
      <c r="B36">
        <v>0.24163544087286268</v>
      </c>
    </row>
    <row r="37" spans="1:2" x14ac:dyDescent="0.3">
      <c r="A37">
        <v>-0.72517912752386993</v>
      </c>
      <c r="B37">
        <v>-0.13423047689104556</v>
      </c>
    </row>
    <row r="38" spans="1:2" x14ac:dyDescent="0.3">
      <c r="A38">
        <v>-0.72439614009753717</v>
      </c>
      <c r="B38">
        <v>-0.134193311453669</v>
      </c>
    </row>
    <row r="39" spans="1:2" x14ac:dyDescent="0.3">
      <c r="A39">
        <v>-0.72609261285459148</v>
      </c>
      <c r="B39">
        <v>-0.13427383656798489</v>
      </c>
    </row>
    <row r="40" spans="1:2" x14ac:dyDescent="0.3">
      <c r="A40">
        <v>-0.72530962542825872</v>
      </c>
      <c r="B40">
        <v>-0.13423667113060833</v>
      </c>
    </row>
    <row r="41" spans="1:2" x14ac:dyDescent="0.3">
      <c r="A41">
        <v>-0.21729170450457846</v>
      </c>
      <c r="B41">
        <v>0.19987256112131732</v>
      </c>
    </row>
    <row r="42" spans="1:2" x14ac:dyDescent="0.3">
      <c r="A42">
        <v>-0.15393627453155567</v>
      </c>
      <c r="B42">
        <v>0.2416292466332999</v>
      </c>
    </row>
    <row r="43" spans="1:2" x14ac:dyDescent="0.3">
      <c r="A43">
        <v>-0.72439614009753717</v>
      </c>
      <c r="B43">
        <v>-0.134193311453669</v>
      </c>
    </row>
    <row r="44" spans="1:2" x14ac:dyDescent="0.3">
      <c r="A44">
        <v>0.67153994314947862</v>
      </c>
      <c r="B44">
        <v>-6.7933530850814272E-2</v>
      </c>
    </row>
    <row r="45" spans="1:2" x14ac:dyDescent="0.3">
      <c r="A45">
        <v>1.1786443787424377</v>
      </c>
      <c r="B45">
        <v>0.26613234172417205</v>
      </c>
    </row>
    <row r="46" spans="1:2" x14ac:dyDescent="0.3">
      <c r="A46">
        <v>1.4942470474680514</v>
      </c>
      <c r="B46">
        <v>0.47486002112802023</v>
      </c>
    </row>
    <row r="47" spans="1:2" x14ac:dyDescent="0.3">
      <c r="A47">
        <v>1.242130306619849</v>
      </c>
      <c r="B47">
        <v>0.30789522147571741</v>
      </c>
    </row>
    <row r="48" spans="1:2" x14ac:dyDescent="0.3">
      <c r="A48">
        <v>1.497770490886549</v>
      </c>
      <c r="B48">
        <v>0.47502726559621478</v>
      </c>
    </row>
    <row r="49" spans="1:2" x14ac:dyDescent="0.3">
      <c r="A49">
        <v>1.077789140828499</v>
      </c>
      <c r="B49">
        <v>-9.5329534617913839E-2</v>
      </c>
    </row>
    <row r="50" spans="1:2" x14ac:dyDescent="0.3">
      <c r="A50">
        <v>1.0787026261592207</v>
      </c>
      <c r="B50">
        <v>-9.5286174940974494E-2</v>
      </c>
    </row>
    <row r="51" spans="1:2" x14ac:dyDescent="0.3">
      <c r="A51">
        <v>1.0787026261592207</v>
      </c>
      <c r="B51">
        <v>-9.5286174940974494E-2</v>
      </c>
    </row>
    <row r="52" spans="1:2" x14ac:dyDescent="0.3">
      <c r="A52">
        <v>1.0787026261592207</v>
      </c>
      <c r="B52">
        <v>-9.5286174940974494E-2</v>
      </c>
    </row>
    <row r="53" spans="1:2" x14ac:dyDescent="0.3">
      <c r="A53">
        <v>1.077789140828499</v>
      </c>
      <c r="B53">
        <v>-9.5329534617913839E-2</v>
      </c>
    </row>
    <row r="54" spans="1:2" x14ac:dyDescent="0.3">
      <c r="A54">
        <v>1.0794856135855535</v>
      </c>
      <c r="B54">
        <v>-9.5249009503597937E-2</v>
      </c>
    </row>
    <row r="55" spans="1:2" x14ac:dyDescent="0.3">
      <c r="A55">
        <v>1.0787026261592207</v>
      </c>
      <c r="B55">
        <v>-9.5286174940974494E-2</v>
      </c>
    </row>
    <row r="56" spans="1:2" x14ac:dyDescent="0.3">
      <c r="A56">
        <v>1.0787026261592207</v>
      </c>
      <c r="B56">
        <v>-9.5286174940974494E-2</v>
      </c>
    </row>
    <row r="57" spans="1:2" x14ac:dyDescent="0.3">
      <c r="A57">
        <v>1.077789140828499</v>
      </c>
      <c r="B57">
        <v>-9.5329534617913839E-2</v>
      </c>
    </row>
    <row r="58" spans="1:2" x14ac:dyDescent="0.3">
      <c r="A58">
        <v>1.077789140828499</v>
      </c>
      <c r="B58">
        <v>-9.5329534617913839E-2</v>
      </c>
    </row>
    <row r="59" spans="1:2" x14ac:dyDescent="0.3">
      <c r="A59">
        <v>1.077006153402166</v>
      </c>
      <c r="B59">
        <v>-9.5366700055290396E-2</v>
      </c>
    </row>
    <row r="60" spans="1:2" x14ac:dyDescent="0.3">
      <c r="A60">
        <v>1.0787026261592207</v>
      </c>
      <c r="B60">
        <v>-9.5286174940974494E-2</v>
      </c>
    </row>
    <row r="61" spans="1:2" x14ac:dyDescent="0.3">
      <c r="A61">
        <v>1.077789140828499</v>
      </c>
      <c r="B61">
        <v>-9.5329534617913839E-2</v>
      </c>
    </row>
    <row r="62" spans="1:2" x14ac:dyDescent="0.3">
      <c r="A62">
        <v>1.077789140828499</v>
      </c>
      <c r="B62">
        <v>-9.5329534617913839E-2</v>
      </c>
    </row>
    <row r="63" spans="1:2" x14ac:dyDescent="0.3">
      <c r="A63">
        <v>1.4858653091689626</v>
      </c>
      <c r="B63">
        <v>-0.12263881903113472</v>
      </c>
    </row>
    <row r="64" spans="1:2" x14ac:dyDescent="0.3">
      <c r="A64">
        <v>1.4858653091689626</v>
      </c>
      <c r="B64">
        <v>-0.12263881903113472</v>
      </c>
    </row>
    <row r="65" spans="1:2" x14ac:dyDescent="0.3">
      <c r="A65">
        <v>2.1198111026123554</v>
      </c>
      <c r="B65">
        <v>0.2949466188073796</v>
      </c>
    </row>
    <row r="66" spans="1:2" x14ac:dyDescent="0.3">
      <c r="A66">
        <v>2.1215075753694097</v>
      </c>
      <c r="B66">
        <v>0.29502714392169549</v>
      </c>
    </row>
    <row r="67" spans="1:2" x14ac:dyDescent="0.3">
      <c r="A67">
        <v>2.1215075753694097</v>
      </c>
      <c r="B67">
        <v>0.29502714392169549</v>
      </c>
    </row>
    <row r="68" spans="1:2" x14ac:dyDescent="0.3">
      <c r="A68">
        <v>1.4857348112645739</v>
      </c>
      <c r="B68">
        <v>-0.12264501327069748</v>
      </c>
    </row>
    <row r="69" spans="1:2" x14ac:dyDescent="0.3">
      <c r="A69">
        <v>1.4858653091689626</v>
      </c>
      <c r="B69">
        <v>-0.12263881903113472</v>
      </c>
    </row>
    <row r="70" spans="1:2" x14ac:dyDescent="0.3">
      <c r="A70">
        <v>2.0580216474919979</v>
      </c>
      <c r="B70">
        <v>0.25326426417015008</v>
      </c>
    </row>
    <row r="71" spans="1:2" x14ac:dyDescent="0.3">
      <c r="A71">
        <v>2.1198111026123554</v>
      </c>
      <c r="B71">
        <v>0.2949466188073796</v>
      </c>
    </row>
    <row r="72" spans="1:2" x14ac:dyDescent="0.3">
      <c r="A72">
        <v>2.056325174734944</v>
      </c>
      <c r="B72">
        <v>0.25318373905583419</v>
      </c>
    </row>
    <row r="73" spans="1:2" x14ac:dyDescent="0.3">
      <c r="A73">
        <v>1.8938109796050382</v>
      </c>
      <c r="B73">
        <v>-0.14995429768391844</v>
      </c>
    </row>
    <row r="74" spans="1:2" x14ac:dyDescent="0.3">
      <c r="A74">
        <v>1.8928974942743166</v>
      </c>
      <c r="B74">
        <v>-0.14999765736085774</v>
      </c>
    </row>
    <row r="75" spans="1:2" x14ac:dyDescent="0.3">
      <c r="A75">
        <v>3.3166180107489751</v>
      </c>
      <c r="B75">
        <v>0.49089294001108436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15AE5-ADA3-432C-8BAB-C21627890A4B}">
  <sheetPr codeName="XLSTAT_20230720_150825_1_HID1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5C57E-2973-485C-AAC4-29D791F28CA1}">
  <sheetPr codeName="XLSTAT_20230720_150825_1_HID"/>
  <dimension ref="A1:B4"/>
  <sheetViews>
    <sheetView workbookViewId="0"/>
  </sheetViews>
  <sheetFormatPr defaultRowHeight="14.4" x14ac:dyDescent="0.3"/>
  <sheetData>
    <row r="1" spans="1:2" x14ac:dyDescent="0.3">
      <c r="A1">
        <v>0.9224583916132908</v>
      </c>
      <c r="B1">
        <v>-3.6051625488605646E-2</v>
      </c>
    </row>
    <row r="2" spans="1:2" x14ac:dyDescent="0.3">
      <c r="A2">
        <v>0.92715513867918531</v>
      </c>
      <c r="B2">
        <v>3.2308174064499963E-2</v>
      </c>
    </row>
    <row r="3" spans="1:2" x14ac:dyDescent="0.3">
      <c r="A3">
        <v>0.37917657539921251</v>
      </c>
      <c r="B3">
        <v>0.18311756739338378</v>
      </c>
    </row>
    <row r="4" spans="1:2" x14ac:dyDescent="0.3">
      <c r="A4">
        <v>-6.7287714943821367E-2</v>
      </c>
      <c r="B4">
        <v>0.98283107543257953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BC314-C05D-4A3C-A292-582FF1FCF0C7}">
  <sheetPr codeName="XLSTAT_20230720_151712_1_HID3"/>
  <dimension ref="A1:D135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-1.5909725892010156</v>
      </c>
      <c r="B1">
        <v>5.5714787016730286E-2</v>
      </c>
      <c r="C1">
        <v>1.1619657335823943</v>
      </c>
      <c r="D1">
        <v>-0.88340188844616896</v>
      </c>
    </row>
    <row r="2" spans="1:4" x14ac:dyDescent="0.3">
      <c r="A2">
        <v>1.6331074384161637</v>
      </c>
      <c r="B2">
        <v>0.16312845869773276</v>
      </c>
      <c r="C2">
        <v>2.4404305225537617</v>
      </c>
      <c r="D2">
        <v>1.3955054368111999</v>
      </c>
    </row>
    <row r="3" spans="1:4" x14ac:dyDescent="0.3">
      <c r="A3">
        <v>-0.62809708297203815</v>
      </c>
      <c r="B3">
        <v>1.0094968845023369</v>
      </c>
      <c r="C3">
        <v>2.2540544706340784</v>
      </c>
      <c r="D3">
        <v>-0.24854449124181216</v>
      </c>
    </row>
    <row r="4" spans="1:4" x14ac:dyDescent="0.3">
      <c r="A4">
        <v>0.28518528004088944</v>
      </c>
      <c r="B4">
        <v>1.6000000000000496</v>
      </c>
      <c r="C4">
        <v>1.2134486258685375</v>
      </c>
      <c r="D4">
        <v>-0.4292638997550613</v>
      </c>
    </row>
    <row r="5" spans="1:4" x14ac:dyDescent="0.3">
      <c r="C5">
        <v>1.3300903511383808</v>
      </c>
      <c r="D5">
        <v>-0.31517815451376646</v>
      </c>
    </row>
    <row r="6" spans="1:4" x14ac:dyDescent="0.3">
      <c r="C6">
        <v>1.2766119979109039</v>
      </c>
      <c r="D6">
        <v>-0.78691839082865156</v>
      </c>
    </row>
    <row r="7" spans="1:4" x14ac:dyDescent="0.3">
      <c r="C7">
        <v>0.30735862837819139</v>
      </c>
      <c r="D7">
        <v>-0.93914280556884733</v>
      </c>
    </row>
    <row r="8" spans="1:4" x14ac:dyDescent="0.3">
      <c r="C8">
        <v>0.36083698160566824</v>
      </c>
      <c r="D8">
        <v>-0.46740256925396217</v>
      </c>
    </row>
    <row r="9" spans="1:4" x14ac:dyDescent="0.3">
      <c r="C9">
        <v>1.3280948901970471</v>
      </c>
      <c r="D9">
        <v>-0.3327804021375439</v>
      </c>
    </row>
    <row r="10" spans="1:4" x14ac:dyDescent="0.3">
      <c r="C10">
        <v>1.5164664030580646</v>
      </c>
      <c r="D10">
        <v>1.3288717735392457</v>
      </c>
    </row>
    <row r="11" spans="1:4" x14ac:dyDescent="0.3">
      <c r="C11">
        <v>-0.20508991119701514</v>
      </c>
      <c r="D11">
        <v>0.94006625974099511</v>
      </c>
    </row>
    <row r="12" spans="1:4" x14ac:dyDescent="0.3">
      <c r="C12">
        <v>1.2766119979109039</v>
      </c>
      <c r="D12">
        <v>-0.78691839082865156</v>
      </c>
    </row>
    <row r="13" spans="1:4" x14ac:dyDescent="0.3">
      <c r="C13">
        <v>1.3280948901970471</v>
      </c>
      <c r="D13">
        <v>-0.3327804021375439</v>
      </c>
    </row>
    <row r="14" spans="1:4" x14ac:dyDescent="0.3">
      <c r="C14">
        <v>1.2714237994634592</v>
      </c>
      <c r="D14">
        <v>-0.83268423465027286</v>
      </c>
    </row>
    <row r="15" spans="1:4" x14ac:dyDescent="0.3">
      <c r="C15">
        <v>2.4858651751364613</v>
      </c>
      <c r="D15">
        <v>1.481119024225247</v>
      </c>
    </row>
    <row r="16" spans="1:4" x14ac:dyDescent="0.3">
      <c r="C16">
        <v>0.95253497119671482</v>
      </c>
      <c r="D16">
        <v>2.7539428501579803</v>
      </c>
    </row>
    <row r="17" spans="3:4" x14ac:dyDescent="0.3">
      <c r="C17">
        <v>1.2774101822874318</v>
      </c>
      <c r="D17">
        <v>-0.77987749177919052</v>
      </c>
    </row>
    <row r="18" spans="3:4" x14ac:dyDescent="0.3">
      <c r="C18">
        <v>1.3300903511383808</v>
      </c>
      <c r="D18">
        <v>-0.31517815451376646</v>
      </c>
    </row>
    <row r="19" spans="3:4" x14ac:dyDescent="0.3">
      <c r="C19">
        <v>1.7355576913554283</v>
      </c>
      <c r="D19">
        <v>1.2621401727909696</v>
      </c>
    </row>
    <row r="20" spans="3:4" x14ac:dyDescent="0.3">
      <c r="C20">
        <v>-0.2617610019306032</v>
      </c>
      <c r="D20">
        <v>0.4401624272282661</v>
      </c>
    </row>
    <row r="21" spans="3:4" x14ac:dyDescent="0.3">
      <c r="C21">
        <v>0.47348778499284488</v>
      </c>
      <c r="D21">
        <v>-0.38852131926022204</v>
      </c>
    </row>
    <row r="22" spans="3:4" x14ac:dyDescent="0.3">
      <c r="C22">
        <v>0.47548324593417868</v>
      </c>
      <c r="D22">
        <v>-0.37091907163644461</v>
      </c>
    </row>
    <row r="23" spans="3:4" x14ac:dyDescent="0.3">
      <c r="C23">
        <v>0.66185929785386233</v>
      </c>
      <c r="D23">
        <v>1.2731308564165675</v>
      </c>
    </row>
    <row r="24" spans="3:4" x14ac:dyDescent="0.3">
      <c r="C24">
        <v>1.3842491564621495</v>
      </c>
      <c r="D24">
        <v>-0.2281944103513826</v>
      </c>
    </row>
    <row r="25" spans="3:4" x14ac:dyDescent="0.3">
      <c r="C25">
        <v>0.66185929785386233</v>
      </c>
      <c r="D25">
        <v>1.2731308564165675</v>
      </c>
    </row>
    <row r="26" spans="3:4" x14ac:dyDescent="0.3">
      <c r="C26">
        <v>0.42200489270670183</v>
      </c>
      <c r="D26">
        <v>-0.84265930795132971</v>
      </c>
    </row>
    <row r="27" spans="3:4" x14ac:dyDescent="0.3">
      <c r="C27">
        <v>0.42280307708322967</v>
      </c>
      <c r="D27">
        <v>-0.83561840890186878</v>
      </c>
    </row>
    <row r="28" spans="3:4" x14ac:dyDescent="0.3">
      <c r="C28">
        <v>0.42200489270670183</v>
      </c>
      <c r="D28">
        <v>-0.84265930795132971</v>
      </c>
    </row>
    <row r="29" spans="3:4" x14ac:dyDescent="0.3">
      <c r="C29">
        <v>1.3822536955208158</v>
      </c>
      <c r="D29">
        <v>-0.24579665797516007</v>
      </c>
    </row>
    <row r="30" spans="3:4" x14ac:dyDescent="0.3">
      <c r="C30">
        <v>1.5706252083818333</v>
      </c>
      <c r="D30">
        <v>1.4158555177016294</v>
      </c>
    </row>
    <row r="31" spans="3:4" x14ac:dyDescent="0.3">
      <c r="C31">
        <v>0.47348778499284488</v>
      </c>
      <c r="D31">
        <v>-0.38852131926022204</v>
      </c>
    </row>
    <row r="32" spans="3:4" x14ac:dyDescent="0.3">
      <c r="C32">
        <v>-0.48676101782126874</v>
      </c>
      <c r="D32">
        <v>-0.98538396923639171</v>
      </c>
    </row>
    <row r="33" spans="3:4" x14ac:dyDescent="0.3">
      <c r="C33">
        <v>0.47348778499284488</v>
      </c>
      <c r="D33">
        <v>-0.38852131926022204</v>
      </c>
    </row>
    <row r="34" spans="3:4" x14ac:dyDescent="0.3">
      <c r="C34">
        <v>0.41681669425925683</v>
      </c>
      <c r="D34">
        <v>-0.88842515177295101</v>
      </c>
    </row>
    <row r="35" spans="3:4" x14ac:dyDescent="0.3">
      <c r="C35">
        <v>-0.43527812553512568</v>
      </c>
      <c r="D35">
        <v>-0.53124598054528394</v>
      </c>
    </row>
    <row r="36" spans="3:4" x14ac:dyDescent="0.3">
      <c r="C36">
        <v>0.47548324593417868</v>
      </c>
      <c r="D36">
        <v>-0.37091907163644461</v>
      </c>
    </row>
    <row r="37" spans="3:4" x14ac:dyDescent="0.3">
      <c r="C37">
        <v>0.41641760207097872</v>
      </c>
      <c r="D37">
        <v>-0.89194560129780653</v>
      </c>
    </row>
    <row r="38" spans="3:4" x14ac:dyDescent="0.3">
      <c r="C38">
        <v>0.47348778499284488</v>
      </c>
      <c r="D38">
        <v>-0.38852131926022204</v>
      </c>
    </row>
    <row r="39" spans="3:4" x14ac:dyDescent="0.3">
      <c r="C39">
        <v>0.66185929785386233</v>
      </c>
      <c r="D39">
        <v>1.2731308564165675</v>
      </c>
    </row>
    <row r="40" spans="3:4" x14ac:dyDescent="0.3">
      <c r="C40">
        <v>0.41681669425925683</v>
      </c>
      <c r="D40">
        <v>-0.88842515177295101</v>
      </c>
    </row>
    <row r="41" spans="3:4" x14ac:dyDescent="0.3">
      <c r="C41">
        <v>1.3822536955208158</v>
      </c>
      <c r="D41">
        <v>-0.24579665797516007</v>
      </c>
    </row>
    <row r="42" spans="3:4" x14ac:dyDescent="0.3">
      <c r="C42">
        <v>1.3255826047872279</v>
      </c>
      <c r="D42">
        <v>-0.74570049048788889</v>
      </c>
    </row>
    <row r="43" spans="3:4" x14ac:dyDescent="0.3">
      <c r="C43">
        <v>0.47348778499284488</v>
      </c>
      <c r="D43">
        <v>-0.38852131926022204</v>
      </c>
    </row>
    <row r="44" spans="3:4" x14ac:dyDescent="0.3">
      <c r="C44">
        <v>1.3842491564621495</v>
      </c>
      <c r="D44">
        <v>-0.2281944103513826</v>
      </c>
    </row>
    <row r="45" spans="3:4" x14ac:dyDescent="0.3">
      <c r="C45">
        <v>0.41681669425925683</v>
      </c>
      <c r="D45">
        <v>-0.88842515177295101</v>
      </c>
    </row>
    <row r="46" spans="3:4" x14ac:dyDescent="0.3">
      <c r="C46">
        <v>0.66185929785386233</v>
      </c>
      <c r="D46">
        <v>1.2731308564165675</v>
      </c>
    </row>
    <row r="47" spans="3:4" x14ac:dyDescent="0.3">
      <c r="C47">
        <v>1.3842491564621495</v>
      </c>
      <c r="D47">
        <v>-0.2281944103513826</v>
      </c>
    </row>
    <row r="48" spans="3:4" x14ac:dyDescent="0.3">
      <c r="C48">
        <v>1.5706252083818333</v>
      </c>
      <c r="D48">
        <v>1.4158555177016294</v>
      </c>
    </row>
    <row r="49" spans="3:4" x14ac:dyDescent="0.3">
      <c r="C49">
        <v>-0.37561036311436302</v>
      </c>
      <c r="D49">
        <v>-0.88944820678970671</v>
      </c>
    </row>
    <row r="50" spans="3:4" x14ac:dyDescent="0.3">
      <c r="C50">
        <v>-0.13575595796720261</v>
      </c>
      <c r="D50">
        <v>1.2263419575781904</v>
      </c>
    </row>
    <row r="51" spans="3:4" x14ac:dyDescent="0.3">
      <c r="C51">
        <v>0.5331257638291983</v>
      </c>
      <c r="D51">
        <v>-0.28338693724622394</v>
      </c>
    </row>
    <row r="52" spans="3:4" x14ac:dyDescent="0.3">
      <c r="C52">
        <v>0.71950181574888183</v>
      </c>
      <c r="D52">
        <v>1.360662990806788</v>
      </c>
    </row>
    <row r="53" spans="3:4" x14ac:dyDescent="0.3">
      <c r="C53">
        <v>-0.37561036311436302</v>
      </c>
      <c r="D53">
        <v>-0.88944820678970671</v>
      </c>
    </row>
    <row r="54" spans="3:4" x14ac:dyDescent="0.3">
      <c r="C54">
        <v>-0.13575595796720261</v>
      </c>
      <c r="D54">
        <v>1.2263419575781904</v>
      </c>
    </row>
    <row r="55" spans="3:4" x14ac:dyDescent="0.3">
      <c r="C55">
        <v>0.5331257638291983</v>
      </c>
      <c r="D55">
        <v>-0.28338693724622394</v>
      </c>
    </row>
    <row r="56" spans="3:4" x14ac:dyDescent="0.3">
      <c r="C56">
        <v>-0.13575595796720261</v>
      </c>
      <c r="D56">
        <v>1.2263419575781904</v>
      </c>
    </row>
    <row r="57" spans="3:4" x14ac:dyDescent="0.3">
      <c r="C57">
        <v>-0.37561036311436302</v>
      </c>
      <c r="D57">
        <v>-0.88944820678970671</v>
      </c>
    </row>
    <row r="58" spans="3:4" x14ac:dyDescent="0.3">
      <c r="C58">
        <v>0.5331257638291983</v>
      </c>
      <c r="D58">
        <v>-0.28338693724622394</v>
      </c>
    </row>
    <row r="59" spans="3:4" x14ac:dyDescent="0.3">
      <c r="C59">
        <v>-0.13575595796720261</v>
      </c>
      <c r="D59">
        <v>1.2263419575781904</v>
      </c>
    </row>
    <row r="60" spans="3:4" x14ac:dyDescent="0.3">
      <c r="C60">
        <v>-0.37561036311436302</v>
      </c>
      <c r="D60">
        <v>-0.88944820678970671</v>
      </c>
    </row>
    <row r="61" spans="3:4" x14ac:dyDescent="0.3">
      <c r="C61">
        <v>0.5331257638291983</v>
      </c>
      <c r="D61">
        <v>-0.28338693724622394</v>
      </c>
    </row>
    <row r="62" spans="3:4" x14ac:dyDescent="0.3">
      <c r="C62">
        <v>0.47964741060172139</v>
      </c>
      <c r="D62">
        <v>-0.75512717356110903</v>
      </c>
    </row>
    <row r="63" spans="3:4" x14ac:dyDescent="0.3">
      <c r="C63">
        <v>-1.0256907187344859</v>
      </c>
      <c r="D63">
        <v>0.68991815885665608</v>
      </c>
    </row>
    <row r="64" spans="3:4" x14ac:dyDescent="0.3">
      <c r="C64">
        <v>-0.13575595796720261</v>
      </c>
      <c r="D64">
        <v>1.2263419575781904</v>
      </c>
    </row>
    <row r="65" spans="3:4" x14ac:dyDescent="0.3">
      <c r="C65">
        <v>0.5331257638291983</v>
      </c>
      <c r="D65">
        <v>-0.28338693724622394</v>
      </c>
    </row>
    <row r="66" spans="3:4" x14ac:dyDescent="0.3">
      <c r="C66">
        <v>0.71950181574888183</v>
      </c>
      <c r="D66">
        <v>1.360662990806788</v>
      </c>
    </row>
    <row r="67" spans="3:4" x14ac:dyDescent="0.3">
      <c r="C67">
        <v>-0.32213200988688623</v>
      </c>
      <c r="D67">
        <v>-0.41770797047482161</v>
      </c>
    </row>
    <row r="68" spans="3:4" x14ac:dyDescent="0.3">
      <c r="C68">
        <v>0.53113030288786445</v>
      </c>
      <c r="D68">
        <v>-0.30098918487000142</v>
      </c>
    </row>
    <row r="69" spans="3:4" x14ac:dyDescent="0.3">
      <c r="C69">
        <v>0.47406011996599834</v>
      </c>
      <c r="D69">
        <v>-0.80441346690758586</v>
      </c>
    </row>
    <row r="70" spans="3:4" x14ac:dyDescent="0.3">
      <c r="C70">
        <v>-0.32412747082821997</v>
      </c>
      <c r="D70">
        <v>-0.43531021809859904</v>
      </c>
    </row>
    <row r="71" spans="3:4" x14ac:dyDescent="0.3">
      <c r="C71">
        <v>0.53113030288786445</v>
      </c>
      <c r="D71">
        <v>-0.30098918487000142</v>
      </c>
    </row>
    <row r="72" spans="3:4" x14ac:dyDescent="0.3">
      <c r="C72">
        <v>-0.1133627620965352</v>
      </c>
      <c r="D72">
        <v>1.3276634741228381</v>
      </c>
    </row>
    <row r="73" spans="3:4" x14ac:dyDescent="0.3">
      <c r="C73">
        <v>-0.37481217873783523</v>
      </c>
      <c r="D73">
        <v>-0.88240730774024567</v>
      </c>
    </row>
    <row r="74" spans="3:4" x14ac:dyDescent="0.3">
      <c r="C74">
        <v>-0.38119765375008613</v>
      </c>
      <c r="D74">
        <v>-0.93873450013618354</v>
      </c>
    </row>
    <row r="75" spans="3:4" x14ac:dyDescent="0.3">
      <c r="C75">
        <v>-1.8755066043605311</v>
      </c>
      <c r="D75">
        <v>0.6048605830287298</v>
      </c>
    </row>
    <row r="76" spans="3:4" x14ac:dyDescent="0.3">
      <c r="C76">
        <v>-0.37561036311436302</v>
      </c>
      <c r="D76">
        <v>-0.88944820678970671</v>
      </c>
    </row>
    <row r="77" spans="3:4" x14ac:dyDescent="0.3">
      <c r="C77">
        <v>-0.32213200988688623</v>
      </c>
      <c r="D77">
        <v>-0.41770797047482161</v>
      </c>
    </row>
    <row r="78" spans="3:4" x14ac:dyDescent="0.3">
      <c r="C78">
        <v>-0.13575595796720261</v>
      </c>
      <c r="D78">
        <v>1.2263419575781904</v>
      </c>
    </row>
    <row r="79" spans="3:4" x14ac:dyDescent="0.3">
      <c r="C79">
        <v>0.5331257638291983</v>
      </c>
      <c r="D79">
        <v>-0.28338693724622394</v>
      </c>
    </row>
    <row r="80" spans="3:4" x14ac:dyDescent="0.3">
      <c r="C80">
        <v>0.71950181574888183</v>
      </c>
      <c r="D80">
        <v>1.360662990806788</v>
      </c>
    </row>
    <row r="81" spans="3:4" x14ac:dyDescent="0.3">
      <c r="C81">
        <v>0.48004650278997113</v>
      </c>
      <c r="D81">
        <v>-0.75160672403650364</v>
      </c>
    </row>
    <row r="82" spans="3:4" x14ac:dyDescent="0.3">
      <c r="C82">
        <v>0.47445921215427644</v>
      </c>
      <c r="D82">
        <v>-0.80089301738273033</v>
      </c>
    </row>
    <row r="83" spans="3:4" x14ac:dyDescent="0.3">
      <c r="C83">
        <v>-0.17003385283012329</v>
      </c>
      <c r="D83">
        <v>0.82775964161010906</v>
      </c>
    </row>
    <row r="84" spans="3:4" x14ac:dyDescent="0.3">
      <c r="C84">
        <v>0.71950181574888183</v>
      </c>
      <c r="D84">
        <v>1.360662990806788</v>
      </c>
    </row>
    <row r="85" spans="3:4" x14ac:dyDescent="0.3">
      <c r="C85">
        <v>-1.0252916265462075</v>
      </c>
      <c r="D85">
        <v>0.69343860838151161</v>
      </c>
    </row>
    <row r="86" spans="3:4" x14ac:dyDescent="0.3">
      <c r="C86">
        <v>-0.16404747000615053</v>
      </c>
      <c r="D86">
        <v>0.8805663844811914</v>
      </c>
    </row>
    <row r="87" spans="3:4" x14ac:dyDescent="0.3">
      <c r="C87">
        <v>-1.131006638964557</v>
      </c>
      <c r="D87">
        <v>-0.97455875864557828</v>
      </c>
    </row>
    <row r="88" spans="3:4" x14ac:dyDescent="0.3">
      <c r="C88">
        <v>-0.26647900440802441</v>
      </c>
      <c r="D88">
        <v>-0.34777841123688064</v>
      </c>
    </row>
    <row r="89" spans="3:4" x14ac:dyDescent="0.3">
      <c r="C89">
        <v>-0.32315009514161247</v>
      </c>
      <c r="D89">
        <v>-0.84768224374960965</v>
      </c>
    </row>
    <row r="90" spans="3:4" x14ac:dyDescent="0.3">
      <c r="C90">
        <v>-1.0743355482309691</v>
      </c>
      <c r="D90">
        <v>-0.47465492613284938</v>
      </c>
    </row>
    <row r="91" spans="3:4" x14ac:dyDescent="0.3">
      <c r="C91">
        <v>-0.31756280450591778</v>
      </c>
      <c r="D91">
        <v>-0.79839595040338296</v>
      </c>
    </row>
    <row r="92" spans="3:4" x14ac:dyDescent="0.3">
      <c r="C92">
        <v>-7.8107491547007052E-2</v>
      </c>
      <c r="D92">
        <v>1.313873764439909</v>
      </c>
    </row>
    <row r="93" spans="3:4" x14ac:dyDescent="0.3">
      <c r="C93">
        <v>-1.1258184405171123</v>
      </c>
      <c r="D93">
        <v>-0.92879291482395709</v>
      </c>
    </row>
    <row r="94" spans="3:4" x14ac:dyDescent="0.3">
      <c r="C94">
        <v>-7.8107491547007052E-2</v>
      </c>
      <c r="D94">
        <v>1.313873764439909</v>
      </c>
    </row>
    <row r="95" spans="3:4" x14ac:dyDescent="0.3">
      <c r="C95">
        <v>-0.31796189669416752</v>
      </c>
      <c r="D95">
        <v>-0.80191639992798835</v>
      </c>
    </row>
    <row r="96" spans="3:4" x14ac:dyDescent="0.3">
      <c r="C96">
        <v>-0.32354918732989058</v>
      </c>
      <c r="D96">
        <v>-0.85120269327446518</v>
      </c>
    </row>
    <row r="97" spans="3:4" x14ac:dyDescent="0.3">
      <c r="C97">
        <v>-0.26448354346669067</v>
      </c>
      <c r="D97">
        <v>-0.33017616361310326</v>
      </c>
    </row>
    <row r="98" spans="3:4" x14ac:dyDescent="0.3">
      <c r="C98">
        <v>-0.88596403536995172</v>
      </c>
      <c r="D98">
        <v>1.18699724954394</v>
      </c>
    </row>
    <row r="99" spans="3:4" x14ac:dyDescent="0.3">
      <c r="C99">
        <v>-1.1258184405171123</v>
      </c>
      <c r="D99">
        <v>-0.92879291482395709</v>
      </c>
    </row>
    <row r="100" spans="3:4" x14ac:dyDescent="0.3">
      <c r="C100">
        <v>-0.26448354346669067</v>
      </c>
      <c r="D100">
        <v>-0.33017616361310326</v>
      </c>
    </row>
    <row r="101" spans="3:4" x14ac:dyDescent="0.3">
      <c r="C101">
        <v>-0.31796189669416752</v>
      </c>
      <c r="D101">
        <v>-0.80191639992798835</v>
      </c>
    </row>
    <row r="102" spans="3:4" x14ac:dyDescent="0.3">
      <c r="C102">
        <v>-1.0743355482309691</v>
      </c>
      <c r="D102">
        <v>-0.47465492613284938</v>
      </c>
    </row>
    <row r="103" spans="3:4" x14ac:dyDescent="0.3">
      <c r="C103">
        <v>-0.26448354346669067</v>
      </c>
      <c r="D103">
        <v>-0.33017616361310326</v>
      </c>
    </row>
    <row r="104" spans="3:4" x14ac:dyDescent="0.3">
      <c r="C104">
        <v>-0.31756280450591778</v>
      </c>
      <c r="D104">
        <v>-0.79839595040338296</v>
      </c>
    </row>
    <row r="105" spans="3:4" x14ac:dyDescent="0.3">
      <c r="C105">
        <v>-0.31716371231763968</v>
      </c>
      <c r="D105">
        <v>-0.79487550087852743</v>
      </c>
    </row>
    <row r="106" spans="3:4" x14ac:dyDescent="0.3">
      <c r="C106">
        <v>-7.8107491547007052E-2</v>
      </c>
      <c r="D106">
        <v>1.313873764439909</v>
      </c>
    </row>
    <row r="107" spans="3:4" x14ac:dyDescent="0.3">
      <c r="C107">
        <v>-1.1250202561405844</v>
      </c>
      <c r="D107">
        <v>-0.92175201577449606</v>
      </c>
    </row>
    <row r="108" spans="3:4" x14ac:dyDescent="0.3">
      <c r="C108">
        <v>-0.31756280450591778</v>
      </c>
      <c r="D108">
        <v>-0.79839595040338296</v>
      </c>
    </row>
    <row r="109" spans="3:4" x14ac:dyDescent="0.3">
      <c r="C109">
        <v>-0.26647900440802441</v>
      </c>
      <c r="D109">
        <v>-0.34777841123688064</v>
      </c>
    </row>
    <row r="110" spans="3:4" x14ac:dyDescent="0.3">
      <c r="C110">
        <v>-0.26647900440802441</v>
      </c>
      <c r="D110">
        <v>-0.34777841123688064</v>
      </c>
    </row>
    <row r="111" spans="3:4" x14ac:dyDescent="0.3">
      <c r="C111">
        <v>-1.1254193483288626</v>
      </c>
      <c r="D111">
        <v>-0.92527246529935159</v>
      </c>
    </row>
    <row r="112" spans="3:4" x14ac:dyDescent="0.3">
      <c r="C112">
        <v>-0.31756280450591778</v>
      </c>
      <c r="D112">
        <v>-0.79839595040338296</v>
      </c>
    </row>
    <row r="113" spans="3:4" x14ac:dyDescent="0.3">
      <c r="C113">
        <v>-7.8107491547007052E-2</v>
      </c>
      <c r="D113">
        <v>1.313873764439909</v>
      </c>
    </row>
    <row r="114" spans="3:4" x14ac:dyDescent="0.3">
      <c r="C114">
        <v>-7.8107491547007052E-2</v>
      </c>
      <c r="D114">
        <v>1.313873764439909</v>
      </c>
    </row>
    <row r="115" spans="3:4" x14ac:dyDescent="0.3">
      <c r="C115">
        <v>-1.0706477658987299</v>
      </c>
      <c r="D115">
        <v>-0.84164899151243189</v>
      </c>
    </row>
    <row r="116" spans="3:4" x14ac:dyDescent="0.3">
      <c r="C116">
        <v>-1.0758359643461746</v>
      </c>
      <c r="D116">
        <v>-0.88741483533405319</v>
      </c>
    </row>
    <row r="117" spans="3:4" x14ac:dyDescent="0.3">
      <c r="C117">
        <v>-1.8359013638361239</v>
      </c>
      <c r="D117">
        <v>-0.96183457428735697</v>
      </c>
    </row>
    <row r="118" spans="3:4" x14ac:dyDescent="0.3">
      <c r="C118">
        <v>-1.0758359643461746</v>
      </c>
      <c r="D118">
        <v>-0.88741483533405319</v>
      </c>
    </row>
    <row r="119" spans="3:4" x14ac:dyDescent="0.3">
      <c r="C119">
        <v>-1.0191648736125867</v>
      </c>
      <c r="D119">
        <v>-0.38751100282132428</v>
      </c>
    </row>
    <row r="120" spans="3:4" x14ac:dyDescent="0.3">
      <c r="C120">
        <v>-1.0191648736125867</v>
      </c>
      <c r="D120">
        <v>-0.38751100282132428</v>
      </c>
    </row>
    <row r="121" spans="3:4" x14ac:dyDescent="0.3">
      <c r="C121">
        <v>-0.83079336075156929</v>
      </c>
      <c r="D121">
        <v>1.2741411728554652</v>
      </c>
    </row>
    <row r="122" spans="3:4" x14ac:dyDescent="0.3">
      <c r="C122">
        <v>-1.0706477658987299</v>
      </c>
      <c r="D122">
        <v>-0.84164899151243189</v>
      </c>
    </row>
    <row r="123" spans="3:4" x14ac:dyDescent="0.3">
      <c r="C123">
        <v>-0.83079336075156929</v>
      </c>
      <c r="D123">
        <v>1.2741411728554652</v>
      </c>
    </row>
    <row r="124" spans="3:4" x14ac:dyDescent="0.3">
      <c r="C124">
        <v>-1.7442195717200364</v>
      </c>
      <c r="D124">
        <v>1.4447232385456201</v>
      </c>
    </row>
    <row r="125" spans="3:4" x14ac:dyDescent="0.3">
      <c r="C125">
        <v>-1.0171694126712529</v>
      </c>
      <c r="D125">
        <v>-0.36990875519754679</v>
      </c>
    </row>
    <row r="126" spans="3:4" x14ac:dyDescent="0.3">
      <c r="C126">
        <v>-1.0702486737104802</v>
      </c>
      <c r="D126">
        <v>-0.83812854198782638</v>
      </c>
    </row>
    <row r="127" spans="3:4" x14ac:dyDescent="0.3">
      <c r="C127">
        <v>-2.3211016567964129</v>
      </c>
      <c r="D127">
        <v>2.9861898314474846</v>
      </c>
    </row>
    <row r="128" spans="3:4" x14ac:dyDescent="0.3">
      <c r="C128">
        <v>-1.0702486737104802</v>
      </c>
      <c r="D128">
        <v>-0.83812854198782638</v>
      </c>
    </row>
    <row r="129" spans="3:4" x14ac:dyDescent="0.3">
      <c r="C129">
        <v>-1.7949042796296517</v>
      </c>
      <c r="D129">
        <v>0.99762614890397328</v>
      </c>
    </row>
    <row r="130" spans="3:4" x14ac:dyDescent="0.3">
      <c r="C130">
        <v>-1.5558480588590189</v>
      </c>
      <c r="D130">
        <v>3.1063754142224096</v>
      </c>
    </row>
    <row r="131" spans="3:4" x14ac:dyDescent="0.3">
      <c r="C131">
        <v>-1.7901296129648583</v>
      </c>
      <c r="D131">
        <v>-0.92111906475431782</v>
      </c>
    </row>
    <row r="132" spans="3:4" x14ac:dyDescent="0.3">
      <c r="C132">
        <v>-1.7849414145174136</v>
      </c>
      <c r="D132">
        <v>-0.87535322093269652</v>
      </c>
    </row>
    <row r="133" spans="3:4" x14ac:dyDescent="0.3">
      <c r="C133">
        <v>-1.7334585222312704</v>
      </c>
      <c r="D133">
        <v>-0.42121523224158891</v>
      </c>
    </row>
    <row r="134" spans="3:4" x14ac:dyDescent="0.3">
      <c r="C134">
        <v>-1.7334585222312704</v>
      </c>
      <c r="D134">
        <v>-0.42121523224158891</v>
      </c>
    </row>
    <row r="135" spans="3:4" x14ac:dyDescent="0.3">
      <c r="C135">
        <v>-3.0322873649656068</v>
      </c>
      <c r="D135">
        <v>3.2476869530907502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32CB5-7ECA-4A07-81F0-67D2B73D15D2}">
  <sheetPr codeName="XLSTAT_20230720_151712_1_HID2"/>
  <dimension ref="A1:B135"/>
  <sheetViews>
    <sheetView workbookViewId="0"/>
  </sheetViews>
  <sheetFormatPr defaultRowHeight="14.4" x14ac:dyDescent="0.3"/>
  <sheetData>
    <row r="1" spans="1:2" x14ac:dyDescent="0.3">
      <c r="A1">
        <v>1.4780998992919645</v>
      </c>
      <c r="B1">
        <v>-0.89619554567927051</v>
      </c>
    </row>
    <row r="2" spans="1:2" x14ac:dyDescent="0.3">
      <c r="A2">
        <v>3.1043945663479988</v>
      </c>
      <c r="B2">
        <v>1.4157155115902964</v>
      </c>
    </row>
    <row r="3" spans="1:2" x14ac:dyDescent="0.3">
      <c r="A3">
        <v>2.8673114789461072</v>
      </c>
      <c r="B3">
        <v>-0.25214397757947027</v>
      </c>
    </row>
    <row r="4" spans="1:2" x14ac:dyDescent="0.3">
      <c r="A4">
        <v>1.5435896600517738</v>
      </c>
      <c r="B4">
        <v>-0.43548061184028269</v>
      </c>
    </row>
    <row r="5" spans="1:2" x14ac:dyDescent="0.3">
      <c r="A5">
        <v>1.6919659136638783</v>
      </c>
      <c r="B5">
        <v>-0.31974264699329136</v>
      </c>
    </row>
    <row r="6" spans="1:2" x14ac:dyDescent="0.3">
      <c r="A6">
        <v>1.6239377900839083</v>
      </c>
      <c r="B6">
        <v>-0.79831474881062692</v>
      </c>
    </row>
    <row r="7" spans="1:2" x14ac:dyDescent="0.3">
      <c r="A7">
        <v>0.39098120066903541</v>
      </c>
      <c r="B7">
        <v>-0.95274371734470353</v>
      </c>
    </row>
    <row r="8" spans="1:2" x14ac:dyDescent="0.3">
      <c r="A8">
        <v>0.45900932424900542</v>
      </c>
      <c r="B8">
        <v>-0.47417161552736797</v>
      </c>
    </row>
    <row r="9" spans="1:2" x14ac:dyDescent="0.3">
      <c r="A9">
        <v>1.6894275508437175</v>
      </c>
      <c r="B9">
        <v>-0.3375998149716391</v>
      </c>
    </row>
    <row r="10" spans="1:2" x14ac:dyDescent="0.3">
      <c r="A10">
        <v>1.9290490010657704</v>
      </c>
      <c r="B10">
        <v>1.3481168421764753</v>
      </c>
    </row>
    <row r="11" spans="1:2" x14ac:dyDescent="0.3">
      <c r="A11">
        <v>-0.26088839655494911</v>
      </c>
      <c r="B11">
        <v>0.95368054522173407</v>
      </c>
    </row>
    <row r="12" spans="1:2" x14ac:dyDescent="0.3">
      <c r="A12">
        <v>1.6239377900839083</v>
      </c>
      <c r="B12">
        <v>-0.79831474881062692</v>
      </c>
    </row>
    <row r="13" spans="1:2" x14ac:dyDescent="0.3">
      <c r="A13">
        <v>1.6894275508437175</v>
      </c>
      <c r="B13">
        <v>-0.3375998149716391</v>
      </c>
    </row>
    <row r="14" spans="1:2" x14ac:dyDescent="0.3">
      <c r="A14">
        <v>1.6173380467515193</v>
      </c>
      <c r="B14">
        <v>-0.84474338555412809</v>
      </c>
    </row>
    <row r="15" spans="1:2" x14ac:dyDescent="0.3">
      <c r="A15">
        <v>3.1621905524652538</v>
      </c>
      <c r="B15">
        <v>1.5025689773724982</v>
      </c>
    </row>
    <row r="16" spans="1:2" x14ac:dyDescent="0.3">
      <c r="A16">
        <v>1.2116896430819766</v>
      </c>
      <c r="B16">
        <v>2.7938261709039249</v>
      </c>
    </row>
    <row r="17" spans="1:2" x14ac:dyDescent="0.3">
      <c r="A17">
        <v>1.6249531352119655</v>
      </c>
      <c r="B17">
        <v>-0.79117188161933849</v>
      </c>
    </row>
    <row r="18" spans="1:2" x14ac:dyDescent="0.3">
      <c r="A18">
        <v>1.6919659136638783</v>
      </c>
      <c r="B18">
        <v>-0.31974264699329136</v>
      </c>
    </row>
    <row r="19" spans="1:2" x14ac:dyDescent="0.3">
      <c r="A19">
        <v>2.2077481070795684</v>
      </c>
      <c r="B19">
        <v>1.2804188169301813</v>
      </c>
    </row>
    <row r="20" spans="1:2" x14ac:dyDescent="0.3">
      <c r="A20">
        <v>-0.3329779006471475</v>
      </c>
      <c r="B20">
        <v>0.44653697463924502</v>
      </c>
    </row>
    <row r="21" spans="1:2" x14ac:dyDescent="0.3">
      <c r="A21">
        <v>0.60230885222078934</v>
      </c>
      <c r="B21">
        <v>-0.39414798663707196</v>
      </c>
    </row>
    <row r="22" spans="1:2" x14ac:dyDescent="0.3">
      <c r="A22">
        <v>0.60484721504095018</v>
      </c>
      <c r="B22">
        <v>-0.37629081865872421</v>
      </c>
    </row>
    <row r="23" spans="1:2" x14ac:dyDescent="0.3">
      <c r="A23">
        <v>0.84193030244284217</v>
      </c>
      <c r="B23">
        <v>1.2915686705110425</v>
      </c>
    </row>
    <row r="24" spans="1:2" x14ac:dyDescent="0.3">
      <c r="A24">
        <v>1.7608596188577752</v>
      </c>
      <c r="B24">
        <v>-0.23149918149431095</v>
      </c>
    </row>
    <row r="25" spans="1:2" x14ac:dyDescent="0.3">
      <c r="A25">
        <v>0.84193030244284217</v>
      </c>
      <c r="B25">
        <v>1.2915686705110425</v>
      </c>
    </row>
    <row r="26" spans="1:2" x14ac:dyDescent="0.3">
      <c r="A26">
        <v>0.53681909146098017</v>
      </c>
      <c r="B26">
        <v>-0.85486292047605983</v>
      </c>
    </row>
    <row r="27" spans="1:2" x14ac:dyDescent="0.3">
      <c r="A27">
        <v>0.53783443658903729</v>
      </c>
      <c r="B27">
        <v>-0.8477200532847714</v>
      </c>
    </row>
    <row r="28" spans="1:2" x14ac:dyDescent="0.3">
      <c r="A28">
        <v>0.53681909146098017</v>
      </c>
      <c r="B28">
        <v>-0.85486292047605983</v>
      </c>
    </row>
    <row r="29" spans="1:2" x14ac:dyDescent="0.3">
      <c r="A29">
        <v>1.7583212560376145</v>
      </c>
      <c r="B29">
        <v>-0.24935634947265872</v>
      </c>
    </row>
    <row r="30" spans="1:2" x14ac:dyDescent="0.3">
      <c r="A30">
        <v>1.9979427062596673</v>
      </c>
      <c r="B30">
        <v>1.4363603076754556</v>
      </c>
    </row>
    <row r="31" spans="1:2" x14ac:dyDescent="0.3">
      <c r="A31">
        <v>0.60230885222078934</v>
      </c>
      <c r="B31">
        <v>-0.39414798663707196</v>
      </c>
    </row>
    <row r="32" spans="1:2" x14ac:dyDescent="0.3">
      <c r="A32">
        <v>-0.61919331235584452</v>
      </c>
      <c r="B32">
        <v>-0.99965455764047306</v>
      </c>
    </row>
    <row r="33" spans="1:2" x14ac:dyDescent="0.3">
      <c r="A33">
        <v>0.60230885222078934</v>
      </c>
      <c r="B33">
        <v>-0.39414798663707196</v>
      </c>
    </row>
    <row r="34" spans="1:2" x14ac:dyDescent="0.3">
      <c r="A34">
        <v>0.53021934812859095</v>
      </c>
      <c r="B34">
        <v>-0.901291557219561</v>
      </c>
    </row>
    <row r="35" spans="1:2" x14ac:dyDescent="0.3">
      <c r="A35">
        <v>-0.55370355159603535</v>
      </c>
      <c r="B35">
        <v>-0.53893962380148519</v>
      </c>
    </row>
    <row r="36" spans="1:2" x14ac:dyDescent="0.3">
      <c r="A36">
        <v>0.60484721504095018</v>
      </c>
      <c r="B36">
        <v>-0.37629081865872421</v>
      </c>
    </row>
    <row r="37" spans="1:2" x14ac:dyDescent="0.3">
      <c r="A37">
        <v>0.52971167556454435</v>
      </c>
      <c r="B37">
        <v>-0.90486299081533206</v>
      </c>
    </row>
    <row r="38" spans="1:2" x14ac:dyDescent="0.3">
      <c r="A38">
        <v>0.60230885222078934</v>
      </c>
      <c r="B38">
        <v>-0.39414798663707196</v>
      </c>
    </row>
    <row r="39" spans="1:2" x14ac:dyDescent="0.3">
      <c r="A39">
        <v>0.84193030244284217</v>
      </c>
      <c r="B39">
        <v>1.2915686705110425</v>
      </c>
    </row>
    <row r="40" spans="1:2" x14ac:dyDescent="0.3">
      <c r="A40">
        <v>0.53021934812859095</v>
      </c>
      <c r="B40">
        <v>-0.901291557219561</v>
      </c>
    </row>
    <row r="41" spans="1:2" x14ac:dyDescent="0.3">
      <c r="A41">
        <v>1.7583212560376145</v>
      </c>
      <c r="B41">
        <v>-0.24935634947265872</v>
      </c>
    </row>
    <row r="42" spans="1:2" x14ac:dyDescent="0.3">
      <c r="A42">
        <v>1.6862317519454162</v>
      </c>
      <c r="B42">
        <v>-0.75649992005514766</v>
      </c>
    </row>
    <row r="43" spans="1:2" x14ac:dyDescent="0.3">
      <c r="A43">
        <v>0.60230885222078934</v>
      </c>
      <c r="B43">
        <v>-0.39414798663707196</v>
      </c>
    </row>
    <row r="44" spans="1:2" x14ac:dyDescent="0.3">
      <c r="A44">
        <v>1.7608596188577752</v>
      </c>
      <c r="B44">
        <v>-0.23149918149431095</v>
      </c>
    </row>
    <row r="45" spans="1:2" x14ac:dyDescent="0.3">
      <c r="A45">
        <v>0.53021934812859095</v>
      </c>
      <c r="B45">
        <v>-0.901291557219561</v>
      </c>
    </row>
    <row r="46" spans="1:2" x14ac:dyDescent="0.3">
      <c r="A46">
        <v>0.84193030244284217</v>
      </c>
      <c r="B46">
        <v>1.2915686705110425</v>
      </c>
    </row>
    <row r="47" spans="1:2" x14ac:dyDescent="0.3">
      <c r="A47">
        <v>1.7608596188577752</v>
      </c>
      <c r="B47">
        <v>-0.23149918149431095</v>
      </c>
    </row>
    <row r="48" spans="1:2" x14ac:dyDescent="0.3">
      <c r="A48">
        <v>1.9979427062596673</v>
      </c>
      <c r="B48">
        <v>1.4363603076754556</v>
      </c>
    </row>
    <row r="49" spans="1:2" x14ac:dyDescent="0.3">
      <c r="A49">
        <v>-0.47780207612550052</v>
      </c>
      <c r="B49">
        <v>-0.90232942838668517</v>
      </c>
    </row>
    <row r="50" spans="1:2" x14ac:dyDescent="0.3">
      <c r="A50">
        <v>-0.17269086514363857</v>
      </c>
      <c r="B50">
        <v>1.2441021626004169</v>
      </c>
    </row>
    <row r="51" spans="1:2" x14ac:dyDescent="0.3">
      <c r="A51">
        <v>0.67817244093456053</v>
      </c>
      <c r="B51">
        <v>-0.28749102100117685</v>
      </c>
    </row>
    <row r="52" spans="1:2" x14ac:dyDescent="0.3">
      <c r="A52">
        <v>0.91525552833645252</v>
      </c>
      <c r="B52">
        <v>1.3803684681685897</v>
      </c>
    </row>
    <row r="53" spans="1:2" x14ac:dyDescent="0.3">
      <c r="A53">
        <v>-0.47780207612550052</v>
      </c>
      <c r="B53">
        <v>-0.90232942838668517</v>
      </c>
    </row>
    <row r="54" spans="1:2" x14ac:dyDescent="0.3">
      <c r="A54">
        <v>-0.17269086514363857</v>
      </c>
      <c r="B54">
        <v>1.2441021626004169</v>
      </c>
    </row>
    <row r="55" spans="1:2" x14ac:dyDescent="0.3">
      <c r="A55">
        <v>0.67817244093456053</v>
      </c>
      <c r="B55">
        <v>-0.28749102100117685</v>
      </c>
    </row>
    <row r="56" spans="1:2" x14ac:dyDescent="0.3">
      <c r="A56">
        <v>-0.17269086514363857</v>
      </c>
      <c r="B56">
        <v>1.2441021626004169</v>
      </c>
    </row>
    <row r="57" spans="1:2" x14ac:dyDescent="0.3">
      <c r="A57">
        <v>-0.47780207612550052</v>
      </c>
      <c r="B57">
        <v>-0.90232942838668517</v>
      </c>
    </row>
    <row r="58" spans="1:2" x14ac:dyDescent="0.3">
      <c r="A58">
        <v>0.67817244093456053</v>
      </c>
      <c r="B58">
        <v>-0.28749102100117685</v>
      </c>
    </row>
    <row r="59" spans="1:2" x14ac:dyDescent="0.3">
      <c r="A59">
        <v>-0.17269086514363857</v>
      </c>
      <c r="B59">
        <v>1.2441021626004169</v>
      </c>
    </row>
    <row r="60" spans="1:2" x14ac:dyDescent="0.3">
      <c r="A60">
        <v>-0.47780207612550052</v>
      </c>
      <c r="B60">
        <v>-0.90232942838668517</v>
      </c>
    </row>
    <row r="61" spans="1:2" x14ac:dyDescent="0.3">
      <c r="A61">
        <v>0.67817244093456053</v>
      </c>
      <c r="B61">
        <v>-0.28749102100117685</v>
      </c>
    </row>
    <row r="62" spans="1:2" x14ac:dyDescent="0.3">
      <c r="A62">
        <v>0.61014431735459052</v>
      </c>
      <c r="B62">
        <v>-0.76606312281851241</v>
      </c>
    </row>
    <row r="63" spans="1:2" x14ac:dyDescent="0.3">
      <c r="A63">
        <v>-1.3047487582891293</v>
      </c>
      <c r="B63">
        <v>0.69990973410541379</v>
      </c>
    </row>
    <row r="64" spans="1:2" x14ac:dyDescent="0.3">
      <c r="A64">
        <v>-0.17269086514363857</v>
      </c>
      <c r="B64">
        <v>1.2441021626004169</v>
      </c>
    </row>
    <row r="65" spans="1:2" x14ac:dyDescent="0.3">
      <c r="A65">
        <v>0.67817244093456053</v>
      </c>
      <c r="B65">
        <v>-0.28749102100117685</v>
      </c>
    </row>
    <row r="66" spans="1:2" x14ac:dyDescent="0.3">
      <c r="A66">
        <v>0.91525552833645252</v>
      </c>
      <c r="B66">
        <v>1.3803684681685897</v>
      </c>
    </row>
    <row r="67" spans="1:2" x14ac:dyDescent="0.3">
      <c r="A67">
        <v>-0.40977395254553056</v>
      </c>
      <c r="B67">
        <v>-0.42375732656934961</v>
      </c>
    </row>
    <row r="68" spans="1:2" x14ac:dyDescent="0.3">
      <c r="A68">
        <v>0.67563407811439968</v>
      </c>
      <c r="B68">
        <v>-0.30534818897952465</v>
      </c>
    </row>
    <row r="69" spans="1:2" x14ac:dyDescent="0.3">
      <c r="A69">
        <v>0.60303690145815469</v>
      </c>
      <c r="B69">
        <v>-0.81606319315778464</v>
      </c>
    </row>
    <row r="70" spans="1:2" x14ac:dyDescent="0.3">
      <c r="A70">
        <v>-0.41231231536569135</v>
      </c>
      <c r="B70">
        <v>-0.44161449454769736</v>
      </c>
    </row>
    <row r="71" spans="1:2" x14ac:dyDescent="0.3">
      <c r="A71">
        <v>0.67563407811439968</v>
      </c>
      <c r="B71">
        <v>-0.30534818897952465</v>
      </c>
    </row>
    <row r="72" spans="1:2" x14ac:dyDescent="0.3">
      <c r="A72">
        <v>-0.14420518815279326</v>
      </c>
      <c r="B72">
        <v>1.3468910438518464</v>
      </c>
    </row>
    <row r="73" spans="1:2" x14ac:dyDescent="0.3">
      <c r="A73">
        <v>-0.47678673099744345</v>
      </c>
      <c r="B73">
        <v>-0.89518656119539675</v>
      </c>
    </row>
    <row r="74" spans="1:2" x14ac:dyDescent="0.3">
      <c r="A74">
        <v>-0.48490949202193634</v>
      </c>
      <c r="B74">
        <v>-0.9523294987259574</v>
      </c>
    </row>
    <row r="75" spans="1:2" x14ac:dyDescent="0.3">
      <c r="A75">
        <v>-2.3857726978573943</v>
      </c>
      <c r="B75">
        <v>0.61362033221456713</v>
      </c>
    </row>
    <row r="76" spans="1:2" x14ac:dyDescent="0.3">
      <c r="A76">
        <v>-0.47780207612550052</v>
      </c>
      <c r="B76">
        <v>-0.90232942838668517</v>
      </c>
    </row>
    <row r="77" spans="1:2" x14ac:dyDescent="0.3">
      <c r="A77">
        <v>-0.40977395254553056</v>
      </c>
      <c r="B77">
        <v>-0.42375732656934961</v>
      </c>
    </row>
    <row r="78" spans="1:2" x14ac:dyDescent="0.3">
      <c r="A78">
        <v>-0.17269086514363857</v>
      </c>
      <c r="B78">
        <v>1.2441021626004169</v>
      </c>
    </row>
    <row r="79" spans="1:2" x14ac:dyDescent="0.3">
      <c r="A79">
        <v>0.67817244093456053</v>
      </c>
      <c r="B79">
        <v>-0.28749102100117685</v>
      </c>
    </row>
    <row r="80" spans="1:2" x14ac:dyDescent="0.3">
      <c r="A80">
        <v>0.91525552833645252</v>
      </c>
      <c r="B80">
        <v>1.3803684681685897</v>
      </c>
    </row>
    <row r="81" spans="1:2" x14ac:dyDescent="0.3">
      <c r="A81">
        <v>0.61065198991860103</v>
      </c>
      <c r="B81">
        <v>-0.76249168922299515</v>
      </c>
    </row>
    <row r="82" spans="1:2" x14ac:dyDescent="0.3">
      <c r="A82">
        <v>0.6035445740222013</v>
      </c>
      <c r="B82">
        <v>-0.81249175956201358</v>
      </c>
    </row>
    <row r="83" spans="1:2" x14ac:dyDescent="0.3">
      <c r="A83">
        <v>-0.21629469224499165</v>
      </c>
      <c r="B83">
        <v>0.83974747326935739</v>
      </c>
    </row>
    <row r="84" spans="1:2" x14ac:dyDescent="0.3">
      <c r="A84">
        <v>0.91525552833645252</v>
      </c>
      <c r="B84">
        <v>1.3803684681685897</v>
      </c>
    </row>
    <row r="85" spans="1:2" x14ac:dyDescent="0.3">
      <c r="A85">
        <v>-1.3042410857250826</v>
      </c>
      <c r="B85">
        <v>0.70348116770118485</v>
      </c>
    </row>
    <row r="86" spans="1:2" x14ac:dyDescent="0.3">
      <c r="A86">
        <v>-0.20867960378454536</v>
      </c>
      <c r="B86">
        <v>0.89331897720414699</v>
      </c>
    </row>
    <row r="87" spans="1:2" x14ac:dyDescent="0.3">
      <c r="A87">
        <v>-1.4387178131303413</v>
      </c>
      <c r="B87">
        <v>-0.9886725735181715</v>
      </c>
    </row>
    <row r="88" spans="1:2" x14ac:dyDescent="0.3">
      <c r="A88">
        <v>-0.33897952254113856</v>
      </c>
      <c r="B88">
        <v>-0.35281502916200569</v>
      </c>
    </row>
    <row r="89" spans="1:2" x14ac:dyDescent="0.3">
      <c r="A89">
        <v>-0.41106902663333694</v>
      </c>
      <c r="B89">
        <v>-0.85995859974449473</v>
      </c>
    </row>
    <row r="90" spans="1:2" x14ac:dyDescent="0.3">
      <c r="A90">
        <v>-1.366628309038143</v>
      </c>
      <c r="B90">
        <v>-0.48152900293568252</v>
      </c>
    </row>
    <row r="91" spans="1:2" x14ac:dyDescent="0.3">
      <c r="A91">
        <v>-0.40396161073693726</v>
      </c>
      <c r="B91">
        <v>-0.80995852940547619</v>
      </c>
    </row>
    <row r="92" spans="1:2" x14ac:dyDescent="0.3">
      <c r="A92">
        <v>-9.9358072319085777E-2</v>
      </c>
      <c r="B92">
        <v>1.3329016279861088</v>
      </c>
    </row>
    <row r="93" spans="1:2" x14ac:dyDescent="0.3">
      <c r="A93">
        <v>-1.4321180697979523</v>
      </c>
      <c r="B93">
        <v>-0.94224393677467033</v>
      </c>
    </row>
    <row r="94" spans="1:2" x14ac:dyDescent="0.3">
      <c r="A94">
        <v>-9.9358072319085777E-2</v>
      </c>
      <c r="B94">
        <v>1.3329016279861088</v>
      </c>
    </row>
    <row r="95" spans="1:2" x14ac:dyDescent="0.3">
      <c r="A95">
        <v>-0.40446928330094778</v>
      </c>
      <c r="B95">
        <v>-0.81352996300099356</v>
      </c>
    </row>
    <row r="96" spans="1:2" x14ac:dyDescent="0.3">
      <c r="A96">
        <v>-0.41157669919738354</v>
      </c>
      <c r="B96">
        <v>-0.86353003334026579</v>
      </c>
    </row>
    <row r="97" spans="1:2" x14ac:dyDescent="0.3">
      <c r="A97">
        <v>-0.33644115972097777</v>
      </c>
      <c r="B97">
        <v>-0.33495786118365795</v>
      </c>
    </row>
    <row r="98" spans="1:2" x14ac:dyDescent="0.3">
      <c r="A98">
        <v>-1.1270068588160902</v>
      </c>
      <c r="B98">
        <v>1.2041876542124319</v>
      </c>
    </row>
    <row r="99" spans="1:2" x14ac:dyDescent="0.3">
      <c r="A99">
        <v>-1.4321180697979523</v>
      </c>
      <c r="B99">
        <v>-0.94224393677467033</v>
      </c>
    </row>
    <row r="100" spans="1:2" x14ac:dyDescent="0.3">
      <c r="A100">
        <v>-0.33644115972097777</v>
      </c>
      <c r="B100">
        <v>-0.33495786118365795</v>
      </c>
    </row>
    <row r="101" spans="1:2" x14ac:dyDescent="0.3">
      <c r="A101">
        <v>-0.40446928330094778</v>
      </c>
      <c r="B101">
        <v>-0.81352996300099356</v>
      </c>
    </row>
    <row r="102" spans="1:2" x14ac:dyDescent="0.3">
      <c r="A102">
        <v>-1.366628309038143</v>
      </c>
      <c r="B102">
        <v>-0.48152900293568252</v>
      </c>
    </row>
    <row r="103" spans="1:2" x14ac:dyDescent="0.3">
      <c r="A103">
        <v>-0.33644115972097777</v>
      </c>
      <c r="B103">
        <v>-0.33495786118365795</v>
      </c>
    </row>
    <row r="104" spans="1:2" x14ac:dyDescent="0.3">
      <c r="A104">
        <v>-0.40396161073693726</v>
      </c>
      <c r="B104">
        <v>-0.80995852940547619</v>
      </c>
    </row>
    <row r="105" spans="1:2" x14ac:dyDescent="0.3">
      <c r="A105">
        <v>-0.40345393817289066</v>
      </c>
      <c r="B105">
        <v>-0.80638709580970513</v>
      </c>
    </row>
    <row r="106" spans="1:2" x14ac:dyDescent="0.3">
      <c r="A106">
        <v>-9.9358072319085777E-2</v>
      </c>
      <c r="B106">
        <v>1.3329016279861088</v>
      </c>
    </row>
    <row r="107" spans="1:2" x14ac:dyDescent="0.3">
      <c r="A107">
        <v>-1.4311027246698951</v>
      </c>
      <c r="B107">
        <v>-0.93510106958338191</v>
      </c>
    </row>
    <row r="108" spans="1:2" x14ac:dyDescent="0.3">
      <c r="A108">
        <v>-0.40396161073693726</v>
      </c>
      <c r="B108">
        <v>-0.80995852940547619</v>
      </c>
    </row>
    <row r="109" spans="1:2" x14ac:dyDescent="0.3">
      <c r="A109">
        <v>-0.33897952254113856</v>
      </c>
      <c r="B109">
        <v>-0.35281502916200569</v>
      </c>
    </row>
    <row r="110" spans="1:2" x14ac:dyDescent="0.3">
      <c r="A110">
        <v>-0.33897952254113856</v>
      </c>
      <c r="B110">
        <v>-0.35281502916200569</v>
      </c>
    </row>
    <row r="111" spans="1:2" x14ac:dyDescent="0.3">
      <c r="A111">
        <v>-1.4316103972339418</v>
      </c>
      <c r="B111">
        <v>-0.93867250317915296</v>
      </c>
    </row>
    <row r="112" spans="1:2" x14ac:dyDescent="0.3">
      <c r="A112">
        <v>-0.40396161073693726</v>
      </c>
      <c r="B112">
        <v>-0.80995852940547619</v>
      </c>
    </row>
    <row r="113" spans="1:2" x14ac:dyDescent="0.3">
      <c r="A113">
        <v>-9.9358072319085777E-2</v>
      </c>
      <c r="B113">
        <v>1.3329016279861088</v>
      </c>
    </row>
    <row r="114" spans="1:2" x14ac:dyDescent="0.3">
      <c r="A114">
        <v>-9.9358072319085777E-2</v>
      </c>
      <c r="B114">
        <v>1.3329016279861088</v>
      </c>
    </row>
    <row r="115" spans="1:2" x14ac:dyDescent="0.3">
      <c r="A115">
        <v>-1.361937197642725</v>
      </c>
      <c r="B115">
        <v>-0.85383797237021031</v>
      </c>
    </row>
    <row r="116" spans="1:2" x14ac:dyDescent="0.3">
      <c r="A116">
        <v>-1.368536940975114</v>
      </c>
      <c r="B116">
        <v>-0.90026660911371148</v>
      </c>
    </row>
    <row r="117" spans="1:2" x14ac:dyDescent="0.3">
      <c r="A117">
        <v>-2.3353921226487975</v>
      </c>
      <c r="B117">
        <v>-0.97576411419361953</v>
      </c>
    </row>
    <row r="118" spans="1:2" x14ac:dyDescent="0.3">
      <c r="A118">
        <v>-1.368536940975114</v>
      </c>
      <c r="B118">
        <v>-0.90026660911371148</v>
      </c>
    </row>
    <row r="119" spans="1:2" x14ac:dyDescent="0.3">
      <c r="A119">
        <v>-1.2964474368829157</v>
      </c>
      <c r="B119">
        <v>-0.39312303853122255</v>
      </c>
    </row>
    <row r="120" spans="1:2" x14ac:dyDescent="0.3">
      <c r="A120">
        <v>-1.2964474368829157</v>
      </c>
      <c r="B120">
        <v>-0.39312303853122255</v>
      </c>
    </row>
    <row r="121" spans="1:2" x14ac:dyDescent="0.3">
      <c r="A121">
        <v>-1.0568259866608629</v>
      </c>
      <c r="B121">
        <v>1.2925936186168918</v>
      </c>
    </row>
    <row r="122" spans="1:2" x14ac:dyDescent="0.3">
      <c r="A122">
        <v>-1.361937197642725</v>
      </c>
      <c r="B122">
        <v>-0.85383797237021031</v>
      </c>
    </row>
    <row r="123" spans="1:2" x14ac:dyDescent="0.3">
      <c r="A123">
        <v>-1.0568259866608629</v>
      </c>
      <c r="B123">
        <v>1.2925936186168918</v>
      </c>
    </row>
    <row r="124" spans="1:2" x14ac:dyDescent="0.3">
      <c r="A124">
        <v>-2.2187666114335078</v>
      </c>
      <c r="B124">
        <v>1.4656460984040698</v>
      </c>
    </row>
    <row r="125" spans="1:2" x14ac:dyDescent="0.3">
      <c r="A125">
        <v>-1.293909074062755</v>
      </c>
      <c r="B125">
        <v>-0.37526587055287475</v>
      </c>
    </row>
    <row r="126" spans="1:2" x14ac:dyDescent="0.3">
      <c r="A126">
        <v>-1.3614295250787145</v>
      </c>
      <c r="B126">
        <v>-0.85026653877469294</v>
      </c>
    </row>
    <row r="127" spans="1:2" x14ac:dyDescent="0.3">
      <c r="A127">
        <v>-2.9526000862175272</v>
      </c>
      <c r="B127">
        <v>3.0294366137287749</v>
      </c>
    </row>
    <row r="128" spans="1:2" x14ac:dyDescent="0.3">
      <c r="A128">
        <v>-1.3614295250787145</v>
      </c>
      <c r="B128">
        <v>-0.85026653877469294</v>
      </c>
    </row>
    <row r="129" spans="1:2" x14ac:dyDescent="0.3">
      <c r="A129">
        <v>-2.2832410270652601</v>
      </c>
      <c r="B129">
        <v>1.0120740317563703</v>
      </c>
    </row>
    <row r="130" spans="1:2" x14ac:dyDescent="0.3">
      <c r="A130">
        <v>-1.979145161211455</v>
      </c>
      <c r="B130">
        <v>3.1513627555521841</v>
      </c>
    </row>
    <row r="131" spans="1:2" x14ac:dyDescent="0.3">
      <c r="A131">
        <v>-2.2771673244487247</v>
      </c>
      <c r="B131">
        <v>-0.93445895200095896</v>
      </c>
    </row>
    <row r="132" spans="1:2" x14ac:dyDescent="0.3">
      <c r="A132">
        <v>-2.2705675811163357</v>
      </c>
      <c r="B132">
        <v>-0.88803031525745779</v>
      </c>
    </row>
    <row r="133" spans="1:2" x14ac:dyDescent="0.3">
      <c r="A133">
        <v>-2.2050778203565264</v>
      </c>
      <c r="B133">
        <v>-0.42731538141847003</v>
      </c>
    </row>
    <row r="134" spans="1:2" x14ac:dyDescent="0.3">
      <c r="A134">
        <v>-2.2050778203565264</v>
      </c>
      <c r="B134">
        <v>-0.42731538141847003</v>
      </c>
    </row>
    <row r="135" spans="1:2" x14ac:dyDescent="0.3">
      <c r="A135">
        <v>-3.857276956835614</v>
      </c>
      <c r="B135">
        <v>3.2947208050913854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64CB5-1BCF-49A7-9420-1982A1E797F7}">
  <sheetPr codeName="XLSTAT_20230720_151712_1_HID1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26E78-7F06-41D1-8BEC-1F7A468F1772}">
  <sheetPr codeName="XLSTAT_20230720_040628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0.129233057028517+(A1-1)*0.0057264280617161</f>
        <v>0.12923305702851701</v>
      </c>
      <c r="D1">
        <f t="shared" ref="D1:D32" si="1">0+1*C1-0.174944978143011*(1.00666666666667+(C1-0.285133333333334)^2/0.511511147242158)^0.5</f>
        <v>-5.0388885498875935E-2</v>
      </c>
      <c r="E1">
        <v>1</v>
      </c>
      <c r="G1">
        <f t="shared" ref="G1:G32" si="2">0.112855084721601+(E1-1)*0.0059637899792076</f>
        <v>0.112855084721601</v>
      </c>
      <c r="H1">
        <f t="shared" ref="H1:H32" si="3">0+1*G1+0.174944978143011*(1.00666666666667+(G1-0.285133333333334)^2/0.511511147242158)^0.5</f>
        <v>0.2933700253753152</v>
      </c>
    </row>
    <row r="2" spans="1:8" x14ac:dyDescent="0.3">
      <c r="A2">
        <v>2</v>
      </c>
      <c r="C2">
        <f t="shared" si="0"/>
        <v>0.13495948509023312</v>
      </c>
      <c r="D2">
        <f t="shared" si="1"/>
        <v>-4.4370296438843077E-2</v>
      </c>
      <c r="E2">
        <v>2</v>
      </c>
      <c r="G2">
        <f t="shared" si="2"/>
        <v>0.1188188747008086</v>
      </c>
      <c r="H2">
        <f t="shared" si="3"/>
        <v>0.29899884391052223</v>
      </c>
    </row>
    <row r="3" spans="1:8" x14ac:dyDescent="0.3">
      <c r="A3">
        <v>3</v>
      </c>
      <c r="C3">
        <f t="shared" si="0"/>
        <v>0.1406859131519492</v>
      </c>
      <c r="D3">
        <f t="shared" si="1"/>
        <v>-3.8362189317936501E-2</v>
      </c>
      <c r="E3">
        <v>3</v>
      </c>
      <c r="G3">
        <f t="shared" si="2"/>
        <v>0.1247826646800162</v>
      </c>
      <c r="H3">
        <f t="shared" si="3"/>
        <v>0.30463887117452371</v>
      </c>
    </row>
    <row r="4" spans="1:8" x14ac:dyDescent="0.3">
      <c r="A4">
        <v>4</v>
      </c>
      <c r="C4">
        <f t="shared" si="0"/>
        <v>0.14641234121366531</v>
      </c>
      <c r="D4">
        <f t="shared" si="1"/>
        <v>-3.2364613681856697E-2</v>
      </c>
      <c r="E4">
        <v>4</v>
      </c>
      <c r="G4">
        <f t="shared" si="2"/>
        <v>0.1307464546592238</v>
      </c>
      <c r="H4">
        <f t="shared" si="3"/>
        <v>0.31029016780384694</v>
      </c>
    </row>
    <row r="5" spans="1:8" x14ac:dyDescent="0.3">
      <c r="A5">
        <v>5</v>
      </c>
      <c r="C5">
        <f t="shared" si="0"/>
        <v>0.15213876927538139</v>
      </c>
      <c r="D5">
        <f t="shared" si="1"/>
        <v>-2.6377617519256213E-2</v>
      </c>
      <c r="E5">
        <v>5</v>
      </c>
      <c r="G5">
        <f t="shared" si="2"/>
        <v>0.1367102446384314</v>
      </c>
      <c r="H5">
        <f t="shared" si="3"/>
        <v>0.31595279273989285</v>
      </c>
    </row>
    <row r="6" spans="1:8" x14ac:dyDescent="0.3">
      <c r="A6">
        <v>6</v>
      </c>
      <c r="C6">
        <f t="shared" si="0"/>
        <v>0.1578651973370975</v>
      </c>
      <c r="D6">
        <f t="shared" si="1"/>
        <v>-2.040124722148498E-2</v>
      </c>
      <c r="E6">
        <v>6</v>
      </c>
      <c r="G6">
        <f t="shared" si="2"/>
        <v>0.142674034617639</v>
      </c>
      <c r="H6">
        <f t="shared" si="3"/>
        <v>0.32162680317692371</v>
      </c>
    </row>
    <row r="7" spans="1:8" x14ac:dyDescent="0.3">
      <c r="A7">
        <v>7</v>
      </c>
      <c r="C7">
        <f t="shared" si="0"/>
        <v>0.16359162539881361</v>
      </c>
      <c r="D7">
        <f t="shared" si="1"/>
        <v>-1.4435547543274058E-2</v>
      </c>
      <c r="E7">
        <v>7</v>
      </c>
      <c r="G7">
        <f t="shared" si="2"/>
        <v>0.1486378245968466</v>
      </c>
      <c r="H7">
        <f t="shared" si="3"/>
        <v>0.32731225451098755</v>
      </c>
    </row>
    <row r="8" spans="1:8" x14ac:dyDescent="0.3">
      <c r="A8">
        <v>8</v>
      </c>
      <c r="C8">
        <f t="shared" si="0"/>
        <v>0.16931805346052969</v>
      </c>
      <c r="D8">
        <f t="shared" si="1"/>
        <v>-8.4805615644309718E-3</v>
      </c>
      <c r="E8">
        <v>8</v>
      </c>
      <c r="G8">
        <f t="shared" si="2"/>
        <v>0.1546016145760542</v>
      </c>
      <c r="H8">
        <f t="shared" si="3"/>
        <v>0.33300920028987935</v>
      </c>
    </row>
    <row r="9" spans="1:8" x14ac:dyDescent="0.3">
      <c r="A9">
        <v>9</v>
      </c>
      <c r="C9">
        <f t="shared" si="0"/>
        <v>0.1750444815222458</v>
      </c>
      <c r="D9">
        <f t="shared" si="1"/>
        <v>-2.5363306526191842E-3</v>
      </c>
      <c r="E9">
        <v>9</v>
      </c>
      <c r="G9">
        <f t="shared" si="2"/>
        <v>0.1605654045552618</v>
      </c>
      <c r="H9">
        <f t="shared" si="3"/>
        <v>0.33871769216423597</v>
      </c>
    </row>
    <row r="10" spans="1:8" x14ac:dyDescent="0.3">
      <c r="A10">
        <v>10</v>
      </c>
      <c r="C10">
        <f t="shared" si="0"/>
        <v>0.18077090958396191</v>
      </c>
      <c r="D10">
        <f t="shared" si="1"/>
        <v>3.3971055727056998E-3</v>
      </c>
      <c r="E10">
        <v>10</v>
      </c>
      <c r="G10">
        <f t="shared" si="2"/>
        <v>0.1665291945344694</v>
      </c>
      <c r="H10">
        <f t="shared" si="3"/>
        <v>0.34443777983986623</v>
      </c>
    </row>
    <row r="11" spans="1:8" x14ac:dyDescent="0.3">
      <c r="A11">
        <v>11</v>
      </c>
      <c r="C11">
        <f t="shared" si="0"/>
        <v>0.186497337645678</v>
      </c>
      <c r="D11">
        <f t="shared" si="1"/>
        <v>9.3197092751336752E-3</v>
      </c>
      <c r="E11">
        <v>11</v>
      </c>
      <c r="G11">
        <f t="shared" si="2"/>
        <v>0.17249298451367701</v>
      </c>
      <c r="H11">
        <f t="shared" si="3"/>
        <v>0.35016951103141047</v>
      </c>
    </row>
    <row r="12" spans="1:8" x14ac:dyDescent="0.3">
      <c r="A12">
        <v>12</v>
      </c>
      <c r="C12">
        <f t="shared" si="0"/>
        <v>0.19222376570739411</v>
      </c>
      <c r="D12">
        <f t="shared" si="1"/>
        <v>1.5231444434842201E-2</v>
      </c>
      <c r="E12">
        <v>12</v>
      </c>
      <c r="G12">
        <f t="shared" si="2"/>
        <v>0.17845677449288461</v>
      </c>
      <c r="H12">
        <f t="shared" si="3"/>
        <v>0.35591293141742814</v>
      </c>
    </row>
    <row r="13" spans="1:8" x14ac:dyDescent="0.3">
      <c r="A13">
        <v>13</v>
      </c>
      <c r="C13">
        <f t="shared" si="0"/>
        <v>0.19795019376911022</v>
      </c>
      <c r="D13">
        <f t="shared" si="1"/>
        <v>2.1132276880775375E-2</v>
      </c>
      <c r="E13">
        <v>13</v>
      </c>
      <c r="G13">
        <f t="shared" si="2"/>
        <v>0.18442056447209221</v>
      </c>
      <c r="H13">
        <f t="shared" si="3"/>
        <v>0.36166808459700628</v>
      </c>
    </row>
    <row r="14" spans="1:8" x14ac:dyDescent="0.3">
      <c r="A14">
        <v>14</v>
      </c>
      <c r="C14">
        <f t="shared" si="0"/>
        <v>0.2036766218308263</v>
      </c>
      <c r="D14">
        <f t="shared" si="1"/>
        <v>2.7022174321395365E-2</v>
      </c>
      <c r="E14">
        <v>14</v>
      </c>
      <c r="G14">
        <f t="shared" si="2"/>
        <v>0.19038435445129981</v>
      </c>
      <c r="H14">
        <f t="shared" si="3"/>
        <v>0.36743501204798201</v>
      </c>
    </row>
    <row r="15" spans="1:8" x14ac:dyDescent="0.3">
      <c r="A15">
        <v>15</v>
      </c>
      <c r="C15">
        <f t="shared" si="0"/>
        <v>0.20940304989254241</v>
      </c>
      <c r="D15">
        <f t="shared" si="1"/>
        <v>3.2901106373943084E-2</v>
      </c>
      <c r="E15">
        <v>15</v>
      </c>
      <c r="G15">
        <f t="shared" si="2"/>
        <v>0.19634814443050741</v>
      </c>
      <c r="H15">
        <f t="shared" si="3"/>
        <v>0.37321375308686988</v>
      </c>
    </row>
    <row r="16" spans="1:8" x14ac:dyDescent="0.3">
      <c r="A16">
        <v>16</v>
      </c>
      <c r="C16">
        <f t="shared" si="0"/>
        <v>0.21512947795425852</v>
      </c>
      <c r="D16">
        <f t="shared" si="1"/>
        <v>3.876904459214725E-2</v>
      </c>
      <c r="E16">
        <v>16</v>
      </c>
      <c r="G16">
        <f t="shared" si="2"/>
        <v>0.20231193440971501</v>
      </c>
      <c r="H16">
        <f t="shared" si="3"/>
        <v>0.37900434483058104</v>
      </c>
    </row>
    <row r="17" spans="1:8" x14ac:dyDescent="0.3">
      <c r="A17">
        <v>17</v>
      </c>
      <c r="C17">
        <f t="shared" si="0"/>
        <v>0.2208559060159746</v>
      </c>
      <c r="D17">
        <f t="shared" si="1"/>
        <v>4.4625962492324478E-2</v>
      </c>
      <c r="E17">
        <v>17</v>
      </c>
      <c r="G17">
        <f t="shared" si="2"/>
        <v>0.20827572438892261</v>
      </c>
      <c r="H17">
        <f t="shared" si="3"/>
        <v>0.38480682216001827</v>
      </c>
    </row>
    <row r="18" spans="1:8" x14ac:dyDescent="0.3">
      <c r="A18">
        <v>18</v>
      </c>
      <c r="C18">
        <f t="shared" si="0"/>
        <v>0.22658233407769068</v>
      </c>
      <c r="D18">
        <f t="shared" si="1"/>
        <v>5.047183557781576E-2</v>
      </c>
      <c r="E18">
        <v>18</v>
      </c>
      <c r="G18">
        <f t="shared" si="2"/>
        <v>0.21423951436813021</v>
      </c>
      <c r="H18">
        <f t="shared" si="3"/>
        <v>0.39062121768563063</v>
      </c>
    </row>
    <row r="19" spans="1:8" x14ac:dyDescent="0.3">
      <c r="A19">
        <v>19</v>
      </c>
      <c r="C19">
        <f t="shared" si="0"/>
        <v>0.23230876213940679</v>
      </c>
      <c r="D19">
        <f t="shared" si="1"/>
        <v>5.63066413617061E-2</v>
      </c>
      <c r="E19">
        <v>19</v>
      </c>
      <c r="G19">
        <f t="shared" si="2"/>
        <v>0.22020330434733781</v>
      </c>
      <c r="H19">
        <f t="shared" si="3"/>
        <v>0.39644756171500217</v>
      </c>
    </row>
    <row r="20" spans="1:8" x14ac:dyDescent="0.3">
      <c r="A20">
        <v>20</v>
      </c>
      <c r="C20">
        <f t="shared" si="0"/>
        <v>0.2380351902011229</v>
      </c>
      <c r="D20">
        <f t="shared" si="1"/>
        <v>6.2130359387780665E-2</v>
      </c>
      <c r="E20">
        <v>20</v>
      </c>
      <c r="G20">
        <f t="shared" si="2"/>
        <v>0.22616709432654541</v>
      </c>
      <c r="H20">
        <f t="shared" si="3"/>
        <v>0.40228588222255185</v>
      </c>
    </row>
    <row r="21" spans="1:8" x14ac:dyDescent="0.3">
      <c r="A21">
        <v>21</v>
      </c>
      <c r="C21">
        <f t="shared" si="0"/>
        <v>0.24376161826283899</v>
      </c>
      <c r="D21">
        <f t="shared" si="1"/>
        <v>6.7942971249670525E-2</v>
      </c>
      <c r="E21">
        <v>21</v>
      </c>
      <c r="G21">
        <f t="shared" si="2"/>
        <v>0.23213088430575302</v>
      </c>
      <c r="H21">
        <f t="shared" si="3"/>
        <v>0.40813620482141155</v>
      </c>
    </row>
    <row r="22" spans="1:8" x14ac:dyDescent="0.3">
      <c r="A22">
        <v>22</v>
      </c>
      <c r="C22">
        <f t="shared" si="0"/>
        <v>0.2494880463245551</v>
      </c>
      <c r="D22">
        <f t="shared" si="1"/>
        <v>7.3744460608148293E-2</v>
      </c>
      <c r="E22">
        <v>22</v>
      </c>
      <c r="G22">
        <f t="shared" si="2"/>
        <v>0.23809467428496059</v>
      </c>
      <c r="H22">
        <f t="shared" si="3"/>
        <v>0.41399855273754915</v>
      </c>
    </row>
    <row r="23" spans="1:8" x14ac:dyDescent="0.3">
      <c r="A23">
        <v>23</v>
      </c>
      <c r="C23">
        <f t="shared" si="0"/>
        <v>0.25521447438627121</v>
      </c>
      <c r="D23">
        <f t="shared" si="1"/>
        <v>7.9534813206534022E-2</v>
      </c>
      <c r="E23">
        <v>23</v>
      </c>
      <c r="G23">
        <f t="shared" si="2"/>
        <v>0.24405846426416819</v>
      </c>
      <c r="H23">
        <f t="shared" si="3"/>
        <v>0.41987294678619669</v>
      </c>
    </row>
    <row r="24" spans="1:8" x14ac:dyDescent="0.3">
      <c r="A24">
        <v>24</v>
      </c>
      <c r="C24">
        <f t="shared" si="0"/>
        <v>0.26094090244798729</v>
      </c>
      <c r="D24">
        <f t="shared" si="1"/>
        <v>8.53140168841795E-2</v>
      </c>
      <c r="E24">
        <v>24</v>
      </c>
      <c r="G24">
        <f t="shared" si="2"/>
        <v>0.25002225424337576</v>
      </c>
      <c r="H24">
        <f t="shared" si="3"/>
        <v>0.42575940535063717</v>
      </c>
    </row>
    <row r="25" spans="1:8" x14ac:dyDescent="0.3">
      <c r="A25">
        <v>25</v>
      </c>
      <c r="C25">
        <f t="shared" si="0"/>
        <v>0.26666733050970337</v>
      </c>
      <c r="D25">
        <f t="shared" si="1"/>
        <v>9.1082061588000418E-2</v>
      </c>
      <c r="E25">
        <v>25</v>
      </c>
      <c r="G25">
        <f t="shared" si="2"/>
        <v>0.25598604422258342</v>
      </c>
      <c r="H25">
        <f t="shared" si="3"/>
        <v>0.43165794436340393</v>
      </c>
    </row>
    <row r="26" spans="1:8" x14ac:dyDescent="0.3">
      <c r="A26">
        <v>26</v>
      </c>
      <c r="C26">
        <f t="shared" si="0"/>
        <v>0.27239375857141951</v>
      </c>
      <c r="D26">
        <f t="shared" si="1"/>
        <v>9.6838939382030698E-2</v>
      </c>
      <c r="E26">
        <v>26</v>
      </c>
      <c r="G26">
        <f t="shared" si="2"/>
        <v>0.26194983420179097</v>
      </c>
      <c r="H26">
        <f t="shared" si="3"/>
        <v>0.43756857728993231</v>
      </c>
    </row>
    <row r="27" spans="1:8" x14ac:dyDescent="0.3">
      <c r="A27">
        <v>27</v>
      </c>
      <c r="C27">
        <f t="shared" si="0"/>
        <v>0.27812018663313559</v>
      </c>
      <c r="D27">
        <f t="shared" si="1"/>
        <v>0.10258464445497845</v>
      </c>
      <c r="E27">
        <v>27</v>
      </c>
      <c r="G27">
        <f t="shared" si="2"/>
        <v>0.26791362418099862</v>
      </c>
      <c r="H27">
        <f t="shared" si="3"/>
        <v>0.44349131511470741</v>
      </c>
    </row>
    <row r="28" spans="1:8" x14ac:dyDescent="0.3">
      <c r="A28">
        <v>28</v>
      </c>
      <c r="C28">
        <f t="shared" si="0"/>
        <v>0.28384661469485173</v>
      </c>
      <c r="D28">
        <f t="shared" si="1"/>
        <v>0.10831917312576683</v>
      </c>
      <c r="E28">
        <v>28</v>
      </c>
      <c r="G28">
        <f t="shared" si="2"/>
        <v>0.27387741416020617</v>
      </c>
      <c r="H28">
        <f t="shared" si="3"/>
        <v>0.44942616632993693</v>
      </c>
    </row>
    <row r="29" spans="1:8" x14ac:dyDescent="0.3">
      <c r="A29">
        <v>29</v>
      </c>
      <c r="C29">
        <f t="shared" si="0"/>
        <v>0.28957304275656781</v>
      </c>
      <c r="D29">
        <f t="shared" si="1"/>
        <v>0.11404252384704661</v>
      </c>
      <c r="E29">
        <v>29</v>
      </c>
      <c r="G29">
        <f t="shared" si="2"/>
        <v>0.27984120413941382</v>
      </c>
      <c r="H29">
        <f t="shared" si="3"/>
        <v>0.45537313692677972</v>
      </c>
    </row>
    <row r="30" spans="1:8" x14ac:dyDescent="0.3">
      <c r="A30">
        <v>30</v>
      </c>
      <c r="C30">
        <f t="shared" si="0"/>
        <v>0.29529947081828389</v>
      </c>
      <c r="D30">
        <f t="shared" si="1"/>
        <v>0.11975469720667398</v>
      </c>
      <c r="E30">
        <v>30</v>
      </c>
      <c r="G30">
        <f t="shared" si="2"/>
        <v>0.28580499411862137</v>
      </c>
      <c r="H30">
        <f t="shared" si="3"/>
        <v>0.46133223038914806</v>
      </c>
    </row>
    <row r="31" spans="1:8" x14ac:dyDescent="0.3">
      <c r="A31">
        <v>31</v>
      </c>
      <c r="C31">
        <f t="shared" si="0"/>
        <v>0.30102589887999998</v>
      </c>
      <c r="D31">
        <f t="shared" si="1"/>
        <v>0.12545569592714892</v>
      </c>
      <c r="E31">
        <v>31</v>
      </c>
      <c r="G31">
        <f t="shared" si="2"/>
        <v>0.29176878409782903</v>
      </c>
      <c r="H31">
        <f t="shared" si="3"/>
        <v>0.46730344769010213</v>
      </c>
    </row>
    <row r="32" spans="1:8" x14ac:dyDescent="0.3">
      <c r="A32">
        <v>32</v>
      </c>
      <c r="C32">
        <f t="shared" si="0"/>
        <v>0.30675232694171606</v>
      </c>
      <c r="D32">
        <f t="shared" si="1"/>
        <v>0.13114552486301642</v>
      </c>
      <c r="E32">
        <v>32</v>
      </c>
      <c r="G32">
        <f t="shared" si="2"/>
        <v>0.29773257407703657</v>
      </c>
      <c r="H32">
        <f t="shared" si="3"/>
        <v>0.47328678729084089</v>
      </c>
    </row>
    <row r="33" spans="1:8" x14ac:dyDescent="0.3">
      <c r="A33">
        <v>33</v>
      </c>
      <c r="C33">
        <f t="shared" ref="C33:C64" si="4">0.129233057028517+(A33-1)*0.0057264280617161</f>
        <v>0.3124787550034322</v>
      </c>
      <c r="D33">
        <f t="shared" ref="D33:D64" si="5">0+1*C33-0.174944978143011*(1.00666666666667+(C33-0.285133333333334)^2/0.511511147242158)^0.5</f>
        <v>0.13682419099623594</v>
      </c>
      <c r="E33">
        <v>33</v>
      </c>
      <c r="G33">
        <f t="shared" ref="G33:G64" si="6">0.112855084721601+(E33-1)*0.0059637899792076</f>
        <v>0.30369636405624423</v>
      </c>
      <c r="H33">
        <f t="shared" ref="H33:H64" si="7">0+1*G33+0.174944978143011*(1.00666666666667+(G33-0.285133333333334)^2/0.511511147242158)^0.5</f>
        <v>0.479282245142297</v>
      </c>
    </row>
    <row r="34" spans="1:8" x14ac:dyDescent="0.3">
      <c r="A34">
        <v>34</v>
      </c>
      <c r="C34">
        <f t="shared" si="4"/>
        <v>0.31820518306514833</v>
      </c>
      <c r="D34">
        <f t="shared" si="5"/>
        <v>0.14249170342952916</v>
      </c>
      <c r="E34">
        <v>34</v>
      </c>
      <c r="G34">
        <f t="shared" si="6"/>
        <v>0.30966015403545177</v>
      </c>
      <c r="H34">
        <f t="shared" si="7"/>
        <v>0.48528981468932658</v>
      </c>
    </row>
    <row r="35" spans="1:8" x14ac:dyDescent="0.3">
      <c r="A35">
        <v>35</v>
      </c>
      <c r="C35">
        <f t="shared" si="4"/>
        <v>0.32393161112686442</v>
      </c>
      <c r="D35">
        <f t="shared" si="5"/>
        <v>0.14814807337772126</v>
      </c>
      <c r="E35">
        <v>35</v>
      </c>
      <c r="G35">
        <f t="shared" si="6"/>
        <v>0.31562394401465943</v>
      </c>
      <c r="H35">
        <f t="shared" si="7"/>
        <v>0.49130948687748921</v>
      </c>
    </row>
    <row r="36" spans="1:8" x14ac:dyDescent="0.3">
      <c r="A36">
        <v>36</v>
      </c>
      <c r="C36">
        <f t="shared" si="4"/>
        <v>0.3296580391885805</v>
      </c>
      <c r="D36">
        <f t="shared" si="5"/>
        <v>0.1537933141570948</v>
      </c>
      <c r="E36">
        <v>36</v>
      </c>
      <c r="G36">
        <f t="shared" si="6"/>
        <v>0.32158773399386698</v>
      </c>
      <c r="H36">
        <f t="shared" si="7"/>
        <v>0.49734125016239594</v>
      </c>
    </row>
    <row r="37" spans="1:8" x14ac:dyDescent="0.3">
      <c r="A37">
        <v>37</v>
      </c>
      <c r="C37">
        <f t="shared" si="4"/>
        <v>0.33538446725029658</v>
      </c>
      <c r="D37">
        <f t="shared" si="5"/>
        <v>0.15942744117277943</v>
      </c>
      <c r="E37">
        <v>37</v>
      </c>
      <c r="G37">
        <f t="shared" si="6"/>
        <v>0.32755152397307463</v>
      </c>
      <c r="H37">
        <f t="shared" si="7"/>
        <v>0.50338509052160874</v>
      </c>
    </row>
    <row r="38" spans="1:8" x14ac:dyDescent="0.3">
      <c r="A38">
        <v>38</v>
      </c>
      <c r="C38">
        <f t="shared" si="4"/>
        <v>0.34111089531201266</v>
      </c>
      <c r="D38">
        <f t="shared" si="5"/>
        <v>0.16505047190420549</v>
      </c>
      <c r="E38">
        <v>38</v>
      </c>
      <c r="G38">
        <f t="shared" si="6"/>
        <v>0.33351531395228218</v>
      </c>
      <c r="H38">
        <f t="shared" si="7"/>
        <v>0.50944099146905719</v>
      </c>
    </row>
    <row r="39" spans="1:8" x14ac:dyDescent="0.3">
      <c r="A39">
        <v>39</v>
      </c>
      <c r="C39">
        <f t="shared" si="4"/>
        <v>0.3468373233737288</v>
      </c>
      <c r="D39">
        <f t="shared" si="5"/>
        <v>0.17066242588865296</v>
      </c>
      <c r="E39">
        <v>39</v>
      </c>
      <c r="G39">
        <f t="shared" si="6"/>
        <v>0.33947910393148983</v>
      </c>
      <c r="H39">
        <f t="shared" si="7"/>
        <v>0.51550893407194398</v>
      </c>
    </row>
    <row r="40" spans="1:8" x14ac:dyDescent="0.3">
      <c r="A40">
        <v>40</v>
      </c>
      <c r="C40">
        <f t="shared" si="4"/>
        <v>0.35256375143544488</v>
      </c>
      <c r="D40">
        <f t="shared" si="5"/>
        <v>0.17626332470293252</v>
      </c>
      <c r="E40">
        <v>40</v>
      </c>
      <c r="G40">
        <f t="shared" si="6"/>
        <v>0.34544289391069738</v>
      </c>
      <c r="H40">
        <f t="shared" si="7"/>
        <v>0.52158889697009148</v>
      </c>
    </row>
    <row r="41" spans="1:8" x14ac:dyDescent="0.3">
      <c r="A41">
        <v>41</v>
      </c>
      <c r="C41">
        <f t="shared" si="4"/>
        <v>0.35829017949716102</v>
      </c>
      <c r="D41">
        <f t="shared" si="5"/>
        <v>0.18185319194323776</v>
      </c>
      <c r="E41">
        <v>41</v>
      </c>
      <c r="G41">
        <f t="shared" si="6"/>
        <v>0.35140668388990504</v>
      </c>
      <c r="H41">
        <f t="shared" si="7"/>
        <v>0.52768085639769269</v>
      </c>
    </row>
    <row r="42" spans="1:8" x14ac:dyDescent="0.3">
      <c r="A42">
        <v>42</v>
      </c>
      <c r="C42">
        <f t="shared" si="4"/>
        <v>0.3640166075588771</v>
      </c>
      <c r="D42">
        <f t="shared" si="5"/>
        <v>0.18743205320321177</v>
      </c>
      <c r="E42">
        <v>42</v>
      </c>
      <c r="G42">
        <f t="shared" si="6"/>
        <v>0.35737047386911258</v>
      </c>
      <c r="H42">
        <f t="shared" si="7"/>
        <v>0.53378478620740522</v>
      </c>
    </row>
    <row r="43" spans="1:8" x14ac:dyDescent="0.3">
      <c r="A43">
        <v>43</v>
      </c>
      <c r="C43">
        <f t="shared" si="4"/>
        <v>0.36974303562059319</v>
      </c>
      <c r="D43">
        <f t="shared" si="5"/>
        <v>0.19299993605027638</v>
      </c>
      <c r="E43">
        <v>43</v>
      </c>
      <c r="G43">
        <f t="shared" si="6"/>
        <v>0.36333426384832018</v>
      </c>
      <c r="H43">
        <f t="shared" si="7"/>
        <v>0.53990065789674102</v>
      </c>
    </row>
    <row r="44" spans="1:8" x14ac:dyDescent="0.3">
      <c r="A44">
        <v>44</v>
      </c>
      <c r="C44">
        <f t="shared" si="4"/>
        <v>0.37546946368230927</v>
      </c>
      <c r="D44">
        <f t="shared" si="5"/>
        <v>0.19855687000027303</v>
      </c>
      <c r="E44">
        <v>44</v>
      </c>
      <c r="G44">
        <f t="shared" si="6"/>
        <v>0.36929805382752778</v>
      </c>
      <c r="H44">
        <f t="shared" si="7"/>
        <v>0.5460284406366841</v>
      </c>
    </row>
    <row r="45" spans="1:8" x14ac:dyDescent="0.3">
      <c r="A45">
        <v>45</v>
      </c>
      <c r="C45">
        <f t="shared" si="4"/>
        <v>0.38119589174402541</v>
      </c>
      <c r="D45">
        <f t="shared" si="5"/>
        <v>0.2041028864904697</v>
      </c>
      <c r="E45">
        <v>45</v>
      </c>
      <c r="G45">
        <f t="shared" si="6"/>
        <v>0.37526184380673538</v>
      </c>
      <c r="H45">
        <f t="shared" si="7"/>
        <v>0.55216810130247229</v>
      </c>
    </row>
    <row r="46" spans="1:8" x14ac:dyDescent="0.3">
      <c r="A46">
        <v>46</v>
      </c>
      <c r="C46">
        <f t="shared" si="4"/>
        <v>0.38692231980574149</v>
      </c>
      <c r="D46">
        <f t="shared" si="5"/>
        <v>0.20963801885098995</v>
      </c>
      <c r="E46">
        <v>46</v>
      </c>
      <c r="G46">
        <f t="shared" si="6"/>
        <v>0.38122563378594299</v>
      </c>
      <c r="H46">
        <f t="shared" si="7"/>
        <v>0.55831960450647355</v>
      </c>
    </row>
    <row r="47" spans="1:8" x14ac:dyDescent="0.3">
      <c r="A47">
        <v>47</v>
      </c>
      <c r="C47">
        <f t="shared" si="4"/>
        <v>0.39264874786745757</v>
      </c>
      <c r="D47">
        <f t="shared" si="5"/>
        <v>0.21516230227472433</v>
      </c>
      <c r="E47">
        <v>47</v>
      </c>
      <c r="G47">
        <f t="shared" si="6"/>
        <v>0.38718942376515059</v>
      </c>
      <c r="H47">
        <f t="shared" si="7"/>
        <v>0.5644829126330797</v>
      </c>
    </row>
    <row r="48" spans="1:8" x14ac:dyDescent="0.3">
      <c r="A48">
        <v>48</v>
      </c>
      <c r="C48">
        <f t="shared" si="4"/>
        <v>0.39837517592917371</v>
      </c>
      <c r="D48">
        <f t="shared" si="5"/>
        <v>0.22067577378578457</v>
      </c>
      <c r="E48">
        <v>48</v>
      </c>
      <c r="G48">
        <f t="shared" si="6"/>
        <v>0.39315321374435819</v>
      </c>
      <c r="H48">
        <f t="shared" si="7"/>
        <v>0.57065798587554095</v>
      </c>
    </row>
    <row r="49" spans="1:8" x14ac:dyDescent="0.3">
      <c r="A49">
        <v>49</v>
      </c>
      <c r="C49">
        <f t="shared" si="4"/>
        <v>0.40410160399088979</v>
      </c>
      <c r="D49">
        <f t="shared" si="5"/>
        <v>0.22617847220656567</v>
      </c>
      <c r="E49">
        <v>49</v>
      </c>
      <c r="G49">
        <f t="shared" si="6"/>
        <v>0.39911700372356579</v>
      </c>
      <c r="H49">
        <f t="shared" si="7"/>
        <v>0.57684478227465741</v>
      </c>
    </row>
    <row r="50" spans="1:8" x14ac:dyDescent="0.3">
      <c r="A50">
        <v>50</v>
      </c>
      <c r="C50">
        <f t="shared" si="4"/>
        <v>0.40982803205260587</v>
      </c>
      <c r="D50">
        <f t="shared" si="5"/>
        <v>0.23167043812348281</v>
      </c>
      <c r="E50">
        <v>50</v>
      </c>
      <c r="G50">
        <f t="shared" si="6"/>
        <v>0.40508079370277339</v>
      </c>
      <c r="H50">
        <f t="shared" si="7"/>
        <v>0.5830432577592447</v>
      </c>
    </row>
    <row r="51" spans="1:8" x14ac:dyDescent="0.3">
      <c r="A51">
        <v>51</v>
      </c>
      <c r="C51">
        <f t="shared" si="4"/>
        <v>0.41555446011432201</v>
      </c>
      <c r="D51">
        <f t="shared" si="5"/>
        <v>0.23715171385144915</v>
      </c>
      <c r="E51">
        <v>51</v>
      </c>
      <c r="G51">
        <f t="shared" si="6"/>
        <v>0.41104458368198099</v>
      </c>
      <c r="H51">
        <f t="shared" si="7"/>
        <v>0.58925336618828172</v>
      </c>
    </row>
    <row r="52" spans="1:8" x14ac:dyDescent="0.3">
      <c r="A52">
        <v>52</v>
      </c>
      <c r="C52">
        <f t="shared" si="4"/>
        <v>0.42128088817603809</v>
      </c>
      <c r="D52">
        <f t="shared" si="5"/>
        <v>0.2426223433971666</v>
      </c>
      <c r="E52">
        <v>52</v>
      </c>
      <c r="G52">
        <f t="shared" si="6"/>
        <v>0.41700837366118859</v>
      </c>
      <c r="H52">
        <f t="shared" si="7"/>
        <v>0.59547505939465362</v>
      </c>
    </row>
    <row r="53" spans="1:8" x14ac:dyDescent="0.3">
      <c r="A53">
        <v>53</v>
      </c>
      <c r="C53">
        <f t="shared" si="4"/>
        <v>0.42700731623775418</v>
      </c>
      <c r="D53">
        <f t="shared" si="5"/>
        <v>0.24808237242129969</v>
      </c>
      <c r="E53">
        <v>53</v>
      </c>
      <c r="G53">
        <f t="shared" si="6"/>
        <v>0.42297216364039619</v>
      </c>
      <c r="H53">
        <f t="shared" si="7"/>
        <v>0.60170828723039405</v>
      </c>
    </row>
    <row r="54" spans="1:8" x14ac:dyDescent="0.3">
      <c r="A54">
        <v>54</v>
      </c>
      <c r="C54">
        <f t="shared" si="4"/>
        <v>0.43273374429947031</v>
      </c>
      <c r="D54">
        <f t="shared" si="5"/>
        <v>0.2535318481996045</v>
      </c>
      <c r="E54">
        <v>54</v>
      </c>
      <c r="G54">
        <f t="shared" si="6"/>
        <v>0.42893595361960379</v>
      </c>
      <c r="H54">
        <f t="shared" si="7"/>
        <v>0.60795299761333288</v>
      </c>
    </row>
    <row r="55" spans="1:8" x14ac:dyDescent="0.3">
      <c r="A55">
        <v>55</v>
      </c>
      <c r="C55">
        <f t="shared" si="4"/>
        <v>0.4384601723611864</v>
      </c>
      <c r="D55">
        <f t="shared" si="5"/>
        <v>0.25897081958308665</v>
      </c>
      <c r="E55">
        <v>55</v>
      </c>
      <c r="G55">
        <f t="shared" si="6"/>
        <v>0.43489974359881139</v>
      </c>
      <c r="H55">
        <f t="shared" si="7"/>
        <v>0.61420913657505438</v>
      </c>
    </row>
    <row r="56" spans="1:8" x14ac:dyDescent="0.3">
      <c r="A56">
        <v>56</v>
      </c>
      <c r="C56">
        <f t="shared" si="4"/>
        <v>0.44418660042290248</v>
      </c>
      <c r="D56">
        <f t="shared" si="5"/>
        <v>0.26439933695726225</v>
      </c>
      <c r="E56">
        <v>56</v>
      </c>
      <c r="G56">
        <f t="shared" si="6"/>
        <v>0.440863533578019</v>
      </c>
      <c r="H56">
        <f t="shared" si="7"/>
        <v>0.62047664831006433</v>
      </c>
    </row>
    <row r="57" spans="1:8" x14ac:dyDescent="0.3">
      <c r="A57">
        <v>57</v>
      </c>
      <c r="C57">
        <f t="shared" si="4"/>
        <v>0.44991302848461862</v>
      </c>
      <c r="D57">
        <f t="shared" si="5"/>
        <v>0.26981745220059589</v>
      </c>
      <c r="E57">
        <v>57</v>
      </c>
      <c r="G57">
        <f t="shared" si="6"/>
        <v>0.4468273235572266</v>
      </c>
      <c r="H57">
        <f t="shared" si="7"/>
        <v>0.62675547522607256</v>
      </c>
    </row>
    <row r="58" spans="1:8" x14ac:dyDescent="0.3">
      <c r="A58">
        <v>58</v>
      </c>
      <c r="C58">
        <f t="shared" si="4"/>
        <v>0.4556394565463347</v>
      </c>
      <c r="D58">
        <f t="shared" si="5"/>
        <v>0.27522521864219007</v>
      </c>
      <c r="E58">
        <v>58</v>
      </c>
      <c r="G58">
        <f t="shared" si="6"/>
        <v>0.4527911135364342</v>
      </c>
      <c r="H58">
        <f t="shared" si="7"/>
        <v>0.6330455579952875</v>
      </c>
    </row>
    <row r="59" spans="1:8" x14ac:dyDescent="0.3">
      <c r="A59">
        <v>59</v>
      </c>
      <c r="C59">
        <f t="shared" si="4"/>
        <v>0.46136588460805078</v>
      </c>
      <c r="D59">
        <f t="shared" si="5"/>
        <v>0.28062269101880188</v>
      </c>
      <c r="E59">
        <v>59</v>
      </c>
      <c r="G59">
        <f t="shared" si="6"/>
        <v>0.4587549035156418</v>
      </c>
      <c r="H59">
        <f t="shared" si="7"/>
        <v>0.63934683560662586</v>
      </c>
    </row>
    <row r="60" spans="1:8" x14ac:dyDescent="0.3">
      <c r="A60">
        <v>60</v>
      </c>
      <c r="C60">
        <f t="shared" si="4"/>
        <v>0.46709231266976686</v>
      </c>
      <c r="D60">
        <f t="shared" si="5"/>
        <v>0.28600992543126036</v>
      </c>
      <c r="E60">
        <v>60</v>
      </c>
      <c r="G60">
        <f t="shared" si="6"/>
        <v>0.4647186934948494</v>
      </c>
      <c r="H60">
        <f t="shared" si="7"/>
        <v>0.64565924541873843</v>
      </c>
    </row>
    <row r="61" spans="1:8" x14ac:dyDescent="0.3">
      <c r="A61">
        <v>61</v>
      </c>
      <c r="C61">
        <f t="shared" si="4"/>
        <v>0.472818740731483</v>
      </c>
      <c r="D61">
        <f t="shared" si="5"/>
        <v>0.2913869793003584</v>
      </c>
      <c r="E61">
        <v>61</v>
      </c>
      <c r="G61">
        <f t="shared" si="6"/>
        <v>0.470682483474057</v>
      </c>
      <c r="H61">
        <f t="shared" si="7"/>
        <v>0.65198272321375161</v>
      </c>
    </row>
    <row r="62" spans="1:8" x14ac:dyDescent="0.3">
      <c r="A62">
        <v>62</v>
      </c>
      <c r="C62">
        <f t="shared" si="4"/>
        <v>0.47854516879319908</v>
      </c>
      <c r="D62">
        <f t="shared" si="5"/>
        <v>0.29675391132229401</v>
      </c>
      <c r="E62">
        <v>62</v>
      </c>
      <c r="G62">
        <f t="shared" si="6"/>
        <v>0.4766462734532646</v>
      </c>
      <c r="H62">
        <f t="shared" si="7"/>
        <v>0.65831720325162857</v>
      </c>
    </row>
    <row r="63" spans="1:8" x14ac:dyDescent="0.3">
      <c r="A63">
        <v>63</v>
      </c>
      <c r="C63">
        <f t="shared" si="4"/>
        <v>0.48427159685491517</v>
      </c>
      <c r="D63">
        <f t="shared" si="5"/>
        <v>0.30211078142373182</v>
      </c>
      <c r="E63">
        <v>63</v>
      </c>
      <c r="G63">
        <f t="shared" si="6"/>
        <v>0.4826100634324722</v>
      </c>
      <c r="H63">
        <f t="shared" si="7"/>
        <v>0.66466261832505169</v>
      </c>
    </row>
    <row r="64" spans="1:8" x14ac:dyDescent="0.3">
      <c r="A64">
        <v>64</v>
      </c>
      <c r="C64">
        <f t="shared" si="4"/>
        <v>0.4899980249166313</v>
      </c>
      <c r="D64">
        <f t="shared" si="5"/>
        <v>0.30745765071655817</v>
      </c>
      <c r="E64">
        <v>64</v>
      </c>
      <c r="G64">
        <f t="shared" si="6"/>
        <v>0.4885738534116798</v>
      </c>
      <c r="H64">
        <f t="shared" si="7"/>
        <v>0.67101889981473084</v>
      </c>
    </row>
    <row r="65" spans="1:8" x14ac:dyDescent="0.3">
      <c r="A65">
        <v>65</v>
      </c>
      <c r="C65">
        <f t="shared" ref="C65:C70" si="8">0.129233057028517+(A65-1)*0.0057264280617161</f>
        <v>0.49572445297834739</v>
      </c>
      <c r="D65">
        <f t="shared" ref="D65:D70" si="9">0+1*C65-0.174944978143011*(1.00666666666667+(C65-0.285133333333334)^2/0.511511147242158)^0.5</f>
        <v>0.31279458145239852</v>
      </c>
      <c r="E65">
        <v>65</v>
      </c>
      <c r="G65">
        <f t="shared" ref="G65:G70" si="10">0.112855084721601+(E65-1)*0.0059637899792076</f>
        <v>0.4945376433908874</v>
      </c>
      <c r="H65">
        <f t="shared" ref="H65:H70" si="11">0+1*G65+0.174944978143011*(1.00666666666667+(G65-0.285133333333334)^2/0.511511147242158)^0.5</f>
        <v>0.67738597774504394</v>
      </c>
    </row>
    <row r="66" spans="1:8" x14ac:dyDescent="0.3">
      <c r="A66">
        <v>66</v>
      </c>
      <c r="C66">
        <f t="shared" si="8"/>
        <v>0.50145088104006352</v>
      </c>
      <c r="D66">
        <f t="shared" si="9"/>
        <v>0.31812163697696838</v>
      </c>
      <c r="E66">
        <v>66</v>
      </c>
      <c r="G66">
        <f t="shared" si="10"/>
        <v>0.50050143337009501</v>
      </c>
      <c r="H66">
        <f t="shared" si="11"/>
        <v>0.68376378083991651</v>
      </c>
    </row>
    <row r="67" spans="1:8" x14ac:dyDescent="0.3">
      <c r="A67">
        <v>67</v>
      </c>
      <c r="C67">
        <f t="shared" si="8"/>
        <v>0.50717730910177961</v>
      </c>
      <c r="D67">
        <f t="shared" si="9"/>
        <v>0.32343888168432289</v>
      </c>
      <c r="E67">
        <v>67</v>
      </c>
      <c r="G67">
        <f t="shared" si="10"/>
        <v>0.50646522334930255</v>
      </c>
      <c r="H67">
        <f t="shared" si="11"/>
        <v>0.69015223657885005</v>
      </c>
    </row>
    <row r="68" spans="1:8" x14ac:dyDescent="0.3">
      <c r="A68">
        <v>68</v>
      </c>
      <c r="C68">
        <f t="shared" si="8"/>
        <v>0.51290373716349569</v>
      </c>
      <c r="D68">
        <f t="shared" si="9"/>
        <v>0.32874638097107411</v>
      </c>
      <c r="E68">
        <v>68</v>
      </c>
      <c r="G68">
        <f t="shared" si="10"/>
        <v>0.51242901332851021</v>
      </c>
      <c r="H68">
        <f t="shared" si="11"/>
        <v>0.69655127125301131</v>
      </c>
    </row>
    <row r="69" spans="1:8" x14ac:dyDescent="0.3">
      <c r="A69">
        <v>69</v>
      </c>
      <c r="C69">
        <f t="shared" si="8"/>
        <v>0.51863016522521177</v>
      </c>
      <c r="D69">
        <f t="shared" si="9"/>
        <v>0.33404420119063727</v>
      </c>
      <c r="E69">
        <v>69</v>
      </c>
      <c r="G69">
        <f t="shared" si="10"/>
        <v>0.51839280330771786</v>
      </c>
      <c r="H69">
        <f t="shared" si="11"/>
        <v>0.70296081002129562</v>
      </c>
    </row>
    <row r="70" spans="1:8" x14ac:dyDescent="0.3">
      <c r="A70">
        <v>70</v>
      </c>
      <c r="C70">
        <f t="shared" si="8"/>
        <v>0.52435659328692785</v>
      </c>
      <c r="D70">
        <f t="shared" si="9"/>
        <v>0.33933240960757116</v>
      </c>
      <c r="E70">
        <v>70</v>
      </c>
      <c r="G70">
        <f t="shared" si="10"/>
        <v>0.52435659328692541</v>
      </c>
      <c r="H70">
        <f t="shared" si="11"/>
        <v>0.70938077696628188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6D6CB-94F8-478B-B21A-2CED50FF906D}">
  <sheetPr codeName="XLSTAT_20230720_151712_1_HID"/>
  <dimension ref="A1:B4"/>
  <sheetViews>
    <sheetView workbookViewId="0"/>
  </sheetViews>
  <sheetFormatPr defaultRowHeight="14.4" x14ac:dyDescent="0.3"/>
  <sheetData>
    <row r="1" spans="1:2" x14ac:dyDescent="0.3">
      <c r="A1">
        <v>-0.849622115784053</v>
      </c>
      <c r="B1">
        <v>2.975319345343631E-2</v>
      </c>
    </row>
    <row r="2" spans="1:2" x14ac:dyDescent="0.3">
      <c r="A2">
        <v>0.87212325752678677</v>
      </c>
      <c r="B2">
        <v>8.711498058741711E-2</v>
      </c>
    </row>
    <row r="3" spans="1:2" x14ac:dyDescent="0.3">
      <c r="A3">
        <v>-0.33542072074320955</v>
      </c>
      <c r="B3">
        <v>0.53909846386418037</v>
      </c>
    </row>
    <row r="4" spans="1:2" x14ac:dyDescent="0.3">
      <c r="A4">
        <v>0.15229660313663276</v>
      </c>
      <c r="B4">
        <v>0.85444299573835747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C8AE3-4631-475B-A3D2-E7E8B1C2ACE3}">
  <sheetPr codeName="XLSTAT_20230723_011026_1_HID3"/>
  <dimension ref="A1:D135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-1.6287575616493508</v>
      </c>
      <c r="B1">
        <v>0.69064681574013131</v>
      </c>
      <c r="C1">
        <v>-2.4211605894811115</v>
      </c>
      <c r="D1">
        <v>0.76496815505780358</v>
      </c>
    </row>
    <row r="2" spans="1:4" x14ac:dyDescent="0.3">
      <c r="A2">
        <v>1.7948877039368401</v>
      </c>
      <c r="B2">
        <v>-0.1531588667868147</v>
      </c>
      <c r="C2">
        <v>-2.1622959478235635</v>
      </c>
      <c r="D2">
        <v>0.23081006814142435</v>
      </c>
    </row>
    <row r="3" spans="1:4" x14ac:dyDescent="0.3">
      <c r="A3">
        <v>1.7959070198982181</v>
      </c>
      <c r="B3">
        <v>2.1263673877387878E-3</v>
      </c>
      <c r="C3">
        <v>-2.1638247293655222</v>
      </c>
      <c r="D3">
        <v>0.22866823976111797</v>
      </c>
    </row>
    <row r="4" spans="1:4" x14ac:dyDescent="0.3">
      <c r="A4">
        <v>1.7923905864728353</v>
      </c>
      <c r="B4">
        <v>5.0539955585072148E-2</v>
      </c>
      <c r="C4">
        <v>-2.2079787197572593</v>
      </c>
      <c r="D4">
        <v>0.32189731530253474</v>
      </c>
    </row>
    <row r="5" spans="1:4" x14ac:dyDescent="0.3">
      <c r="A5">
        <v>0.81587068222523473</v>
      </c>
      <c r="B5">
        <v>1.6000000000000028</v>
      </c>
      <c r="C5">
        <v>-1.694897262333785</v>
      </c>
      <c r="D5">
        <v>0.40730265880066385</v>
      </c>
    </row>
    <row r="6" spans="1:4" x14ac:dyDescent="0.3">
      <c r="C6">
        <v>-1.5342490380276559</v>
      </c>
      <c r="D6">
        <v>0.16443541581266188</v>
      </c>
    </row>
    <row r="7" spans="1:4" x14ac:dyDescent="0.3">
      <c r="C7">
        <v>-1.5907083996328892</v>
      </c>
      <c r="D7">
        <v>0.2396022928088275</v>
      </c>
    </row>
    <row r="8" spans="1:4" x14ac:dyDescent="0.3">
      <c r="C8">
        <v>-1.5424683173411233</v>
      </c>
      <c r="D8">
        <v>0.18758579389569921</v>
      </c>
    </row>
    <row r="9" spans="1:4" x14ac:dyDescent="0.3">
      <c r="C9">
        <v>-1.4594242586163031</v>
      </c>
      <c r="D9">
        <v>6.048490914623262E-2</v>
      </c>
    </row>
    <row r="10" spans="1:4" x14ac:dyDescent="0.3">
      <c r="C10">
        <v>-1.5582446253749969</v>
      </c>
      <c r="D10">
        <v>0.17384696262416846</v>
      </c>
    </row>
    <row r="11" spans="1:4" x14ac:dyDescent="0.3">
      <c r="C11">
        <v>-1.5691516858898213</v>
      </c>
      <c r="D11">
        <v>2.7133687966790272</v>
      </c>
    </row>
    <row r="12" spans="1:4" x14ac:dyDescent="0.3">
      <c r="C12">
        <v>-1.4832844623947412</v>
      </c>
      <c r="D12">
        <v>-5.5669782657441429E-2</v>
      </c>
    </row>
    <row r="13" spans="1:4" x14ac:dyDescent="0.3">
      <c r="C13">
        <v>-1.3894172893635779</v>
      </c>
      <c r="D13">
        <v>-0.20721832498184517</v>
      </c>
    </row>
    <row r="14" spans="1:4" x14ac:dyDescent="0.3">
      <c r="C14">
        <v>-1.3832294281442639</v>
      </c>
      <c r="D14">
        <v>-0.22755072809043642</v>
      </c>
    </row>
    <row r="15" spans="1:4" x14ac:dyDescent="0.3">
      <c r="C15">
        <v>-1.2747258210688563</v>
      </c>
      <c r="D15">
        <v>-0.36384534955730796</v>
      </c>
    </row>
    <row r="16" spans="1:4" x14ac:dyDescent="0.3">
      <c r="C16">
        <v>-1.2966018356864397</v>
      </c>
      <c r="D16">
        <v>-0.34018659350839026</v>
      </c>
    </row>
    <row r="17" spans="3:4" x14ac:dyDescent="0.3">
      <c r="C17">
        <v>-1.4719758282160464</v>
      </c>
      <c r="D17">
        <v>-3.246898290591619E-2</v>
      </c>
    </row>
    <row r="18" spans="3:4" x14ac:dyDescent="0.3">
      <c r="C18">
        <v>-1.3808151257297729</v>
      </c>
      <c r="D18">
        <v>-0.20145425416286275</v>
      </c>
    </row>
    <row r="19" spans="3:4" x14ac:dyDescent="0.3">
      <c r="C19">
        <v>-1.3012315414737741</v>
      </c>
      <c r="D19">
        <v>-0.32762516723312957</v>
      </c>
    </row>
    <row r="20" spans="3:4" x14ac:dyDescent="0.3">
      <c r="C20">
        <v>-1.3824880412549241</v>
      </c>
      <c r="D20">
        <v>-0.18258286021744505</v>
      </c>
    </row>
    <row r="21" spans="3:4" x14ac:dyDescent="0.3">
      <c r="C21">
        <v>-0.98208822612474511</v>
      </c>
      <c r="D21">
        <v>9.3801069896485345E-2</v>
      </c>
    </row>
    <row r="22" spans="3:4" x14ac:dyDescent="0.3">
      <c r="C22">
        <v>-0.82943584251062452</v>
      </c>
      <c r="D22">
        <v>-0.10928951663382519</v>
      </c>
    </row>
    <row r="23" spans="3:4" x14ac:dyDescent="0.3">
      <c r="C23">
        <v>-0.83298743990378077</v>
      </c>
      <c r="D23">
        <v>-0.1162903627129992</v>
      </c>
    </row>
    <row r="24" spans="3:4" x14ac:dyDescent="0.3">
      <c r="C24">
        <v>-0.79494506188743785</v>
      </c>
      <c r="D24">
        <v>-0.18775766297634952</v>
      </c>
    </row>
    <row r="25" spans="3:4" x14ac:dyDescent="0.3">
      <c r="C25">
        <v>-0.78965754673145061</v>
      </c>
      <c r="D25">
        <v>-0.20243212487536996</v>
      </c>
    </row>
    <row r="26" spans="3:4" x14ac:dyDescent="0.3">
      <c r="C26">
        <v>-0.86344704821720852</v>
      </c>
      <c r="D26">
        <v>2.3526172224937918</v>
      </c>
    </row>
    <row r="27" spans="3:4" x14ac:dyDescent="0.3">
      <c r="C27">
        <v>-0.79351740100997825</v>
      </c>
      <c r="D27">
        <v>-0.16087738273240834</v>
      </c>
    </row>
    <row r="28" spans="3:4" x14ac:dyDescent="0.3">
      <c r="C28">
        <v>-0.673171295286077</v>
      </c>
      <c r="D28">
        <v>-0.36403114884193344</v>
      </c>
    </row>
    <row r="29" spans="3:4" x14ac:dyDescent="0.3">
      <c r="C29">
        <v>-0.61589612948200734</v>
      </c>
      <c r="D29">
        <v>-0.45464233971827028</v>
      </c>
    </row>
    <row r="30" spans="3:4" x14ac:dyDescent="0.3">
      <c r="C30">
        <v>-0.61742191057488638</v>
      </c>
      <c r="D30">
        <v>-0.46641293499052272</v>
      </c>
    </row>
    <row r="31" spans="3:4" x14ac:dyDescent="0.3">
      <c r="C31">
        <v>-0.68097664947483205</v>
      </c>
      <c r="D31">
        <v>2.1144610873274674</v>
      </c>
    </row>
    <row r="32" spans="3:4" x14ac:dyDescent="0.3">
      <c r="C32">
        <v>-0.69685065032840798</v>
      </c>
      <c r="D32">
        <v>-0.31664304363497792</v>
      </c>
    </row>
    <row r="33" spans="3:4" x14ac:dyDescent="0.3">
      <c r="C33">
        <v>-0.66513483671369777</v>
      </c>
      <c r="D33">
        <v>-0.39278257659736643</v>
      </c>
    </row>
    <row r="34" spans="3:4" x14ac:dyDescent="0.3">
      <c r="C34">
        <v>-0.72484644149939581</v>
      </c>
      <c r="D34">
        <v>-0.31584775964926914</v>
      </c>
    </row>
    <row r="35" spans="3:4" x14ac:dyDescent="0.3">
      <c r="C35">
        <v>-0.7565982764708854</v>
      </c>
      <c r="D35">
        <v>2.2166384531687302</v>
      </c>
    </row>
    <row r="36" spans="3:4" x14ac:dyDescent="0.3">
      <c r="C36">
        <v>-0.83391538519648711</v>
      </c>
      <c r="D36">
        <v>-0.12029089953634896</v>
      </c>
    </row>
    <row r="37" spans="3:4" x14ac:dyDescent="0.3">
      <c r="C37">
        <v>-0.72397531090443767</v>
      </c>
      <c r="D37">
        <v>-0.31939200892367836</v>
      </c>
    </row>
    <row r="38" spans="3:4" x14ac:dyDescent="0.3">
      <c r="C38">
        <v>-0.75649513597308382</v>
      </c>
      <c r="D38">
        <v>-0.23932310827601266</v>
      </c>
    </row>
    <row r="39" spans="3:4" x14ac:dyDescent="0.3">
      <c r="C39">
        <v>-0.78773715485186668</v>
      </c>
      <c r="D39">
        <v>-0.30872963110436508</v>
      </c>
    </row>
    <row r="40" spans="3:4" x14ac:dyDescent="0.3">
      <c r="C40">
        <v>-0.60750471104623149</v>
      </c>
      <c r="D40">
        <v>-0.58958345016775315</v>
      </c>
    </row>
    <row r="41" spans="3:4" x14ac:dyDescent="0.3">
      <c r="C41">
        <v>-0.60386636838494734</v>
      </c>
      <c r="D41">
        <v>-0.63360456620643069</v>
      </c>
    </row>
    <row r="42" spans="3:4" x14ac:dyDescent="0.3">
      <c r="C42">
        <v>-0.61524763548433792</v>
      </c>
      <c r="D42">
        <v>-0.62872087435885804</v>
      </c>
    </row>
    <row r="43" spans="3:4" x14ac:dyDescent="0.3">
      <c r="C43">
        <v>-0.54180837844402185</v>
      </c>
      <c r="D43">
        <v>-0.69099891800338631</v>
      </c>
    </row>
    <row r="44" spans="3:4" x14ac:dyDescent="0.3">
      <c r="C44">
        <v>-0.52391234781938179</v>
      </c>
      <c r="D44">
        <v>-0.7657218530454013</v>
      </c>
    </row>
    <row r="45" spans="3:4" x14ac:dyDescent="0.3">
      <c r="C45">
        <v>-0.51985008738871774</v>
      </c>
      <c r="D45">
        <v>-0.77916467614335305</v>
      </c>
    </row>
    <row r="46" spans="3:4" x14ac:dyDescent="0.3">
      <c r="C46">
        <v>-0.67930663663977198</v>
      </c>
      <c r="D46">
        <v>-0.4775592443031294</v>
      </c>
    </row>
    <row r="47" spans="3:4" x14ac:dyDescent="0.3">
      <c r="C47">
        <v>-0.6513095308134107</v>
      </c>
      <c r="D47">
        <v>-0.54579932825080035</v>
      </c>
    </row>
    <row r="48" spans="3:4" x14ac:dyDescent="0.3">
      <c r="C48">
        <v>-0.61332032791940183</v>
      </c>
      <c r="D48">
        <v>-0.6099039432493335</v>
      </c>
    </row>
    <row r="49" spans="3:4" x14ac:dyDescent="0.3">
      <c r="C49">
        <v>-0.24586160635291721</v>
      </c>
      <c r="D49">
        <v>-0.20960288848920294</v>
      </c>
    </row>
    <row r="50" spans="3:4" x14ac:dyDescent="0.3">
      <c r="C50">
        <v>-0.10143316593018199</v>
      </c>
      <c r="D50">
        <v>-0.43191875429209481</v>
      </c>
    </row>
    <row r="51" spans="3:4" x14ac:dyDescent="0.3">
      <c r="C51">
        <v>-0.10063705288799397</v>
      </c>
      <c r="D51">
        <v>-0.47133536126376618</v>
      </c>
    </row>
    <row r="52" spans="3:4" x14ac:dyDescent="0.3">
      <c r="C52">
        <v>-8.1209296246393198E-2</v>
      </c>
      <c r="D52">
        <v>-0.49908673737770021</v>
      </c>
    </row>
    <row r="53" spans="3:4" x14ac:dyDescent="0.3">
      <c r="C53">
        <v>-0.12655708004165817</v>
      </c>
      <c r="D53">
        <v>1.9629333533697253</v>
      </c>
    </row>
    <row r="54" spans="3:4" x14ac:dyDescent="0.3">
      <c r="C54">
        <v>-3.8281652021085473E-2</v>
      </c>
      <c r="D54">
        <v>-0.55941500140298805</v>
      </c>
    </row>
    <row r="55" spans="3:4" x14ac:dyDescent="0.3">
      <c r="C55">
        <v>3.2449996947359741E-2</v>
      </c>
      <c r="D55">
        <v>-0.66929788256204048</v>
      </c>
    </row>
    <row r="56" spans="3:4" x14ac:dyDescent="0.3">
      <c r="C56">
        <v>8.5582791325609295E-3</v>
      </c>
      <c r="D56">
        <v>-0.63708290742857021</v>
      </c>
    </row>
    <row r="57" spans="3:4" x14ac:dyDescent="0.3">
      <c r="C57">
        <v>-5.1154808145328537E-2</v>
      </c>
      <c r="D57">
        <v>1.858519934131228</v>
      </c>
    </row>
    <row r="58" spans="3:4" x14ac:dyDescent="0.3">
      <c r="C58">
        <v>-0.16580043584267884</v>
      </c>
      <c r="D58">
        <v>-0.39462115825545274</v>
      </c>
    </row>
    <row r="59" spans="3:4" x14ac:dyDescent="0.3">
      <c r="C59">
        <v>-1.5489049361383601E-2</v>
      </c>
      <c r="D59">
        <v>-0.61051840793318946</v>
      </c>
    </row>
    <row r="60" spans="3:4" x14ac:dyDescent="0.3">
      <c r="C60">
        <v>-3.3634970226507258E-2</v>
      </c>
      <c r="D60">
        <v>1.8344326007470368</v>
      </c>
    </row>
    <row r="61" spans="3:4" x14ac:dyDescent="0.3">
      <c r="C61">
        <v>-0.12936376582568537</v>
      </c>
      <c r="D61">
        <v>-0.46018431123912956</v>
      </c>
    </row>
    <row r="62" spans="3:4" x14ac:dyDescent="0.3">
      <c r="C62">
        <v>1.2780448222619744E-2</v>
      </c>
      <c r="D62">
        <v>1.7594596922435195</v>
      </c>
    </row>
    <row r="63" spans="3:4" x14ac:dyDescent="0.3">
      <c r="C63">
        <v>-0.16046247452473983</v>
      </c>
      <c r="D63">
        <v>2.0078678304324953</v>
      </c>
    </row>
    <row r="64" spans="3:4" x14ac:dyDescent="0.3">
      <c r="C64">
        <v>-3.9276693367181544E-2</v>
      </c>
      <c r="D64">
        <v>-0.56022571751186712</v>
      </c>
    </row>
    <row r="65" spans="3:4" x14ac:dyDescent="0.3">
      <c r="C65">
        <v>4.4695217352235236E-2</v>
      </c>
      <c r="D65">
        <v>-0.6902946909556863</v>
      </c>
    </row>
    <row r="66" spans="3:4" x14ac:dyDescent="0.3">
      <c r="C66">
        <v>6.407819430277488E-2</v>
      </c>
      <c r="D66">
        <v>-0.71023008451282987</v>
      </c>
    </row>
    <row r="67" spans="3:4" x14ac:dyDescent="0.3">
      <c r="C67">
        <v>-1.326470688174849E-2</v>
      </c>
      <c r="D67">
        <v>1.7991979437957697</v>
      </c>
    </row>
    <row r="68" spans="3:4" x14ac:dyDescent="0.3">
      <c r="C68">
        <v>9.5966610425709253E-3</v>
      </c>
      <c r="D68">
        <v>-0.63610334046724226</v>
      </c>
    </row>
    <row r="69" spans="3:4" x14ac:dyDescent="0.3">
      <c r="C69">
        <v>0.14116658118634179</v>
      </c>
      <c r="D69">
        <v>-0.86295023861691911</v>
      </c>
    </row>
    <row r="70" spans="3:4" x14ac:dyDescent="0.3">
      <c r="C70">
        <v>8.9367484748953271E-2</v>
      </c>
      <c r="D70">
        <v>1.6695414341629373</v>
      </c>
    </row>
    <row r="71" spans="3:4" x14ac:dyDescent="0.3">
      <c r="C71">
        <v>1.1585072140060129E-2</v>
      </c>
      <c r="D71">
        <v>-0.67584040573034365</v>
      </c>
    </row>
    <row r="72" spans="3:4" x14ac:dyDescent="0.3">
      <c r="C72">
        <v>0.13901689465663386</v>
      </c>
      <c r="D72">
        <v>1.6171879031523677</v>
      </c>
    </row>
    <row r="73" spans="3:4" x14ac:dyDescent="0.3">
      <c r="C73">
        <v>-4.3368375222972488E-2</v>
      </c>
      <c r="D73">
        <v>-0.55451695019714453</v>
      </c>
    </row>
    <row r="74" spans="3:4" x14ac:dyDescent="0.3">
      <c r="C74">
        <v>0.1123685074109223</v>
      </c>
      <c r="D74">
        <v>-0.77377675471486551</v>
      </c>
    </row>
    <row r="75" spans="3:4" x14ac:dyDescent="0.3">
      <c r="C75">
        <v>6.957714284606227E-2</v>
      </c>
      <c r="D75">
        <v>1.6752688693822444</v>
      </c>
    </row>
    <row r="76" spans="3:4" x14ac:dyDescent="0.3">
      <c r="C76">
        <v>5.29151027769348E-2</v>
      </c>
      <c r="D76">
        <v>-0.69734959217321835</v>
      </c>
    </row>
    <row r="77" spans="3:4" x14ac:dyDescent="0.3">
      <c r="C77">
        <v>-7.7307802589667046E-2</v>
      </c>
      <c r="D77">
        <v>-0.48252271254981727</v>
      </c>
    </row>
    <row r="78" spans="3:4" x14ac:dyDescent="0.3">
      <c r="C78">
        <v>-4.2557011063120631E-3</v>
      </c>
      <c r="D78">
        <v>-0.75395818216171917</v>
      </c>
    </row>
    <row r="79" spans="3:4" x14ac:dyDescent="0.3">
      <c r="C79">
        <v>8.0396013021953386E-2</v>
      </c>
      <c r="D79">
        <v>-0.87599388370862818</v>
      </c>
    </row>
    <row r="80" spans="3:4" x14ac:dyDescent="0.3">
      <c r="C80">
        <v>5.4824786707893772E-2</v>
      </c>
      <c r="D80">
        <v>-0.85392035524856469</v>
      </c>
    </row>
    <row r="81" spans="3:4" x14ac:dyDescent="0.3">
      <c r="C81">
        <v>9.1480360297588423E-2</v>
      </c>
      <c r="D81">
        <v>-0.91606472898656577</v>
      </c>
    </row>
    <row r="82" spans="3:4" x14ac:dyDescent="0.3">
      <c r="C82">
        <v>0.18771734458966066</v>
      </c>
      <c r="D82">
        <v>-1.0528771913148238</v>
      </c>
    </row>
    <row r="83" spans="3:4" x14ac:dyDescent="0.3">
      <c r="C83">
        <v>0.15431162872111881</v>
      </c>
      <c r="D83">
        <v>-0.97320612187753208</v>
      </c>
    </row>
    <row r="84" spans="3:4" x14ac:dyDescent="0.3">
      <c r="C84">
        <v>0.15316155225510822</v>
      </c>
      <c r="D84">
        <v>-0.9870658232505739</v>
      </c>
    </row>
    <row r="85" spans="3:4" x14ac:dyDescent="0.3">
      <c r="C85">
        <v>0.26115947126875549</v>
      </c>
      <c r="D85">
        <v>-1.1778612118440244</v>
      </c>
    </row>
    <row r="86" spans="3:4" x14ac:dyDescent="0.3">
      <c r="C86">
        <v>1.3127086276273682E-2</v>
      </c>
      <c r="D86">
        <v>-0.75167827206964943</v>
      </c>
    </row>
    <row r="87" spans="3:4" x14ac:dyDescent="0.3">
      <c r="C87">
        <v>0.54321009366070272</v>
      </c>
      <c r="D87">
        <v>-0.6329760472357624</v>
      </c>
    </row>
    <row r="88" spans="3:4" x14ac:dyDescent="0.3">
      <c r="C88">
        <v>0.63476916606442235</v>
      </c>
      <c r="D88">
        <v>-0.76634159606894192</v>
      </c>
    </row>
    <row r="89" spans="3:4" x14ac:dyDescent="0.3">
      <c r="C89">
        <v>0.60345192947779802</v>
      </c>
      <c r="D89">
        <v>-0.73498451753186222</v>
      </c>
    </row>
    <row r="90" spans="3:4" x14ac:dyDescent="0.3">
      <c r="C90">
        <v>0.55629137509174553</v>
      </c>
      <c r="D90">
        <v>1.6570678214643293</v>
      </c>
    </row>
    <row r="91" spans="3:4" x14ac:dyDescent="0.3">
      <c r="C91">
        <v>0.59820905565925764</v>
      </c>
      <c r="D91">
        <v>-0.74098364561601637</v>
      </c>
    </row>
    <row r="92" spans="3:4" x14ac:dyDescent="0.3">
      <c r="C92">
        <v>0.67497112966219452</v>
      </c>
      <c r="D92">
        <v>-0.89567888667021112</v>
      </c>
    </row>
    <row r="93" spans="3:4" x14ac:dyDescent="0.3">
      <c r="C93">
        <v>0.68025272293235106</v>
      </c>
      <c r="D93">
        <v>1.4705598660096884</v>
      </c>
    </row>
    <row r="94" spans="3:4" x14ac:dyDescent="0.3">
      <c r="C94">
        <v>0.63171335267904383</v>
      </c>
      <c r="D94">
        <v>-0.80886467935652084</v>
      </c>
    </row>
    <row r="95" spans="3:4" x14ac:dyDescent="0.3">
      <c r="C95">
        <v>0.71606261988002151</v>
      </c>
      <c r="D95">
        <v>1.4179706509848065</v>
      </c>
    </row>
    <row r="96" spans="3:4" x14ac:dyDescent="0.3">
      <c r="C96">
        <v>0.57945318869563023</v>
      </c>
      <c r="D96">
        <v>1.6270996458105638</v>
      </c>
    </row>
    <row r="97" spans="3:4" x14ac:dyDescent="0.3">
      <c r="C97">
        <v>0.69726421656713733</v>
      </c>
      <c r="D97">
        <v>-0.88118535331855274</v>
      </c>
    </row>
    <row r="98" spans="3:4" x14ac:dyDescent="0.3">
      <c r="C98">
        <v>0.81033647473691151</v>
      </c>
      <c r="D98">
        <v>-1.072049930332956</v>
      </c>
    </row>
    <row r="99" spans="3:4" x14ac:dyDescent="0.3">
      <c r="C99">
        <v>0.71811260148633005</v>
      </c>
      <c r="D99">
        <v>1.4112042364576922</v>
      </c>
    </row>
    <row r="100" spans="3:4" x14ac:dyDescent="0.3">
      <c r="C100">
        <v>0.75702992827283899</v>
      </c>
      <c r="D100">
        <v>-0.96547768374526455</v>
      </c>
    </row>
    <row r="101" spans="3:4" x14ac:dyDescent="0.3">
      <c r="C101">
        <v>0.78311926388602848</v>
      </c>
      <c r="D101">
        <v>1.3439477626911991</v>
      </c>
    </row>
    <row r="102" spans="3:4" x14ac:dyDescent="0.3">
      <c r="C102">
        <v>0.64588148578491833</v>
      </c>
      <c r="D102">
        <v>1.5169611760499047</v>
      </c>
    </row>
    <row r="103" spans="3:4" x14ac:dyDescent="0.3">
      <c r="C103">
        <v>0.55801112618225823</v>
      </c>
      <c r="D103">
        <v>-0.69879032564099253</v>
      </c>
    </row>
    <row r="104" spans="3:4" x14ac:dyDescent="0.3">
      <c r="C104">
        <v>0.69030239545760996</v>
      </c>
      <c r="D104">
        <v>1.4723151740597857</v>
      </c>
    </row>
    <row r="105" spans="3:4" x14ac:dyDescent="0.3">
      <c r="C105">
        <v>0.68801454389023986</v>
      </c>
      <c r="D105">
        <v>-0.87357502241349827</v>
      </c>
    </row>
    <row r="106" spans="3:4" x14ac:dyDescent="0.3">
      <c r="C106">
        <v>0.81123677356099799</v>
      </c>
      <c r="D106">
        <v>-1.0643041925394403</v>
      </c>
    </row>
    <row r="107" spans="3:4" x14ac:dyDescent="0.3">
      <c r="C107">
        <v>0.77044386200052084</v>
      </c>
      <c r="D107">
        <v>1.3646839124527912</v>
      </c>
    </row>
    <row r="108" spans="3:4" x14ac:dyDescent="0.3">
      <c r="C108">
        <v>0.6715351890173511</v>
      </c>
      <c r="D108">
        <v>-0.89427706408423235</v>
      </c>
    </row>
    <row r="109" spans="3:4" x14ac:dyDescent="0.3">
      <c r="C109">
        <v>0.81400572484464562</v>
      </c>
      <c r="D109">
        <v>1.2924211560035661</v>
      </c>
    </row>
    <row r="110" spans="3:4" x14ac:dyDescent="0.3">
      <c r="C110">
        <v>0.72271623557804021</v>
      </c>
      <c r="D110">
        <v>-0.94703039149909496</v>
      </c>
    </row>
    <row r="111" spans="3:4" x14ac:dyDescent="0.3">
      <c r="C111">
        <v>0.66735332137625258</v>
      </c>
      <c r="D111">
        <v>-0.86086378013398079</v>
      </c>
    </row>
    <row r="112" spans="3:4" x14ac:dyDescent="0.3">
      <c r="C112">
        <v>0.72670040772935574</v>
      </c>
      <c r="D112">
        <v>-1.0559088638831993</v>
      </c>
    </row>
    <row r="113" spans="3:4" x14ac:dyDescent="0.3">
      <c r="C113">
        <v>0.82040619094590073</v>
      </c>
      <c r="D113">
        <v>-1.2465124932190104</v>
      </c>
    </row>
    <row r="114" spans="3:4" x14ac:dyDescent="0.3">
      <c r="C114">
        <v>0.74272172738560882</v>
      </c>
      <c r="D114">
        <v>-1.102334084046503</v>
      </c>
    </row>
    <row r="115" spans="3:4" x14ac:dyDescent="0.3">
      <c r="C115">
        <v>1.2497240395237665</v>
      </c>
      <c r="D115">
        <v>-0.93753085901788946</v>
      </c>
    </row>
    <row r="116" spans="3:4" x14ac:dyDescent="0.3">
      <c r="C116">
        <v>1.3947281222608354</v>
      </c>
      <c r="D116">
        <v>-1.1487545899021794</v>
      </c>
    </row>
    <row r="117" spans="3:4" x14ac:dyDescent="0.3">
      <c r="C117">
        <v>1.3288132761368854</v>
      </c>
      <c r="D117">
        <v>1.2160224478180712</v>
      </c>
    </row>
    <row r="118" spans="3:4" x14ac:dyDescent="0.3">
      <c r="C118">
        <v>1.2994539874572371</v>
      </c>
      <c r="D118">
        <v>-1.0282786813500449</v>
      </c>
    </row>
    <row r="119" spans="3:4" x14ac:dyDescent="0.3">
      <c r="C119">
        <v>1.3620188295453273</v>
      </c>
      <c r="D119">
        <v>1.1675186991575459</v>
      </c>
    </row>
    <row r="120" spans="3:4" x14ac:dyDescent="0.3">
      <c r="C120">
        <v>1.2661390651112028</v>
      </c>
      <c r="D120">
        <v>1.2967221113039291</v>
      </c>
    </row>
    <row r="121" spans="3:4" x14ac:dyDescent="0.3">
      <c r="C121">
        <v>1.318342601367013</v>
      </c>
      <c r="D121">
        <v>-1.0345154033790604</v>
      </c>
    </row>
    <row r="122" spans="3:4" x14ac:dyDescent="0.3">
      <c r="C122">
        <v>1.4115044325639878</v>
      </c>
      <c r="D122">
        <v>1.0930406088051716</v>
      </c>
    </row>
    <row r="123" spans="3:4" x14ac:dyDescent="0.3">
      <c r="C123">
        <v>1.3634874028839921</v>
      </c>
      <c r="D123">
        <v>1.1744635306830877</v>
      </c>
    </row>
    <row r="124" spans="3:4" x14ac:dyDescent="0.3">
      <c r="C124">
        <v>1.2776779880101099</v>
      </c>
      <c r="D124">
        <v>1.288915597657414</v>
      </c>
    </row>
    <row r="125" spans="3:4" x14ac:dyDescent="0.3">
      <c r="C125">
        <v>1.3867034742919397</v>
      </c>
      <c r="D125">
        <v>-1.1545044878515474</v>
      </c>
    </row>
    <row r="126" spans="3:4" x14ac:dyDescent="0.3">
      <c r="C126">
        <v>1.4427108774352269</v>
      </c>
      <c r="D126">
        <v>1.0649220741478762</v>
      </c>
    </row>
    <row r="127" spans="3:4" x14ac:dyDescent="0.3">
      <c r="C127">
        <v>1.4136638310476908</v>
      </c>
      <c r="D127">
        <v>1.0932290412236387</v>
      </c>
    </row>
    <row r="128" spans="3:4" x14ac:dyDescent="0.3">
      <c r="C128">
        <v>1.3477977512381125</v>
      </c>
      <c r="D128">
        <v>-1.1060646564450705</v>
      </c>
    </row>
    <row r="129" spans="3:4" x14ac:dyDescent="0.3">
      <c r="C129">
        <v>1.4698675728606687</v>
      </c>
      <c r="D129">
        <v>1.0369387212203711</v>
      </c>
    </row>
    <row r="130" spans="3:4" x14ac:dyDescent="0.3">
      <c r="C130">
        <v>1.4481752634089973</v>
      </c>
      <c r="D130">
        <v>-1.362560421113848</v>
      </c>
    </row>
    <row r="131" spans="3:4" x14ac:dyDescent="0.3">
      <c r="C131">
        <v>1.9373032769911145</v>
      </c>
      <c r="D131">
        <v>-1.2051680330720951</v>
      </c>
    </row>
    <row r="132" spans="3:4" x14ac:dyDescent="0.3">
      <c r="C132">
        <v>2.0435622310241728</v>
      </c>
      <c r="D132">
        <v>0.86233966798201611</v>
      </c>
    </row>
    <row r="133" spans="3:4" x14ac:dyDescent="0.3">
      <c r="C133">
        <v>2.0091318393043092</v>
      </c>
      <c r="D133">
        <v>0.91045495725721581</v>
      </c>
    </row>
    <row r="134" spans="3:4" x14ac:dyDescent="0.3">
      <c r="C134">
        <v>1.9807622804542622</v>
      </c>
      <c r="D134">
        <v>0.94359089275355135</v>
      </c>
    </row>
    <row r="135" spans="3:4" x14ac:dyDescent="0.3">
      <c r="C135">
        <v>2.6212772793047767</v>
      </c>
      <c r="D135">
        <v>0.70612900152318026</v>
      </c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1BD6E-3FDE-4D59-AD99-4E2622C0B545}">
  <sheetPr codeName="XLSTAT_20230723_011026_1_HID2"/>
  <dimension ref="A1:B135"/>
  <sheetViews>
    <sheetView workbookViewId="0"/>
  </sheetViews>
  <sheetFormatPr defaultRowHeight="14.4" x14ac:dyDescent="0.3"/>
  <sheetData>
    <row r="1" spans="1:2" x14ac:dyDescent="0.3">
      <c r="A1">
        <v>-4.8397619813870456</v>
      </c>
      <c r="B1">
        <v>0.74287026770576992</v>
      </c>
    </row>
    <row r="2" spans="1:2" x14ac:dyDescent="0.3">
      <c r="A2">
        <v>-4.3223063212946746</v>
      </c>
      <c r="B2">
        <v>0.22414258159079925</v>
      </c>
    </row>
    <row r="3" spans="1:2" x14ac:dyDescent="0.3">
      <c r="A3">
        <v>-4.3253622684370336</v>
      </c>
      <c r="B3">
        <v>0.22206262491320683</v>
      </c>
    </row>
    <row r="4" spans="1:2" x14ac:dyDescent="0.3">
      <c r="A4">
        <v>-4.4136235778903883</v>
      </c>
      <c r="B4">
        <v>0.3125985614061193</v>
      </c>
    </row>
    <row r="5" spans="1:2" x14ac:dyDescent="0.3">
      <c r="A5">
        <v>-3.3880029966777356</v>
      </c>
      <c r="B5">
        <v>0.39553677258324249</v>
      </c>
    </row>
    <row r="6" spans="1:2" x14ac:dyDescent="0.3">
      <c r="A6">
        <v>-3.0668763552843323</v>
      </c>
      <c r="B6">
        <v>0.15968531573164813</v>
      </c>
    </row>
    <row r="7" spans="1:2" x14ac:dyDescent="0.3">
      <c r="A7">
        <v>-3.1797354002306046</v>
      </c>
      <c r="B7">
        <v>0.23268082236489984</v>
      </c>
    </row>
    <row r="8" spans="1:2" x14ac:dyDescent="0.3">
      <c r="A8">
        <v>-3.0833062260283648</v>
      </c>
      <c r="B8">
        <v>0.18216694120890242</v>
      </c>
    </row>
    <row r="9" spans="1:2" x14ac:dyDescent="0.3">
      <c r="A9">
        <v>-2.9173058872063153</v>
      </c>
      <c r="B9">
        <v>5.8737661630144267E-2</v>
      </c>
    </row>
    <row r="10" spans="1:2" x14ac:dyDescent="0.3">
      <c r="A10">
        <v>-3.1148421663376178</v>
      </c>
      <c r="B10">
        <v>0.16882498808684698</v>
      </c>
    </row>
    <row r="11" spans="1:2" x14ac:dyDescent="0.3">
      <c r="A11">
        <v>-3.1366447584654074</v>
      </c>
      <c r="B11">
        <v>2.6349868174853892</v>
      </c>
    </row>
    <row r="12" spans="1:2" x14ac:dyDescent="0.3">
      <c r="A12">
        <v>-2.9650010742239514</v>
      </c>
      <c r="B12">
        <v>-5.4061631288077061E-2</v>
      </c>
    </row>
    <row r="13" spans="1:2" x14ac:dyDescent="0.3">
      <c r="A13">
        <v>-2.7773659469588634</v>
      </c>
      <c r="B13">
        <v>-0.20123234089551428</v>
      </c>
    </row>
    <row r="14" spans="1:2" x14ac:dyDescent="0.3">
      <c r="A14">
        <v>-2.7649967651683434</v>
      </c>
      <c r="B14">
        <v>-0.22097739517066833</v>
      </c>
    </row>
    <row r="15" spans="1:2" x14ac:dyDescent="0.3">
      <c r="A15">
        <v>-2.5481042407119383</v>
      </c>
      <c r="B15">
        <v>-0.35333482896253737</v>
      </c>
    </row>
    <row r="16" spans="1:2" x14ac:dyDescent="0.3">
      <c r="A16">
        <v>-2.5918331467210756</v>
      </c>
      <c r="B16">
        <v>-0.33035951120134643</v>
      </c>
    </row>
    <row r="17" spans="1:2" x14ac:dyDescent="0.3">
      <c r="A17">
        <v>-2.9423957592368977</v>
      </c>
      <c r="B17">
        <v>-3.1531040689699585E-2</v>
      </c>
    </row>
    <row r="18" spans="1:2" x14ac:dyDescent="0.3">
      <c r="A18">
        <v>-2.7601707122877581</v>
      </c>
      <c r="B18">
        <v>-0.19563477869104717</v>
      </c>
    </row>
    <row r="19" spans="1:2" x14ac:dyDescent="0.3">
      <c r="A19">
        <v>-2.6010876646377707</v>
      </c>
      <c r="B19">
        <v>-0.31816095098917124</v>
      </c>
    </row>
    <row r="20" spans="1:2" x14ac:dyDescent="0.3">
      <c r="A20">
        <v>-2.7635147750450471</v>
      </c>
      <c r="B20">
        <v>-0.1773085289255858</v>
      </c>
    </row>
    <row r="21" spans="1:2" x14ac:dyDescent="0.3">
      <c r="A21">
        <v>-1.9631383724881442</v>
      </c>
      <c r="B21">
        <v>9.1091407458424589E-2</v>
      </c>
    </row>
    <row r="22" spans="1:2" x14ac:dyDescent="0.3">
      <c r="A22">
        <v>-1.657994960773324</v>
      </c>
      <c r="B22">
        <v>-0.10613243432737285</v>
      </c>
    </row>
    <row r="23" spans="1:2" x14ac:dyDescent="0.3">
      <c r="A23">
        <v>-1.6650944014759643</v>
      </c>
      <c r="B23">
        <v>-0.11293104465724979</v>
      </c>
    </row>
    <row r="24" spans="1:2" x14ac:dyDescent="0.3">
      <c r="A24">
        <v>-1.5890498567212898</v>
      </c>
      <c r="B24">
        <v>-0.18233384545074421</v>
      </c>
    </row>
    <row r="25" spans="1:2" x14ac:dyDescent="0.3">
      <c r="A25">
        <v>-1.5784804153801686</v>
      </c>
      <c r="B25">
        <v>-0.1965844013298183</v>
      </c>
    </row>
    <row r="26" spans="1:2" x14ac:dyDescent="0.3">
      <c r="A26">
        <v>-1.7259814219089469</v>
      </c>
      <c r="B26">
        <v>2.2846563929855441</v>
      </c>
    </row>
    <row r="27" spans="1:2" x14ac:dyDescent="0.3">
      <c r="A27">
        <v>-1.5861960440220986</v>
      </c>
      <c r="B27">
        <v>-0.15623006472628542</v>
      </c>
    </row>
    <row r="28" spans="1:2" x14ac:dyDescent="0.3">
      <c r="A28">
        <v>-1.3456310399405851</v>
      </c>
      <c r="B28">
        <v>-0.35351526100195846</v>
      </c>
    </row>
    <row r="29" spans="1:2" x14ac:dyDescent="0.3">
      <c r="A29">
        <v>-1.231141248912067</v>
      </c>
      <c r="B29">
        <v>-0.44150893652738815</v>
      </c>
    </row>
    <row r="30" spans="1:2" x14ac:dyDescent="0.3">
      <c r="A30">
        <v>-1.23419119832778</v>
      </c>
      <c r="B30">
        <v>-0.45293951073252448</v>
      </c>
    </row>
    <row r="31" spans="1:2" x14ac:dyDescent="0.3">
      <c r="A31">
        <v>-1.3612334979593208</v>
      </c>
      <c r="B31">
        <v>2.0533799526304417</v>
      </c>
    </row>
    <row r="32" spans="1:2" x14ac:dyDescent="0.3">
      <c r="A32">
        <v>-1.3929647206454241</v>
      </c>
      <c r="B32">
        <v>-0.30749607161687853</v>
      </c>
    </row>
    <row r="33" spans="1:2" x14ac:dyDescent="0.3">
      <c r="A33">
        <v>-1.3295666174348773</v>
      </c>
      <c r="B33">
        <v>-0.3814361367827126</v>
      </c>
    </row>
    <row r="34" spans="1:2" x14ac:dyDescent="0.3">
      <c r="A34">
        <v>-1.4489267110796218</v>
      </c>
      <c r="B34">
        <v>-0.3067237612619188</v>
      </c>
    </row>
    <row r="35" spans="1:2" x14ac:dyDescent="0.3">
      <c r="A35">
        <v>-1.5123968189286945</v>
      </c>
      <c r="B35">
        <v>2.1526056872105088</v>
      </c>
    </row>
    <row r="36" spans="1:2" x14ac:dyDescent="0.3">
      <c r="A36">
        <v>-1.6669493112113858</v>
      </c>
      <c r="B36">
        <v>-0.1168160166541613</v>
      </c>
    </row>
    <row r="37" spans="1:2" x14ac:dyDescent="0.3">
      <c r="A37">
        <v>-1.4471853706858377</v>
      </c>
      <c r="B37">
        <v>-0.310165626638782</v>
      </c>
    </row>
    <row r="38" spans="1:2" x14ac:dyDescent="0.3">
      <c r="A38">
        <v>-1.512190646953911</v>
      </c>
      <c r="B38">
        <v>-0.23240970272774869</v>
      </c>
    </row>
    <row r="39" spans="1:2" x14ac:dyDescent="0.3">
      <c r="A39">
        <v>-1.5746416614996726</v>
      </c>
      <c r="B39">
        <v>-0.29981125644357459</v>
      </c>
    </row>
    <row r="40" spans="1:2" x14ac:dyDescent="0.3">
      <c r="A40">
        <v>-1.214367281876662</v>
      </c>
      <c r="B40">
        <v>-0.57255195862096331</v>
      </c>
    </row>
    <row r="41" spans="1:2" x14ac:dyDescent="0.3">
      <c r="A41">
        <v>-1.2070944423286187</v>
      </c>
      <c r="B41">
        <v>-0.61530142216417194</v>
      </c>
    </row>
    <row r="42" spans="1:2" x14ac:dyDescent="0.3">
      <c r="A42">
        <v>-1.229844946383142</v>
      </c>
      <c r="B42">
        <v>-0.61055880713345267</v>
      </c>
    </row>
    <row r="43" spans="1:2" x14ac:dyDescent="0.3">
      <c r="A43">
        <v>-1.0830440585324084</v>
      </c>
      <c r="B43">
        <v>-0.67103780439433403</v>
      </c>
    </row>
    <row r="44" spans="1:2" x14ac:dyDescent="0.3">
      <c r="A44">
        <v>-1.0472709136153942</v>
      </c>
      <c r="B44">
        <v>-0.74360219337105948</v>
      </c>
    </row>
    <row r="45" spans="1:2" x14ac:dyDescent="0.3">
      <c r="A45">
        <v>-1.0391506866150719</v>
      </c>
      <c r="B45">
        <v>-0.75665668920525808</v>
      </c>
    </row>
    <row r="46" spans="1:2" x14ac:dyDescent="0.3">
      <c r="A46">
        <v>-1.3578952375140341</v>
      </c>
      <c r="B46">
        <v>-0.46376383293239665</v>
      </c>
    </row>
    <row r="47" spans="1:2" x14ac:dyDescent="0.3">
      <c r="A47">
        <v>-1.301930619158697</v>
      </c>
      <c r="B47">
        <v>-0.53003264307213371</v>
      </c>
    </row>
    <row r="48" spans="1:2" x14ac:dyDescent="0.3">
      <c r="A48">
        <v>-1.2259923684419092</v>
      </c>
      <c r="B48">
        <v>-0.59228544691798424</v>
      </c>
    </row>
    <row r="49" spans="1:2" x14ac:dyDescent="0.3">
      <c r="A49">
        <v>-0.49146333385701235</v>
      </c>
      <c r="B49">
        <v>-0.2035480207304983</v>
      </c>
    </row>
    <row r="50" spans="1:2" x14ac:dyDescent="0.3">
      <c r="A50">
        <v>-0.20275911571228239</v>
      </c>
      <c r="B50">
        <v>-0.41944177480677725</v>
      </c>
    </row>
    <row r="51" spans="1:2" x14ac:dyDescent="0.3">
      <c r="A51">
        <v>-0.20116773112953001</v>
      </c>
      <c r="B51">
        <v>-0.45771974125478715</v>
      </c>
    </row>
    <row r="52" spans="1:2" x14ac:dyDescent="0.3">
      <c r="A52">
        <v>-0.16233275323249999</v>
      </c>
      <c r="B52">
        <v>-0.4846694542155886</v>
      </c>
    </row>
    <row r="53" spans="1:2" x14ac:dyDescent="0.3">
      <c r="A53">
        <v>-0.25298038763808023</v>
      </c>
      <c r="B53">
        <v>1.9062294502915165</v>
      </c>
    </row>
    <row r="54" spans="1:2" x14ac:dyDescent="0.3">
      <c r="A54">
        <v>-7.6522839848489704E-2</v>
      </c>
      <c r="B54">
        <v>-0.54325499578405234</v>
      </c>
    </row>
    <row r="55" spans="1:2" x14ac:dyDescent="0.3">
      <c r="A55">
        <v>6.4865693834713967E-2</v>
      </c>
      <c r="B55">
        <v>-0.6499636539199436</v>
      </c>
    </row>
    <row r="56" spans="1:2" x14ac:dyDescent="0.3">
      <c r="A56">
        <v>1.7107512055093949E-2</v>
      </c>
      <c r="B56">
        <v>-0.61867928339640532</v>
      </c>
    </row>
    <row r="57" spans="1:2" x14ac:dyDescent="0.3">
      <c r="A57">
        <v>-0.10225554500702022</v>
      </c>
      <c r="B57">
        <v>1.8048322559260646</v>
      </c>
    </row>
    <row r="58" spans="1:2" x14ac:dyDescent="0.3">
      <c r="A58">
        <v>-0.33142561851329821</v>
      </c>
      <c r="B58">
        <v>-0.38322160672614874</v>
      </c>
    </row>
    <row r="59" spans="1:2" x14ac:dyDescent="0.3">
      <c r="A59">
        <v>-3.096172660034803E-2</v>
      </c>
      <c r="B59">
        <v>-0.59288216135789096</v>
      </c>
    </row>
    <row r="60" spans="1:2" x14ac:dyDescent="0.3">
      <c r="A60">
        <v>-6.7234387861162981E-2</v>
      </c>
      <c r="B60">
        <v>1.7814407412844124</v>
      </c>
    </row>
    <row r="61" spans="1:2" x14ac:dyDescent="0.3">
      <c r="A61">
        <v>-0.25859079250351941</v>
      </c>
      <c r="B61">
        <v>-0.44689081528939678</v>
      </c>
    </row>
    <row r="62" spans="1:2" x14ac:dyDescent="0.3">
      <c r="A62">
        <v>2.5547387348716477E-2</v>
      </c>
      <c r="B62">
        <v>1.7086335999119986</v>
      </c>
    </row>
    <row r="63" spans="1:2" x14ac:dyDescent="0.3">
      <c r="A63">
        <v>-0.32075533817050911</v>
      </c>
      <c r="B63">
        <v>1.9498658902977235</v>
      </c>
    </row>
    <row r="64" spans="1:2" x14ac:dyDescent="0.3">
      <c r="A64">
        <v>-7.851187076930774E-2</v>
      </c>
      <c r="B64">
        <v>-0.54404229246935143</v>
      </c>
    </row>
    <row r="65" spans="1:2" x14ac:dyDescent="0.3">
      <c r="A65">
        <v>8.9343191290561119E-2</v>
      </c>
      <c r="B65">
        <v>-0.67035392058558774</v>
      </c>
    </row>
    <row r="66" spans="1:2" x14ac:dyDescent="0.3">
      <c r="A66">
        <v>0.12808865713817255</v>
      </c>
      <c r="B66">
        <v>-0.68971343385512518</v>
      </c>
    </row>
    <row r="67" spans="1:2" x14ac:dyDescent="0.3">
      <c r="A67">
        <v>-2.6515392799404514E-2</v>
      </c>
      <c r="B67">
        <v>1.7472239194875221</v>
      </c>
    </row>
    <row r="68" spans="1:2" x14ac:dyDescent="0.3">
      <c r="A68">
        <v>1.9183178292211861E-2</v>
      </c>
      <c r="B68">
        <v>-0.61772801350891249</v>
      </c>
    </row>
    <row r="69" spans="1:2" x14ac:dyDescent="0.3">
      <c r="A69">
        <v>0.28218394749869391</v>
      </c>
      <c r="B69">
        <v>-0.83802191050641583</v>
      </c>
    </row>
    <row r="70" spans="1:2" x14ac:dyDescent="0.3">
      <c r="A70">
        <v>0.17864050692848307</v>
      </c>
      <c r="B70">
        <v>1.6213128402041501</v>
      </c>
    </row>
    <row r="71" spans="1:2" x14ac:dyDescent="0.3">
      <c r="A71">
        <v>2.3157898711338942E-2</v>
      </c>
      <c r="B71">
        <v>-0.65631718106401316</v>
      </c>
    </row>
    <row r="72" spans="1:2" x14ac:dyDescent="0.3">
      <c r="A72">
        <v>0.27788684668531499</v>
      </c>
      <c r="B72">
        <v>1.5704716629080504</v>
      </c>
    </row>
    <row r="73" spans="1:2" x14ac:dyDescent="0.3">
      <c r="A73">
        <v>-8.6690909521062828E-2</v>
      </c>
      <c r="B73">
        <v>-0.53849843619857962</v>
      </c>
    </row>
    <row r="74" spans="1:2" x14ac:dyDescent="0.3">
      <c r="A74">
        <v>0.22461823987856255</v>
      </c>
      <c r="B74">
        <v>-0.75142441043980324</v>
      </c>
    </row>
    <row r="75" spans="1:2" x14ac:dyDescent="0.3">
      <c r="A75">
        <v>0.13908074176611113</v>
      </c>
      <c r="B75">
        <v>1.6268748251135907</v>
      </c>
    </row>
    <row r="76" spans="1:2" x14ac:dyDescent="0.3">
      <c r="A76">
        <v>0.1057742736163908</v>
      </c>
      <c r="B76">
        <v>-0.67720502454521558</v>
      </c>
    </row>
    <row r="77" spans="1:2" x14ac:dyDescent="0.3">
      <c r="A77">
        <v>-0.15453388984752614</v>
      </c>
      <c r="B77">
        <v>-0.4685839198350828</v>
      </c>
    </row>
    <row r="78" spans="1:2" x14ac:dyDescent="0.3">
      <c r="A78">
        <v>-8.5069038823608334E-3</v>
      </c>
      <c r="B78">
        <v>-0.73217834352739741</v>
      </c>
    </row>
    <row r="79" spans="1:2" x14ac:dyDescent="0.3">
      <c r="A79">
        <v>0.1607070464343453</v>
      </c>
      <c r="B79">
        <v>-0.85068875952107159</v>
      </c>
    </row>
    <row r="80" spans="1:2" x14ac:dyDescent="0.3">
      <c r="A80">
        <v>0.10959162291807498</v>
      </c>
      <c r="B80">
        <v>-0.82925287635662903</v>
      </c>
    </row>
    <row r="81" spans="1:2" x14ac:dyDescent="0.3">
      <c r="A81">
        <v>0.1828640246893922</v>
      </c>
      <c r="B81">
        <v>-0.88960206507765216</v>
      </c>
    </row>
    <row r="82" spans="1:2" x14ac:dyDescent="0.3">
      <c r="A82">
        <v>0.37523626955561701</v>
      </c>
      <c r="B82">
        <v>-1.022462380691181</v>
      </c>
    </row>
    <row r="83" spans="1:2" x14ac:dyDescent="0.3">
      <c r="A83">
        <v>0.30846014808560901</v>
      </c>
      <c r="B83">
        <v>-0.94509279570915816</v>
      </c>
    </row>
    <row r="84" spans="1:2" x14ac:dyDescent="0.3">
      <c r="A84">
        <v>0.306161210799058</v>
      </c>
      <c r="B84">
        <v>-0.95855212731824402</v>
      </c>
    </row>
    <row r="85" spans="1:2" x14ac:dyDescent="0.3">
      <c r="A85">
        <v>0.52204289365066336</v>
      </c>
      <c r="B85">
        <v>-1.1438359466044636</v>
      </c>
    </row>
    <row r="86" spans="1:2" x14ac:dyDescent="0.3">
      <c r="A86">
        <v>2.6240297055187406E-2</v>
      </c>
      <c r="B86">
        <v>-0.72996429394998341</v>
      </c>
    </row>
    <row r="87" spans="1:2" x14ac:dyDescent="0.3">
      <c r="A87">
        <v>1.0858460073349361</v>
      </c>
      <c r="B87">
        <v>-0.61469105942827063</v>
      </c>
    </row>
    <row r="88" spans="1:2" x14ac:dyDescent="0.3">
      <c r="A88">
        <v>1.2688673730368922</v>
      </c>
      <c r="B88">
        <v>-0.74420403367351184</v>
      </c>
    </row>
    <row r="89" spans="1:2" x14ac:dyDescent="0.3">
      <c r="A89">
        <v>1.2062660025815226</v>
      </c>
      <c r="B89">
        <v>-0.71375277740448317</v>
      </c>
    </row>
    <row r="90" spans="1:2" x14ac:dyDescent="0.3">
      <c r="A90">
        <v>1.1119947431159665</v>
      </c>
      <c r="B90">
        <v>1.6091995568688813</v>
      </c>
    </row>
    <row r="91" spans="1:2" x14ac:dyDescent="0.3">
      <c r="A91">
        <v>1.195785796728833</v>
      </c>
      <c r="B91">
        <v>-0.71957860669739016</v>
      </c>
    </row>
    <row r="92" spans="1:2" x14ac:dyDescent="0.3">
      <c r="A92">
        <v>1.3492288062449647</v>
      </c>
      <c r="B92">
        <v>-0.86980511531075155</v>
      </c>
    </row>
    <row r="93" spans="1:2" x14ac:dyDescent="0.3">
      <c r="A93">
        <v>1.3597864100739332</v>
      </c>
      <c r="B93">
        <v>1.428079318226561</v>
      </c>
    </row>
    <row r="94" spans="1:2" x14ac:dyDescent="0.3">
      <c r="A94">
        <v>1.2627589762997975</v>
      </c>
      <c r="B94">
        <v>-0.78549873863169606</v>
      </c>
    </row>
    <row r="95" spans="1:2" x14ac:dyDescent="0.3">
      <c r="A95">
        <v>1.4313683524521816</v>
      </c>
      <c r="B95">
        <v>1.3770092651979897</v>
      </c>
    </row>
    <row r="96" spans="1:2" x14ac:dyDescent="0.3">
      <c r="A96">
        <v>1.1582938879918041</v>
      </c>
      <c r="B96">
        <v>1.5800970817875701</v>
      </c>
    </row>
    <row r="97" spans="1:2" x14ac:dyDescent="0.3">
      <c r="A97">
        <v>1.393791415978102</v>
      </c>
      <c r="B97">
        <v>-0.85573026143642861</v>
      </c>
    </row>
    <row r="98" spans="1:2" x14ac:dyDescent="0.3">
      <c r="A98">
        <v>1.6198164135008544</v>
      </c>
      <c r="B98">
        <v>-1.0410812704748693</v>
      </c>
    </row>
    <row r="99" spans="1:2" x14ac:dyDescent="0.3">
      <c r="A99">
        <v>1.4354661488081355</v>
      </c>
      <c r="B99">
        <v>1.3704383143186218</v>
      </c>
    </row>
    <row r="100" spans="1:2" x14ac:dyDescent="0.3">
      <c r="A100">
        <v>1.5132596662711502</v>
      </c>
      <c r="B100">
        <v>-0.93758761151775716</v>
      </c>
    </row>
    <row r="101" spans="1:2" x14ac:dyDescent="0.3">
      <c r="A101">
        <v>1.5654107607375534</v>
      </c>
      <c r="B101">
        <v>1.3051247004884023</v>
      </c>
    </row>
    <row r="102" spans="1:2" x14ac:dyDescent="0.3">
      <c r="A102">
        <v>1.2910802666144305</v>
      </c>
      <c r="B102">
        <v>1.4731402183222901</v>
      </c>
    </row>
    <row r="103" spans="1:2" x14ac:dyDescent="0.3">
      <c r="A103">
        <v>1.115432427498189</v>
      </c>
      <c r="B103">
        <v>-0.67860413907020811</v>
      </c>
    </row>
    <row r="104" spans="1:2" x14ac:dyDescent="0.3">
      <c r="A104">
        <v>1.3798751324926148</v>
      </c>
      <c r="B104">
        <v>1.4297839201141826</v>
      </c>
    </row>
    <row r="105" spans="1:2" x14ac:dyDescent="0.3">
      <c r="A105">
        <v>1.3753018476461158</v>
      </c>
      <c r="B105">
        <v>-0.84833977266982097</v>
      </c>
    </row>
    <row r="106" spans="1:2" x14ac:dyDescent="0.3">
      <c r="A106">
        <v>1.6216160595217055</v>
      </c>
      <c r="B106">
        <v>-1.0335592863632395</v>
      </c>
    </row>
    <row r="107" spans="1:2" x14ac:dyDescent="0.3">
      <c r="A107">
        <v>1.540073355027745</v>
      </c>
      <c r="B107">
        <v>1.3252618382538519</v>
      </c>
    </row>
    <row r="108" spans="1:2" x14ac:dyDescent="0.3">
      <c r="A108">
        <v>1.3423605567882941</v>
      </c>
      <c r="B108">
        <v>-0.86844378763608077</v>
      </c>
    </row>
    <row r="109" spans="1:2" x14ac:dyDescent="0.3">
      <c r="A109">
        <v>1.6271510352722329</v>
      </c>
      <c r="B109">
        <v>1.2550865598796348</v>
      </c>
    </row>
    <row r="110" spans="1:2" x14ac:dyDescent="0.3">
      <c r="A110">
        <v>1.4446685508916963</v>
      </c>
      <c r="B110">
        <v>-0.91967321228590537</v>
      </c>
    </row>
    <row r="111" spans="1:2" x14ac:dyDescent="0.3">
      <c r="A111">
        <v>1.3340012417934475</v>
      </c>
      <c r="B111">
        <v>-0.8359957242377074</v>
      </c>
    </row>
    <row r="112" spans="1:2" x14ac:dyDescent="0.3">
      <c r="A112">
        <v>1.4526326838736272</v>
      </c>
      <c r="B112">
        <v>-1.0254064763343456</v>
      </c>
    </row>
    <row r="113" spans="1:2" x14ac:dyDescent="0.3">
      <c r="A113">
        <v>1.6399452021005678</v>
      </c>
      <c r="B113">
        <v>-1.2105040757758361</v>
      </c>
    </row>
    <row r="114" spans="1:2" x14ac:dyDescent="0.3">
      <c r="A114">
        <v>1.4846583884472344</v>
      </c>
      <c r="B114">
        <v>-1.0704905958535518</v>
      </c>
    </row>
    <row r="115" spans="1:2" x14ac:dyDescent="0.3">
      <c r="A115">
        <v>2.4981271048232352</v>
      </c>
      <c r="B115">
        <v>-0.91044809593206244</v>
      </c>
    </row>
    <row r="116" spans="1:2" x14ac:dyDescent="0.3">
      <c r="A116">
        <v>2.787981999135376</v>
      </c>
      <c r="B116">
        <v>-1.1155701372488898</v>
      </c>
    </row>
    <row r="117" spans="1:2" x14ac:dyDescent="0.3">
      <c r="A117">
        <v>2.6562219797192168</v>
      </c>
      <c r="B117">
        <v>1.1808948063708302</v>
      </c>
    </row>
    <row r="118" spans="1:2" x14ac:dyDescent="0.3">
      <c r="A118">
        <v>2.5975344355019283</v>
      </c>
      <c r="B118">
        <v>-0.99857445599539063</v>
      </c>
    </row>
    <row r="119" spans="1:2" x14ac:dyDescent="0.3">
      <c r="A119">
        <v>2.7225979878432938</v>
      </c>
      <c r="B119">
        <v>1.1337922014925199</v>
      </c>
    </row>
    <row r="120" spans="1:2" x14ac:dyDescent="0.3">
      <c r="A120">
        <v>2.530939805107026</v>
      </c>
      <c r="B120">
        <v>1.2592632720659478</v>
      </c>
    </row>
    <row r="121" spans="1:2" x14ac:dyDescent="0.3">
      <c r="A121">
        <v>2.6352916978160419</v>
      </c>
      <c r="B121">
        <v>-1.0046310157785248</v>
      </c>
    </row>
    <row r="122" spans="1:2" x14ac:dyDescent="0.3">
      <c r="A122">
        <v>2.8215168869680536</v>
      </c>
      <c r="B122">
        <v>1.0614655842961451</v>
      </c>
    </row>
    <row r="123" spans="1:2" x14ac:dyDescent="0.3">
      <c r="A123">
        <v>2.7255335822199029</v>
      </c>
      <c r="B123">
        <v>1.1405364153796467</v>
      </c>
    </row>
    <row r="124" spans="1:2" x14ac:dyDescent="0.3">
      <c r="A124">
        <v>2.5540054541163943</v>
      </c>
      <c r="B124">
        <v>1.2516822677534254</v>
      </c>
    </row>
    <row r="125" spans="1:2" x14ac:dyDescent="0.3">
      <c r="A125">
        <v>2.7719411853526768</v>
      </c>
      <c r="B125">
        <v>-1.1211539360001006</v>
      </c>
    </row>
    <row r="126" spans="1:2" x14ac:dyDescent="0.3">
      <c r="A126">
        <v>2.8838967911009066</v>
      </c>
      <c r="B126">
        <v>1.0341593190218989</v>
      </c>
    </row>
    <row r="127" spans="1:2" x14ac:dyDescent="0.3">
      <c r="A127">
        <v>2.8258334014237634</v>
      </c>
      <c r="B127">
        <v>1.0616485734052021</v>
      </c>
    </row>
    <row r="128" spans="1:2" x14ac:dyDescent="0.3">
      <c r="A128">
        <v>2.6941708630897323</v>
      </c>
      <c r="B128">
        <v>-1.0741134019770435</v>
      </c>
    </row>
    <row r="129" spans="1:2" x14ac:dyDescent="0.3">
      <c r="A129">
        <v>2.9381814769789005</v>
      </c>
      <c r="B129">
        <v>1.0069843304382371</v>
      </c>
    </row>
    <row r="130" spans="1:2" x14ac:dyDescent="0.3">
      <c r="A130">
        <v>2.8948197871228873</v>
      </c>
      <c r="B130">
        <v>-1.3231996889094622</v>
      </c>
    </row>
    <row r="131" spans="1:2" x14ac:dyDescent="0.3">
      <c r="A131">
        <v>3.8725587997479995</v>
      </c>
      <c r="B131">
        <v>-1.1703539466829869</v>
      </c>
    </row>
    <row r="132" spans="1:2" x14ac:dyDescent="0.3">
      <c r="A132">
        <v>4.0849643907465563</v>
      </c>
      <c r="B132">
        <v>0.83742897762678581</v>
      </c>
    </row>
    <row r="133" spans="1:2" x14ac:dyDescent="0.3">
      <c r="A133">
        <v>4.0161400006693286</v>
      </c>
      <c r="B133">
        <v>0.88415434467413345</v>
      </c>
    </row>
    <row r="134" spans="1:2" x14ac:dyDescent="0.3">
      <c r="A134">
        <v>3.9594308699542089</v>
      </c>
      <c r="B134">
        <v>0.91633307147483778</v>
      </c>
    </row>
    <row r="135" spans="1:2" x14ac:dyDescent="0.3">
      <c r="A135">
        <v>5.2397838351448609</v>
      </c>
      <c r="B135">
        <v>0.68573082020217591</v>
      </c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A5419-9954-40E2-AC19-0239BBB51F27}">
  <sheetPr codeName="XLSTAT_20230723_011026_1_HID1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8F4C6-AFEC-4A28-A732-ADB46ACA1610}">
  <sheetPr codeName="XLSTAT_20230723_011026_1_HID"/>
  <dimension ref="A1:B5"/>
  <sheetViews>
    <sheetView workbookViewId="0"/>
  </sheetViews>
  <sheetFormatPr defaultRowHeight="14.4" x14ac:dyDescent="0.3"/>
  <sheetData>
    <row r="1" spans="1:2" x14ac:dyDescent="0.3">
      <c r="A1">
        <v>-0.90375746087383368</v>
      </c>
      <c r="B1">
        <v>0.38322291005779313</v>
      </c>
    </row>
    <row r="2" spans="1:2" x14ac:dyDescent="0.3">
      <c r="A2">
        <v>0.99593898567750705</v>
      </c>
      <c r="B2">
        <v>-8.4984083461381962E-2</v>
      </c>
    </row>
    <row r="3" spans="1:2" x14ac:dyDescent="0.3">
      <c r="A3">
        <v>0.99650457900261202</v>
      </c>
      <c r="B3">
        <v>1.1798688991391179E-3</v>
      </c>
    </row>
    <row r="4" spans="1:2" x14ac:dyDescent="0.3">
      <c r="A4">
        <v>0.9945533966912079</v>
      </c>
      <c r="B4">
        <v>2.8043376747849305E-2</v>
      </c>
    </row>
    <row r="5" spans="1:2" x14ac:dyDescent="0.3">
      <c r="A5">
        <v>0.45270654978424701</v>
      </c>
      <c r="B5">
        <v>0.8878005981036502</v>
      </c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2F80E-A5EA-4B25-8F6E-09BB8D3A4B52}">
  <sheetPr codeName="XLSTAT_20230720_060220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0.108928070314046+(A1-1)*0.0075418596126756</f>
        <v>0.108928070314046</v>
      </c>
      <c r="D1">
        <f t="shared" ref="D1:D32" si="1">0+1*C1-0.144125029155916*(1.01052631578947+(C1-0.284631578947368)^2/0.699694521452375)^0.5</f>
        <v>-3.9082653142706231E-2</v>
      </c>
      <c r="E1">
        <v>1</v>
      </c>
      <c r="G1">
        <f t="shared" ref="G1:G32" si="2">0.0999271408464114+(E1-1)*0.0076723078658298</f>
        <v>9.9927140846411397E-2</v>
      </c>
      <c r="H1">
        <f t="shared" ref="H1:H32" si="3">0+1*G1+0.144125029155916*(1.01052631578947+(G1-0.284631578947368)^2/0.699694521452375)^0.5</f>
        <v>0.2482628411115364</v>
      </c>
    </row>
    <row r="2" spans="1:8" x14ac:dyDescent="0.3">
      <c r="A2">
        <v>2</v>
      </c>
      <c r="C2">
        <f t="shared" si="0"/>
        <v>0.1164699299267216</v>
      </c>
      <c r="D2">
        <f t="shared" si="1"/>
        <v>-3.1280480530079854E-2</v>
      </c>
      <c r="E2">
        <v>2</v>
      </c>
      <c r="G2">
        <f t="shared" si="2"/>
        <v>0.1075994487122412</v>
      </c>
      <c r="H2">
        <f t="shared" si="3"/>
        <v>0.25565716470454836</v>
      </c>
    </row>
    <row r="3" spans="1:8" x14ac:dyDescent="0.3">
      <c r="A3">
        <v>3</v>
      </c>
      <c r="C3">
        <f t="shared" si="0"/>
        <v>0.1240117895393972</v>
      </c>
      <c r="D3">
        <f t="shared" si="1"/>
        <v>-2.3489296984002067E-2</v>
      </c>
      <c r="E3">
        <v>3</v>
      </c>
      <c r="G3">
        <f t="shared" si="2"/>
        <v>0.115271756578071</v>
      </c>
      <c r="H3">
        <f t="shared" si="3"/>
        <v>0.26306279013027922</v>
      </c>
    </row>
    <row r="4" spans="1:8" x14ac:dyDescent="0.3">
      <c r="A4">
        <v>4</v>
      </c>
      <c r="C4">
        <f t="shared" si="0"/>
        <v>0.13155364915207279</v>
      </c>
      <c r="D4">
        <f t="shared" si="1"/>
        <v>-1.5709158319743399E-2</v>
      </c>
      <c r="E4">
        <v>4</v>
      </c>
      <c r="G4">
        <f t="shared" si="2"/>
        <v>0.1229440644439008</v>
      </c>
      <c r="H4">
        <f t="shared" si="3"/>
        <v>0.27047977867560391</v>
      </c>
    </row>
    <row r="5" spans="1:8" x14ac:dyDescent="0.3">
      <c r="A5">
        <v>5</v>
      </c>
      <c r="C5">
        <f t="shared" si="0"/>
        <v>0.13909550876474841</v>
      </c>
      <c r="D5">
        <f t="shared" si="1"/>
        <v>-7.9401182337684173E-3</v>
      </c>
      <c r="E5">
        <v>5</v>
      </c>
      <c r="G5">
        <f t="shared" si="2"/>
        <v>0.13061637230973061</v>
      </c>
      <c r="H5">
        <f t="shared" si="3"/>
        <v>0.27790818943188145</v>
      </c>
    </row>
    <row r="6" spans="1:8" x14ac:dyDescent="0.3">
      <c r="A6">
        <v>6</v>
      </c>
      <c r="C6">
        <f t="shared" si="0"/>
        <v>0.146637368377424</v>
      </c>
      <c r="D6">
        <f t="shared" si="1"/>
        <v>-1.8222824605337862E-4</v>
      </c>
      <c r="E6">
        <v>6</v>
      </c>
      <c r="G6">
        <f t="shared" si="2"/>
        <v>0.1382886801755604</v>
      </c>
      <c r="H6">
        <f t="shared" si="3"/>
        <v>0.28534807923012284</v>
      </c>
    </row>
    <row r="7" spans="1:8" x14ac:dyDescent="0.3">
      <c r="A7">
        <v>7</v>
      </c>
      <c r="C7">
        <f t="shared" si="0"/>
        <v>0.15417922799009959</v>
      </c>
      <c r="D7">
        <f t="shared" si="1"/>
        <v>7.5644623558629998E-3</v>
      </c>
      <c r="E7">
        <v>7</v>
      </c>
      <c r="G7">
        <f t="shared" si="2"/>
        <v>0.14596098804139018</v>
      </c>
      <c r="H7">
        <f t="shared" si="3"/>
        <v>0.29279950257790588</v>
      </c>
    </row>
    <row r="8" spans="1:8" x14ac:dyDescent="0.3">
      <c r="A8">
        <v>8</v>
      </c>
      <c r="C8">
        <f t="shared" si="0"/>
        <v>0.1617210876027752</v>
      </c>
      <c r="D8">
        <f t="shared" si="1"/>
        <v>1.5299906570960253E-2</v>
      </c>
      <c r="E8">
        <v>8</v>
      </c>
      <c r="G8">
        <f t="shared" si="2"/>
        <v>0.15363329590722</v>
      </c>
      <c r="H8">
        <f t="shared" si="3"/>
        <v>0.30026251159819195</v>
      </c>
    </row>
    <row r="9" spans="1:8" x14ac:dyDescent="0.3">
      <c r="A9">
        <v>9</v>
      </c>
      <c r="C9">
        <f t="shared" si="0"/>
        <v>0.16926294721545079</v>
      </c>
      <c r="D9">
        <f t="shared" si="1"/>
        <v>2.302405973681601E-2</v>
      </c>
      <c r="E9">
        <v>9</v>
      </c>
      <c r="G9">
        <f t="shared" si="2"/>
        <v>0.16130560377304981</v>
      </c>
      <c r="H9">
        <f t="shared" si="3"/>
        <v>0.30773715597019813</v>
      </c>
    </row>
    <row r="10" spans="1:8" x14ac:dyDescent="0.3">
      <c r="A10">
        <v>10</v>
      </c>
      <c r="C10">
        <f t="shared" si="0"/>
        <v>0.17680480682812638</v>
      </c>
      <c r="D10">
        <f t="shared" si="1"/>
        <v>3.0736879579554927E-2</v>
      </c>
      <c r="E10">
        <v>10</v>
      </c>
      <c r="G10">
        <f t="shared" si="2"/>
        <v>0.1689779116388796</v>
      </c>
      <c r="H10">
        <f t="shared" si="3"/>
        <v>0.31522348287247404</v>
      </c>
    </row>
    <row r="11" spans="1:8" x14ac:dyDescent="0.3">
      <c r="A11">
        <v>11</v>
      </c>
      <c r="C11">
        <f t="shared" si="0"/>
        <v>0.184346666440802</v>
      </c>
      <c r="D11">
        <f t="shared" si="1"/>
        <v>3.8438326261540839E-2</v>
      </c>
      <c r="E11">
        <v>11</v>
      </c>
      <c r="G11">
        <f t="shared" si="2"/>
        <v>0.17665021950470938</v>
      </c>
      <c r="H11">
        <f t="shared" si="3"/>
        <v>0.32272153692832972</v>
      </c>
    </row>
    <row r="12" spans="1:8" x14ac:dyDescent="0.3">
      <c r="A12">
        <v>12</v>
      </c>
      <c r="C12">
        <f t="shared" si="0"/>
        <v>0.19188852605347761</v>
      </c>
      <c r="D12">
        <f t="shared" si="1"/>
        <v>4.6128362426689939E-2</v>
      </c>
      <c r="E12">
        <v>12</v>
      </c>
      <c r="G12">
        <f t="shared" si="2"/>
        <v>0.1843225273705392</v>
      </c>
      <c r="H12">
        <f t="shared" si="3"/>
        <v>0.33023136015375809</v>
      </c>
    </row>
    <row r="13" spans="1:8" x14ac:dyDescent="0.3">
      <c r="A13">
        <v>13</v>
      </c>
      <c r="C13">
        <f t="shared" si="0"/>
        <v>0.1994303856661532</v>
      </c>
      <c r="D13">
        <f t="shared" si="1"/>
        <v>5.3806953243288269E-2</v>
      </c>
      <c r="E13">
        <v>13</v>
      </c>
      <c r="G13">
        <f t="shared" si="2"/>
        <v>0.19199483523636901</v>
      </c>
      <c r="H13">
        <f t="shared" si="3"/>
        <v>0.3377529919079878</v>
      </c>
    </row>
    <row r="14" spans="1:8" x14ac:dyDescent="0.3">
      <c r="A14">
        <v>14</v>
      </c>
      <c r="C14">
        <f t="shared" si="0"/>
        <v>0.20697224527882879</v>
      </c>
      <c r="D14">
        <f t="shared" si="1"/>
        <v>6.1474066444200837E-2</v>
      </c>
      <c r="E14">
        <v>14</v>
      </c>
      <c r="G14">
        <f t="shared" si="2"/>
        <v>0.1996671431021988</v>
      </c>
      <c r="H14">
        <f t="shared" si="3"/>
        <v>0.34528646884680103</v>
      </c>
    </row>
    <row r="15" spans="1:8" x14ac:dyDescent="0.3">
      <c r="A15">
        <v>15</v>
      </c>
      <c r="C15">
        <f t="shared" si="0"/>
        <v>0.21451410489150441</v>
      </c>
      <c r="D15">
        <f t="shared" si="1"/>
        <v>6.9129672364366429E-2</v>
      </c>
      <c r="E15">
        <v>15</v>
      </c>
      <c r="G15">
        <f t="shared" si="2"/>
        <v>0.20733945096802858</v>
      </c>
      <c r="H15">
        <f t="shared" si="3"/>
        <v>0.35283182487874087</v>
      </c>
    </row>
    <row r="16" spans="1:8" x14ac:dyDescent="0.3">
      <c r="A16">
        <v>16</v>
      </c>
      <c r="C16">
        <f t="shared" si="0"/>
        <v>0.22205596450418</v>
      </c>
      <c r="D16">
        <f t="shared" si="1"/>
        <v>7.677374397547812E-2</v>
      </c>
      <c r="E16">
        <v>16</v>
      </c>
      <c r="G16">
        <f t="shared" si="2"/>
        <v>0.2150117588338584</v>
      </c>
      <c r="H16">
        <f t="shared" si="3"/>
        <v>0.36038909112432943</v>
      </c>
    </row>
    <row r="17" spans="1:8" x14ac:dyDescent="0.3">
      <c r="A17">
        <v>17</v>
      </c>
      <c r="C17">
        <f t="shared" si="0"/>
        <v>0.22959782411685559</v>
      </c>
      <c r="D17">
        <f t="shared" si="1"/>
        <v>8.4406256917755912E-2</v>
      </c>
      <c r="E17">
        <v>17</v>
      </c>
      <c r="G17">
        <f t="shared" si="2"/>
        <v>0.22268406669968821</v>
      </c>
      <c r="H17">
        <f t="shared" si="3"/>
        <v>0.36795829587840767</v>
      </c>
    </row>
    <row r="18" spans="1:8" x14ac:dyDescent="0.3">
      <c r="A18">
        <v>18</v>
      </c>
      <c r="C18">
        <f t="shared" si="0"/>
        <v>0.2371396837295312</v>
      </c>
      <c r="D18">
        <f t="shared" si="1"/>
        <v>9.2027189528725545E-2</v>
      </c>
      <c r="E18">
        <v>18</v>
      </c>
      <c r="G18">
        <f t="shared" si="2"/>
        <v>0.230356374565518</v>
      </c>
      <c r="H18">
        <f t="shared" si="3"/>
        <v>0.37553946457570381</v>
      </c>
    </row>
    <row r="19" spans="1:8" x14ac:dyDescent="0.3">
      <c r="A19">
        <v>19</v>
      </c>
      <c r="C19">
        <f t="shared" si="0"/>
        <v>0.24468154334220679</v>
      </c>
      <c r="D19">
        <f t="shared" si="1"/>
        <v>9.9636522868924354E-2</v>
      </c>
      <c r="E19">
        <v>19</v>
      </c>
      <c r="G19">
        <f t="shared" si="2"/>
        <v>0.23802868243134778</v>
      </c>
      <c r="H19">
        <f t="shared" si="3"/>
        <v>0.38313261975972596</v>
      </c>
    </row>
    <row r="20" spans="1:8" x14ac:dyDescent="0.3">
      <c r="A20">
        <v>20</v>
      </c>
      <c r="C20">
        <f t="shared" si="0"/>
        <v>0.25222340295488244</v>
      </c>
      <c r="D20">
        <f t="shared" si="1"/>
        <v>0.10723424074446455</v>
      </c>
      <c r="E20">
        <v>20</v>
      </c>
      <c r="G20">
        <f t="shared" si="2"/>
        <v>0.24570099029717762</v>
      </c>
      <c r="H20">
        <f t="shared" si="3"/>
        <v>0.39073778105506651</v>
      </c>
    </row>
    <row r="21" spans="1:8" x14ac:dyDescent="0.3">
      <c r="A21">
        <v>21</v>
      </c>
      <c r="C21">
        <f t="shared" si="0"/>
        <v>0.259765262567558</v>
      </c>
      <c r="D21">
        <f t="shared" si="1"/>
        <v>0.11482032972639006</v>
      </c>
      <c r="E21">
        <v>21</v>
      </c>
      <c r="G21">
        <f t="shared" si="2"/>
        <v>0.25337329816300741</v>
      </c>
      <c r="H21">
        <f t="shared" si="3"/>
        <v>0.39835496514319824</v>
      </c>
    </row>
    <row r="22" spans="1:8" x14ac:dyDescent="0.3">
      <c r="A22">
        <v>22</v>
      </c>
      <c r="C22">
        <f t="shared" si="0"/>
        <v>0.26730712218023361</v>
      </c>
      <c r="D22">
        <f t="shared" si="1"/>
        <v>0.12239477916677463</v>
      </c>
      <c r="E22">
        <v>22</v>
      </c>
      <c r="G22">
        <f t="shared" si="2"/>
        <v>0.2610456060288372</v>
      </c>
      <c r="H22">
        <f t="shared" si="3"/>
        <v>0.40598418574183082</v>
      </c>
    </row>
    <row r="23" spans="1:8" x14ac:dyDescent="0.3">
      <c r="A23">
        <v>23</v>
      </c>
      <c r="C23">
        <f t="shared" si="0"/>
        <v>0.27484898179290917</v>
      </c>
      <c r="D23">
        <f t="shared" si="1"/>
        <v>0.12995758121151521</v>
      </c>
      <c r="E23">
        <v>23</v>
      </c>
      <c r="G23">
        <f t="shared" si="2"/>
        <v>0.26871791389466698</v>
      </c>
      <c r="H23">
        <f t="shared" si="3"/>
        <v>0.41362545358788727</v>
      </c>
    </row>
    <row r="24" spans="1:8" x14ac:dyDescent="0.3">
      <c r="A24">
        <v>24</v>
      </c>
      <c r="C24">
        <f t="shared" si="0"/>
        <v>0.28239084140558479</v>
      </c>
      <c r="D24">
        <f t="shared" si="1"/>
        <v>0.13750873080978543</v>
      </c>
      <c r="E24">
        <v>24</v>
      </c>
      <c r="G24">
        <f t="shared" si="2"/>
        <v>0.27639022176049682</v>
      </c>
      <c r="H24">
        <f t="shared" si="3"/>
        <v>0.42127877642414924</v>
      </c>
    </row>
    <row r="25" spans="1:8" x14ac:dyDescent="0.3">
      <c r="A25">
        <v>25</v>
      </c>
      <c r="C25">
        <f t="shared" si="0"/>
        <v>0.28993270101826041</v>
      </c>
      <c r="D25">
        <f t="shared" si="1"/>
        <v>0.14504822572012235</v>
      </c>
      <c r="E25">
        <v>25</v>
      </c>
      <c r="G25">
        <f t="shared" si="2"/>
        <v>0.28406252962632661</v>
      </c>
      <c r="H25">
        <f t="shared" si="3"/>
        <v>0.42894415898960969</v>
      </c>
    </row>
    <row r="26" spans="1:8" x14ac:dyDescent="0.3">
      <c r="A26">
        <v>26</v>
      </c>
      <c r="C26">
        <f t="shared" si="0"/>
        <v>0.29747456063093602</v>
      </c>
      <c r="D26">
        <f t="shared" si="1"/>
        <v>0.15257606651312958</v>
      </c>
      <c r="E26">
        <v>26</v>
      </c>
      <c r="G26">
        <f t="shared" si="2"/>
        <v>0.2917348374921564</v>
      </c>
      <c r="H26">
        <f t="shared" si="3"/>
        <v>0.43662160301356223</v>
      </c>
    </row>
    <row r="27" spans="1:8" x14ac:dyDescent="0.3">
      <c r="A27">
        <v>27</v>
      </c>
      <c r="C27">
        <f t="shared" si="0"/>
        <v>0.30501642024361164</v>
      </c>
      <c r="D27">
        <f t="shared" si="1"/>
        <v>0.16009225657078902</v>
      </c>
      <c r="E27">
        <v>27</v>
      </c>
      <c r="G27">
        <f t="shared" si="2"/>
        <v>0.29940714535798618</v>
      </c>
      <c r="H27">
        <f t="shared" si="3"/>
        <v>0.44431110721344225</v>
      </c>
    </row>
    <row r="28" spans="1:8" x14ac:dyDescent="0.3">
      <c r="A28">
        <v>28</v>
      </c>
      <c r="C28">
        <f t="shared" si="0"/>
        <v>0.3125582798562872</v>
      </c>
      <c r="D28">
        <f t="shared" si="1"/>
        <v>0.16759680208238323</v>
      </c>
      <c r="E28">
        <v>28</v>
      </c>
      <c r="G28">
        <f t="shared" si="2"/>
        <v>0.30707945322381602</v>
      </c>
      <c r="H28">
        <f t="shared" si="3"/>
        <v>0.45201266729642842</v>
      </c>
    </row>
    <row r="29" spans="1:8" x14ac:dyDescent="0.3">
      <c r="A29">
        <v>29</v>
      </c>
      <c r="C29">
        <f t="shared" si="0"/>
        <v>0.32010013946896276</v>
      </c>
      <c r="D29">
        <f t="shared" si="1"/>
        <v>0.1750897120370401</v>
      </c>
      <c r="E29">
        <v>29</v>
      </c>
      <c r="G29">
        <f t="shared" si="2"/>
        <v>0.31475176108964581</v>
      </c>
      <c r="H29">
        <f t="shared" si="3"/>
        <v>0.45972627596479709</v>
      </c>
    </row>
    <row r="30" spans="1:8" x14ac:dyDescent="0.3">
      <c r="A30">
        <v>30</v>
      </c>
      <c r="C30">
        <f t="shared" si="0"/>
        <v>0.32764199908163838</v>
      </c>
      <c r="D30">
        <f t="shared" si="1"/>
        <v>0.18257099821292014</v>
      </c>
      <c r="E30">
        <v>30</v>
      </c>
      <c r="G30">
        <f t="shared" si="2"/>
        <v>0.3224240689554756</v>
      </c>
      <c r="H30">
        <f t="shared" si="3"/>
        <v>0.46745192292501747</v>
      </c>
    </row>
    <row r="31" spans="1:8" x14ac:dyDescent="0.3">
      <c r="A31">
        <v>31</v>
      </c>
      <c r="C31">
        <f t="shared" si="0"/>
        <v>0.335183858694314</v>
      </c>
      <c r="D31">
        <f t="shared" si="1"/>
        <v>0.19004067516307732</v>
      </c>
      <c r="E31">
        <v>31</v>
      </c>
      <c r="G31">
        <f t="shared" si="2"/>
        <v>0.33009637682130538</v>
      </c>
      <c r="H31">
        <f t="shared" si="3"/>
        <v>0.47518959490055834</v>
      </c>
    </row>
    <row r="32" spans="1:8" x14ac:dyDescent="0.3">
      <c r="A32">
        <v>32</v>
      </c>
      <c r="C32">
        <f t="shared" si="0"/>
        <v>0.34272571830698961</v>
      </c>
      <c r="D32">
        <f t="shared" si="1"/>
        <v>0.19749876019803264</v>
      </c>
      <c r="E32">
        <v>32</v>
      </c>
      <c r="G32">
        <f t="shared" si="2"/>
        <v>0.33776868468713522</v>
      </c>
      <c r="H32">
        <f t="shared" si="3"/>
        <v>0.4829392756483698</v>
      </c>
    </row>
    <row r="33" spans="1:8" x14ac:dyDescent="0.3">
      <c r="A33">
        <v>33</v>
      </c>
      <c r="C33">
        <f t="shared" ref="C33:C64" si="4">0.108928070314046+(A33-1)*0.0075418596126756</f>
        <v>0.35026757791966523</v>
      </c>
      <c r="D33">
        <f t="shared" ref="D33:D64" si="5">0+1*C33-0.144125029155916*(1.01052631578947+(C33-0.284631578947368)^2/0.699694521452375)^0.5</f>
        <v>0.20494527336510929</v>
      </c>
      <c r="E33">
        <v>33</v>
      </c>
      <c r="G33">
        <f t="shared" ref="G33:G64" si="6">0.0999271408464114+(E33-1)*0.0076723078658298</f>
        <v>0.34544099255296501</v>
      </c>
      <c r="H33">
        <f t="shared" ref="H33:H64" si="7">0+1*G33+0.144125029155916*(1.01052631578947+(G33-0.284631578947368)^2/0.699694521452375)^0.5</f>
        <v>0.49070094597899394</v>
      </c>
    </row>
    <row r="34" spans="1:8" x14ac:dyDescent="0.3">
      <c r="A34">
        <v>34</v>
      </c>
      <c r="C34">
        <f t="shared" si="4"/>
        <v>0.35780943753234079</v>
      </c>
      <c r="D34">
        <f t="shared" si="5"/>
        <v>0.21238023742458609</v>
      </c>
      <c r="E34">
        <v>34</v>
      </c>
      <c r="G34">
        <f t="shared" si="6"/>
        <v>0.3531133004187948</v>
      </c>
      <c r="H34">
        <f t="shared" si="7"/>
        <v>0.49847458378024445</v>
      </c>
    </row>
    <row r="35" spans="1:8" x14ac:dyDescent="0.3">
      <c r="A35">
        <v>35</v>
      </c>
      <c r="C35">
        <f t="shared" si="4"/>
        <v>0.36535129714501641</v>
      </c>
      <c r="D35">
        <f t="shared" si="5"/>
        <v>0.21980367782273591</v>
      </c>
      <c r="E35">
        <v>35</v>
      </c>
      <c r="G35">
        <f t="shared" si="6"/>
        <v>0.36078560828462458</v>
      </c>
      <c r="H35">
        <f t="shared" si="7"/>
        <v>0.50626016404438889</v>
      </c>
    </row>
    <row r="36" spans="1:8" x14ac:dyDescent="0.3">
      <c r="A36">
        <v>36</v>
      </c>
      <c r="C36">
        <f t="shared" si="4"/>
        <v>0.37289315675769202</v>
      </c>
      <c r="D36">
        <f t="shared" si="5"/>
        <v>0.2272156226618216</v>
      </c>
      <c r="E36">
        <v>36</v>
      </c>
      <c r="G36">
        <f t="shared" si="6"/>
        <v>0.36845791615045442</v>
      </c>
      <c r="H36">
        <f t="shared" si="7"/>
        <v>0.51405765889875554</v>
      </c>
    </row>
    <row r="37" spans="1:8" x14ac:dyDescent="0.3">
      <c r="A37">
        <v>37</v>
      </c>
      <c r="C37">
        <f t="shared" si="4"/>
        <v>0.38043501637036758</v>
      </c>
      <c r="D37">
        <f t="shared" si="5"/>
        <v>0.23461610266713304</v>
      </c>
      <c r="E37">
        <v>37</v>
      </c>
      <c r="G37">
        <f t="shared" si="6"/>
        <v>0.37613022401628421</v>
      </c>
      <c r="H37">
        <f t="shared" si="7"/>
        <v>0.52186703763967746</v>
      </c>
    </row>
    <row r="38" spans="1:8" x14ac:dyDescent="0.3">
      <c r="A38">
        <v>38</v>
      </c>
      <c r="C38">
        <f t="shared" si="4"/>
        <v>0.3879768759830432</v>
      </c>
      <c r="D38">
        <f t="shared" si="5"/>
        <v>0.24200515115115281</v>
      </c>
      <c r="E38">
        <v>38</v>
      </c>
      <c r="G38">
        <f t="shared" si="6"/>
        <v>0.383802531882114</v>
      </c>
      <c r="H38">
        <f t="shared" si="7"/>
        <v>0.52968826676968095</v>
      </c>
    </row>
    <row r="39" spans="1:8" x14ac:dyDescent="0.3">
      <c r="A39">
        <v>39</v>
      </c>
      <c r="C39">
        <f t="shared" si="4"/>
        <v>0.39551873559571882</v>
      </c>
      <c r="D39">
        <f t="shared" si="5"/>
        <v>0.24938280397494744</v>
      </c>
      <c r="E39">
        <v>39</v>
      </c>
      <c r="G39">
        <f t="shared" si="6"/>
        <v>0.39147483974794384</v>
      </c>
      <c r="H39">
        <f t="shared" si="7"/>
        <v>0.53752131003781023</v>
      </c>
    </row>
    <row r="40" spans="1:8" x14ac:dyDescent="0.3">
      <c r="A40">
        <v>40</v>
      </c>
      <c r="C40">
        <f t="shared" si="4"/>
        <v>0.40306059520839438</v>
      </c>
      <c r="D40">
        <f t="shared" si="5"/>
        <v>0.25674909950688674</v>
      </c>
      <c r="E40">
        <v>40</v>
      </c>
      <c r="G40">
        <f t="shared" si="6"/>
        <v>0.39914714761377362</v>
      </c>
      <c r="H40">
        <f t="shared" si="7"/>
        <v>0.54536612848298138</v>
      </c>
    </row>
    <row r="41" spans="1:8" x14ac:dyDescent="0.3">
      <c r="A41">
        <v>41</v>
      </c>
      <c r="C41">
        <f t="shared" si="4"/>
        <v>0.41060245482107</v>
      </c>
      <c r="D41">
        <f t="shared" si="5"/>
        <v>0.26410407857880003</v>
      </c>
      <c r="E41">
        <v>41</v>
      </c>
      <c r="G41">
        <f t="shared" si="6"/>
        <v>0.40681945547960341</v>
      </c>
      <c r="H41">
        <f t="shared" si="7"/>
        <v>0.55322268048024403</v>
      </c>
    </row>
    <row r="42" spans="1:8" x14ac:dyDescent="0.3">
      <c r="A42">
        <v>42</v>
      </c>
      <c r="C42">
        <f t="shared" si="4"/>
        <v>0.41814431443374561</v>
      </c>
      <c r="D42">
        <f t="shared" si="5"/>
        <v>0.27144778443968287</v>
      </c>
      <c r="E42">
        <v>42</v>
      </c>
      <c r="G42">
        <f t="shared" si="6"/>
        <v>0.4144917633454332</v>
      </c>
      <c r="H42">
        <f t="shared" si="7"/>
        <v>0.56109092178982611</v>
      </c>
    </row>
    <row r="43" spans="1:8" x14ac:dyDescent="0.3">
      <c r="A43">
        <v>43</v>
      </c>
      <c r="C43">
        <f t="shared" si="4"/>
        <v>0.42568617404642123</v>
      </c>
      <c r="D43">
        <f t="shared" si="5"/>
        <v>0.27878026270707412</v>
      </c>
      <c r="E43">
        <v>43</v>
      </c>
      <c r="G43">
        <f t="shared" si="6"/>
        <v>0.42216407121126298</v>
      </c>
      <c r="H43">
        <f t="shared" si="7"/>
        <v>0.56897080560883007</v>
      </c>
    </row>
    <row r="44" spans="1:8" x14ac:dyDescent="0.3">
      <c r="A44">
        <v>44</v>
      </c>
      <c r="C44">
        <f t="shared" si="4"/>
        <v>0.43322803365909679</v>
      </c>
      <c r="D44">
        <f t="shared" si="5"/>
        <v>0.28610156131622727</v>
      </c>
      <c r="E44">
        <v>44</v>
      </c>
      <c r="G44">
        <f t="shared" si="6"/>
        <v>0.42983637907709282</v>
      </c>
      <c r="H44">
        <f t="shared" si="7"/>
        <v>0.57686228262544359</v>
      </c>
    </row>
    <row r="45" spans="1:8" x14ac:dyDescent="0.3">
      <c r="A45">
        <v>45</v>
      </c>
      <c r="C45">
        <f t="shared" si="4"/>
        <v>0.44076989327177241</v>
      </c>
      <c r="D45">
        <f t="shared" si="5"/>
        <v>0.2934117304672027</v>
      </c>
      <c r="E45">
        <v>45</v>
      </c>
      <c r="G45">
        <f t="shared" si="6"/>
        <v>0.43750868694292261</v>
      </c>
      <c r="H45">
        <f t="shared" si="7"/>
        <v>0.58476530107552327</v>
      </c>
    </row>
    <row r="46" spans="1:8" x14ac:dyDescent="0.3">
      <c r="A46">
        <v>46</v>
      </c>
      <c r="C46">
        <f t="shared" si="4"/>
        <v>0.44831175288444802</v>
      </c>
      <c r="D46">
        <f t="shared" si="5"/>
        <v>0.30071082257001247</v>
      </c>
      <c r="E46">
        <v>46</v>
      </c>
      <c r="G46">
        <f t="shared" si="6"/>
        <v>0.44518099480875239</v>
      </c>
      <c r="H46">
        <f t="shared" si="7"/>
        <v>0.59267980680140508</v>
      </c>
    </row>
    <row r="47" spans="1:8" x14ac:dyDescent="0.3">
      <c r="A47">
        <v>47</v>
      </c>
      <c r="C47">
        <f t="shared" si="4"/>
        <v>0.45585361249712358</v>
      </c>
      <c r="D47">
        <f t="shared" si="5"/>
        <v>0.3079988921879514</v>
      </c>
      <c r="E47">
        <v>47</v>
      </c>
      <c r="G47">
        <f t="shared" si="6"/>
        <v>0.45285330267458224</v>
      </c>
      <c r="H47">
        <f t="shared" si="7"/>
        <v>0.60060574331279204</v>
      </c>
    </row>
    <row r="48" spans="1:8" x14ac:dyDescent="0.3">
      <c r="A48">
        <v>48</v>
      </c>
      <c r="C48">
        <f t="shared" si="4"/>
        <v>0.4633954721097992</v>
      </c>
      <c r="D48">
        <f t="shared" si="5"/>
        <v>0.31527599597925088</v>
      </c>
      <c r="E48">
        <v>48</v>
      </c>
      <c r="G48">
        <f t="shared" si="6"/>
        <v>0.46052561054041202</v>
      </c>
      <c r="H48">
        <f t="shared" si="7"/>
        <v>0.60854305184956681</v>
      </c>
    </row>
    <row r="49" spans="1:8" x14ac:dyDescent="0.3">
      <c r="A49">
        <v>49</v>
      </c>
      <c r="C49">
        <f t="shared" si="4"/>
        <v>0.47093733172247482</v>
      </c>
      <c r="D49">
        <f t="shared" si="5"/>
        <v>0.3225421926371918</v>
      </c>
      <c r="E49">
        <v>49</v>
      </c>
      <c r="G49">
        <f t="shared" si="6"/>
        <v>0.46819791840624181</v>
      </c>
      <c r="H49">
        <f t="shared" si="7"/>
        <v>0.61649167144637507</v>
      </c>
    </row>
    <row r="50" spans="1:8" x14ac:dyDescent="0.3">
      <c r="A50">
        <v>50</v>
      </c>
      <c r="C50">
        <f t="shared" si="4"/>
        <v>0.47847919133515038</v>
      </c>
      <c r="D50">
        <f t="shared" si="5"/>
        <v>0.32979754282881724</v>
      </c>
      <c r="E50">
        <v>50</v>
      </c>
      <c r="G50">
        <f t="shared" si="6"/>
        <v>0.47587022627207159</v>
      </c>
      <c r="H50">
        <f t="shared" si="7"/>
        <v>0.62445153899882233</v>
      </c>
    </row>
    <row r="51" spans="1:8" x14ac:dyDescent="0.3">
      <c r="A51">
        <v>51</v>
      </c>
      <c r="C51">
        <f t="shared" si="4"/>
        <v>0.48602105094782599</v>
      </c>
      <c r="D51">
        <f t="shared" si="5"/>
        <v>0.33704210913238353</v>
      </c>
      <c r="E51">
        <v>51</v>
      </c>
      <c r="G51">
        <f t="shared" si="6"/>
        <v>0.48354253413790138</v>
      </c>
      <c r="H51">
        <f t="shared" si="7"/>
        <v>0.63242258933112916</v>
      </c>
    </row>
    <row r="52" spans="1:8" x14ac:dyDescent="0.3">
      <c r="A52">
        <v>52</v>
      </c>
      <c r="C52">
        <f t="shared" si="4"/>
        <v>0.49356291056050161</v>
      </c>
      <c r="D52">
        <f t="shared" si="5"/>
        <v>0.34427595597368899</v>
      </c>
      <c r="E52">
        <v>52</v>
      </c>
      <c r="G52">
        <f t="shared" si="6"/>
        <v>0.49121484200373122</v>
      </c>
      <c r="H52">
        <f t="shared" si="7"/>
        <v>0.64040475526508467</v>
      </c>
    </row>
    <row r="53" spans="1:8" x14ac:dyDescent="0.3">
      <c r="A53">
        <v>53</v>
      </c>
      <c r="C53">
        <f t="shared" si="4"/>
        <v>0.50110477017317723</v>
      </c>
      <c r="D53">
        <f t="shared" si="5"/>
        <v>0.35149914956142014</v>
      </c>
      <c r="E53">
        <v>53</v>
      </c>
      <c r="G53">
        <f t="shared" si="6"/>
        <v>0.49888714986956101</v>
      </c>
      <c r="H53">
        <f t="shared" si="7"/>
        <v>0.64839796769014324</v>
      </c>
    </row>
    <row r="54" spans="1:8" x14ac:dyDescent="0.3">
      <c r="A54">
        <v>54</v>
      </c>
      <c r="C54">
        <f t="shared" si="4"/>
        <v>0.50864662978585273</v>
      </c>
      <c r="D54">
        <f t="shared" si="5"/>
        <v>0.35871175782165354</v>
      </c>
      <c r="E54">
        <v>54</v>
      </c>
      <c r="G54">
        <f t="shared" si="6"/>
        <v>0.50655945773539079</v>
      </c>
      <c r="H54">
        <f t="shared" si="7"/>
        <v>0.65640215563450788</v>
      </c>
    </row>
    <row r="55" spans="1:8" x14ac:dyDescent="0.3">
      <c r="A55">
        <v>55</v>
      </c>
      <c r="C55">
        <f t="shared" si="4"/>
        <v>0.51618848939852846</v>
      </c>
      <c r="D55">
        <f t="shared" si="5"/>
        <v>0.36591385033165025</v>
      </c>
      <c r="E55">
        <v>55</v>
      </c>
      <c r="G55">
        <f t="shared" si="6"/>
        <v>0.51423176560122064</v>
      </c>
      <c r="H55">
        <f t="shared" si="7"/>
        <v>0.66441724633704391</v>
      </c>
    </row>
    <row r="56" spans="1:8" x14ac:dyDescent="0.3">
      <c r="A56">
        <v>56</v>
      </c>
      <c r="C56">
        <f t="shared" si="4"/>
        <v>0.52373034901120397</v>
      </c>
      <c r="D56">
        <f t="shared" si="5"/>
        <v>0.37310549825307682</v>
      </c>
      <c r="E56">
        <v>56</v>
      </c>
      <c r="G56">
        <f t="shared" si="6"/>
        <v>0.52190407346705037</v>
      </c>
      <c r="H56">
        <f t="shared" si="7"/>
        <v>0.67244316531987169</v>
      </c>
    </row>
    <row r="57" spans="1:8" x14ac:dyDescent="0.3">
      <c r="A57">
        <v>57</v>
      </c>
      <c r="C57">
        <f t="shared" si="4"/>
        <v>0.53127220862387958</v>
      </c>
      <c r="D57">
        <f t="shared" si="5"/>
        <v>0.38028677426478802</v>
      </c>
      <c r="E57">
        <v>57</v>
      </c>
      <c r="G57">
        <f t="shared" si="6"/>
        <v>0.52957638133288021</v>
      </c>
      <c r="H57">
        <f t="shared" si="7"/>
        <v>0.68047983646148746</v>
      </c>
    </row>
    <row r="58" spans="1:8" x14ac:dyDescent="0.3">
      <c r="A58">
        <v>58</v>
      </c>
      <c r="C58">
        <f t="shared" si="4"/>
        <v>0.5388140682365552</v>
      </c>
      <c r="D58">
        <f t="shared" si="5"/>
        <v>0.3874577524952989</v>
      </c>
      <c r="E58">
        <v>58</v>
      </c>
      <c r="G58">
        <f t="shared" si="6"/>
        <v>0.53724868919870994</v>
      </c>
      <c r="H58">
        <f t="shared" si="7"/>
        <v>0.68852718207026298</v>
      </c>
    </row>
    <row r="59" spans="1:8" x14ac:dyDescent="0.3">
      <c r="A59">
        <v>59</v>
      </c>
      <c r="C59">
        <f t="shared" si="4"/>
        <v>0.54635592784923082</v>
      </c>
      <c r="D59">
        <f t="shared" si="5"/>
        <v>0.39461850845507446</v>
      </c>
      <c r="E59">
        <v>59</v>
      </c>
      <c r="G59">
        <f t="shared" si="6"/>
        <v>0.54492099706453978</v>
      </c>
      <c r="H59">
        <f t="shared" si="7"/>
        <v>0.69658512295818364</v>
      </c>
    </row>
    <row r="60" spans="1:8" x14ac:dyDescent="0.3">
      <c r="A60">
        <v>60</v>
      </c>
      <c r="C60">
        <f t="shared" si="4"/>
        <v>0.55389778746190643</v>
      </c>
      <c r="D60">
        <f t="shared" si="5"/>
        <v>0.40176911896876155</v>
      </c>
      <c r="E60">
        <v>60</v>
      </c>
      <c r="G60">
        <f t="shared" si="6"/>
        <v>0.55259330493036962</v>
      </c>
      <c r="H60">
        <f t="shared" si="7"/>
        <v>0.70465357851467936</v>
      </c>
    </row>
    <row r="61" spans="1:8" x14ac:dyDescent="0.3">
      <c r="A61">
        <v>61</v>
      </c>
      <c r="C61">
        <f t="shared" si="4"/>
        <v>0.56143964707458194</v>
      </c>
      <c r="D61">
        <f t="shared" si="5"/>
        <v>0.40890966210748059</v>
      </c>
      <c r="E61">
        <v>61</v>
      </c>
      <c r="G61">
        <f t="shared" si="6"/>
        <v>0.56026561279619935</v>
      </c>
      <c r="H61">
        <f t="shared" si="7"/>
        <v>0.71273246678041702</v>
      </c>
    </row>
    <row r="62" spans="1:8" x14ac:dyDescent="0.3">
      <c r="A62">
        <v>62</v>
      </c>
      <c r="C62">
        <f t="shared" si="4"/>
        <v>0.56898150668725767</v>
      </c>
      <c r="D62">
        <f t="shared" si="5"/>
        <v>0.41604021712129702</v>
      </c>
      <c r="E62">
        <v>62</v>
      </c>
      <c r="G62">
        <f t="shared" si="6"/>
        <v>0.56793792066202919</v>
      </c>
      <c r="H62">
        <f t="shared" si="7"/>
        <v>0.72082170452091965</v>
      </c>
    </row>
    <row r="63" spans="1:8" x14ac:dyDescent="0.3">
      <c r="A63">
        <v>63</v>
      </c>
      <c r="C63">
        <f t="shared" si="4"/>
        <v>0.57652336629993317</v>
      </c>
      <c r="D63">
        <f t="shared" si="5"/>
        <v>0.42316086437197903</v>
      </c>
      <c r="E63">
        <v>63</v>
      </c>
      <c r="G63">
        <f t="shared" si="6"/>
        <v>0.57561022852785904</v>
      </c>
      <c r="H63">
        <f t="shared" si="7"/>
        <v>0.7289212072998853</v>
      </c>
    </row>
    <row r="64" spans="1:8" x14ac:dyDescent="0.3">
      <c r="A64">
        <v>64</v>
      </c>
      <c r="C64">
        <f t="shared" si="4"/>
        <v>0.58406522591260879</v>
      </c>
      <c r="D64">
        <f t="shared" si="5"/>
        <v>0.43027168526615528</v>
      </c>
      <c r="E64">
        <v>64</v>
      </c>
      <c r="G64">
        <f t="shared" si="6"/>
        <v>0.58328253639368877</v>
      </c>
      <c r="H64">
        <f t="shared" si="7"/>
        <v>0.73703088955208518</v>
      </c>
    </row>
    <row r="65" spans="1:8" x14ac:dyDescent="0.3">
      <c r="A65">
        <v>65</v>
      </c>
      <c r="C65">
        <f t="shared" ref="C65:C70" si="8">0.108928070314046+(A65-1)*0.0075418596126756</f>
        <v>0.5916070855252844</v>
      </c>
      <c r="D65">
        <f t="shared" ref="D65:D70" si="9">0+1*C65-0.144125029155916*(1.01052631578947+(C65-0.284631578947368)^2/0.699694521452375)^0.5</f>
        <v>0.43737276218896981</v>
      </c>
      <c r="E65">
        <v>65</v>
      </c>
      <c r="G65">
        <f t="shared" ref="G65:G70" si="10">0.0999271408464114+(E65-1)*0.0076723078658298</f>
        <v>0.59095484425951861</v>
      </c>
      <c r="H65">
        <f t="shared" ref="H65:H70" si="11">0+1*G65+0.144125029155916*(1.01052631578947+(G65-0.284631578947368)^2/0.699694521452375)^0.5</f>
        <v>0.7451506646557241</v>
      </c>
    </row>
    <row r="66" spans="1:8" x14ac:dyDescent="0.3">
      <c r="A66">
        <v>66</v>
      </c>
      <c r="C66">
        <f t="shared" si="8"/>
        <v>0.59914894513796002</v>
      </c>
      <c r="D66">
        <f t="shared" si="9"/>
        <v>0.44446417843833574</v>
      </c>
      <c r="E66">
        <v>66</v>
      </c>
      <c r="G66">
        <f t="shared" si="10"/>
        <v>0.59862715212534834</v>
      </c>
      <c r="H66">
        <f t="shared" si="11"/>
        <v>0.75328044500414959</v>
      </c>
    </row>
    <row r="67" spans="1:8" x14ac:dyDescent="0.3">
      <c r="A67">
        <v>67</v>
      </c>
      <c r="C67">
        <f t="shared" si="8"/>
        <v>0.60669080475063564</v>
      </c>
      <c r="D67">
        <f t="shared" si="9"/>
        <v>0.45154601815987894</v>
      </c>
      <c r="E67">
        <v>67</v>
      </c>
      <c r="G67">
        <f t="shared" si="10"/>
        <v>0.60629945999117818</v>
      </c>
      <c r="H67">
        <f t="shared" si="11"/>
        <v>0.76142014207680875</v>
      </c>
    </row>
    <row r="68" spans="1:8" x14ac:dyDescent="0.3">
      <c r="A68">
        <v>68</v>
      </c>
      <c r="C68">
        <f t="shared" si="8"/>
        <v>0.61423266436331114</v>
      </c>
      <c r="D68">
        <f t="shared" si="9"/>
        <v>0.45861836628266062</v>
      </c>
      <c r="E68">
        <v>68</v>
      </c>
      <c r="G68">
        <f t="shared" si="10"/>
        <v>0.61397176785700802</v>
      </c>
      <c r="H68">
        <f t="shared" si="11"/>
        <v>0.76956966650934777</v>
      </c>
    </row>
    <row r="69" spans="1:8" x14ac:dyDescent="0.3">
      <c r="A69">
        <v>69</v>
      </c>
      <c r="C69">
        <f t="shared" si="8"/>
        <v>0.62177452397598687</v>
      </c>
      <c r="D69">
        <f t="shared" si="9"/>
        <v>0.46568130845576139</v>
      </c>
      <c r="E69">
        <v>69</v>
      </c>
      <c r="G69">
        <f t="shared" si="10"/>
        <v>0.62164407572283775</v>
      </c>
      <c r="H69">
        <f t="shared" si="11"/>
        <v>0.77772892816276507</v>
      </c>
    </row>
    <row r="70" spans="1:8" x14ac:dyDescent="0.3">
      <c r="A70">
        <v>70</v>
      </c>
      <c r="C70">
        <f t="shared" si="8"/>
        <v>0.62931638358866238</v>
      </c>
      <c r="D70">
        <f t="shared" si="9"/>
        <v>0.47273493098580321</v>
      </c>
      <c r="E70">
        <v>70</v>
      </c>
      <c r="G70">
        <f t="shared" si="10"/>
        <v>0.62931638358866759</v>
      </c>
      <c r="H70">
        <f t="shared" si="11"/>
        <v>0.78589783619152709</v>
      </c>
    </row>
  </sheetData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E457C-2EDF-476A-A8E8-01B7594EDE4F}">
  <sheetPr codeName="XLSTAT_20230720_055918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0.367024182346223+(A1-1)*0.0056240656396782</f>
        <v>0.36702418234622303</v>
      </c>
      <c r="D1">
        <f t="shared" ref="D1:D32" si="1">0+1*C1-0.0876925789768942*(1.01052631578947+(C1-0.556947368421053)^2/0.243059648055701)^0.5</f>
        <v>0.27261997623314194</v>
      </c>
      <c r="E1">
        <v>1</v>
      </c>
      <c r="G1">
        <f t="shared" ref="G1:G32" si="2">0.301687440560788+(E1-1)*0.0065709749409164</f>
        <v>0.301687440560788</v>
      </c>
      <c r="H1">
        <f t="shared" ref="H1:H32" si="3">0+1*G1+0.0876925789768942*(1.01052631578947+(G1-0.556947368421053)^2/0.243059648055701)^0.5</f>
        <v>0.40084595410132962</v>
      </c>
    </row>
    <row r="2" spans="1:8" x14ac:dyDescent="0.3">
      <c r="A2">
        <v>2</v>
      </c>
      <c r="C2">
        <f t="shared" si="0"/>
        <v>0.37264824798590124</v>
      </c>
      <c r="D2">
        <f t="shared" si="1"/>
        <v>0.27859737554491271</v>
      </c>
      <c r="E2">
        <v>2</v>
      </c>
      <c r="G2">
        <f t="shared" si="2"/>
        <v>0.30825841550170441</v>
      </c>
      <c r="H2">
        <f t="shared" si="3"/>
        <v>0.40688722820813744</v>
      </c>
    </row>
    <row r="3" spans="1:8" x14ac:dyDescent="0.3">
      <c r="A3">
        <v>3</v>
      </c>
      <c r="C3">
        <f t="shared" si="0"/>
        <v>0.37827231362557945</v>
      </c>
      <c r="D3">
        <f t="shared" si="1"/>
        <v>0.28456542739729357</v>
      </c>
      <c r="E3">
        <v>3</v>
      </c>
      <c r="G3">
        <f t="shared" si="2"/>
        <v>0.31482939044262082</v>
      </c>
      <c r="H3">
        <f t="shared" si="3"/>
        <v>0.4129395668820337</v>
      </c>
    </row>
    <row r="4" spans="1:8" x14ac:dyDescent="0.3">
      <c r="A4">
        <v>4</v>
      </c>
      <c r="C4">
        <f t="shared" si="0"/>
        <v>0.3838963792652576</v>
      </c>
      <c r="D4">
        <f t="shared" si="1"/>
        <v>0.29052402848136366</v>
      </c>
      <c r="E4">
        <v>4</v>
      </c>
      <c r="G4">
        <f t="shared" si="2"/>
        <v>0.32140036538353722</v>
      </c>
      <c r="H4">
        <f t="shared" si="3"/>
        <v>0.41900314650603415</v>
      </c>
    </row>
    <row r="5" spans="1:8" x14ac:dyDescent="0.3">
      <c r="A5">
        <v>5</v>
      </c>
      <c r="C5">
        <f t="shared" si="0"/>
        <v>0.38952044490493581</v>
      </c>
      <c r="D5">
        <f t="shared" si="1"/>
        <v>0.29647307686134206</v>
      </c>
      <c r="E5">
        <v>5</v>
      </c>
      <c r="G5">
        <f t="shared" si="2"/>
        <v>0.32797134032445358</v>
      </c>
      <c r="H5">
        <f t="shared" si="3"/>
        <v>0.42507814328645294</v>
      </c>
    </row>
    <row r="6" spans="1:8" x14ac:dyDescent="0.3">
      <c r="A6">
        <v>6</v>
      </c>
      <c r="C6">
        <f t="shared" si="0"/>
        <v>0.39514451054461402</v>
      </c>
      <c r="D6">
        <f t="shared" si="1"/>
        <v>0.30241247210379651</v>
      </c>
      <c r="E6">
        <v>6</v>
      </c>
      <c r="G6">
        <f t="shared" si="2"/>
        <v>0.33454231526536998</v>
      </c>
      <c r="H6">
        <f t="shared" si="3"/>
        <v>0.43116473304166203</v>
      </c>
    </row>
    <row r="7" spans="1:8" x14ac:dyDescent="0.3">
      <c r="A7">
        <v>7</v>
      </c>
      <c r="C7">
        <f t="shared" si="0"/>
        <v>0.40076857618429224</v>
      </c>
      <c r="D7">
        <f t="shared" si="1"/>
        <v>0.30834211540839573</v>
      </c>
      <c r="E7">
        <v>7</v>
      </c>
      <c r="G7">
        <f t="shared" si="2"/>
        <v>0.34111329020628639</v>
      </c>
      <c r="H7">
        <f t="shared" si="3"/>
        <v>0.43726309098170812</v>
      </c>
    </row>
    <row r="8" spans="1:8" x14ac:dyDescent="0.3">
      <c r="A8">
        <v>8</v>
      </c>
      <c r="C8">
        <f t="shared" si="0"/>
        <v>0.40639264182397045</v>
      </c>
      <c r="D8">
        <f t="shared" si="1"/>
        <v>0.31426190973989743</v>
      </c>
      <c r="E8">
        <v>8</v>
      </c>
      <c r="G8">
        <f t="shared" si="2"/>
        <v>0.3476842651472028</v>
      </c>
      <c r="H8">
        <f t="shared" si="3"/>
        <v>0.4433733914790462</v>
      </c>
    </row>
    <row r="9" spans="1:8" x14ac:dyDescent="0.3">
      <c r="A9">
        <v>9</v>
      </c>
      <c r="C9">
        <f t="shared" si="0"/>
        <v>0.4120167074636486</v>
      </c>
      <c r="D9">
        <f t="shared" si="1"/>
        <v>0.3201717599610453</v>
      </c>
      <c r="E9">
        <v>9</v>
      </c>
      <c r="G9">
        <f t="shared" si="2"/>
        <v>0.35425524008811921</v>
      </c>
      <c r="H9">
        <f t="shared" si="3"/>
        <v>0.4494958078307093</v>
      </c>
    </row>
    <row r="10" spans="1:8" x14ac:dyDescent="0.3">
      <c r="A10">
        <v>10</v>
      </c>
      <c r="C10">
        <f t="shared" si="0"/>
        <v>0.41764077310332681</v>
      </c>
      <c r="D10">
        <f t="shared" si="1"/>
        <v>0.32607157296602907</v>
      </c>
      <c r="E10">
        <v>10</v>
      </c>
      <c r="G10">
        <f t="shared" si="2"/>
        <v>0.36082621502903561</v>
      </c>
      <c r="H10">
        <f t="shared" si="3"/>
        <v>0.45563051201230281</v>
      </c>
    </row>
    <row r="11" spans="1:8" x14ac:dyDescent="0.3">
      <c r="A11">
        <v>11</v>
      </c>
      <c r="C11">
        <f t="shared" si="0"/>
        <v>0.42326483874300502</v>
      </c>
      <c r="D11">
        <f t="shared" si="1"/>
        <v>0.33196125781414526</v>
      </c>
      <c r="E11">
        <v>11</v>
      </c>
      <c r="G11">
        <f t="shared" si="2"/>
        <v>0.36739718996995196</v>
      </c>
      <c r="H11">
        <f t="shared" si="3"/>
        <v>0.46177767442427853</v>
      </c>
    </row>
    <row r="12" spans="1:8" x14ac:dyDescent="0.3">
      <c r="A12">
        <v>12</v>
      </c>
      <c r="C12">
        <f t="shared" si="0"/>
        <v>0.42888890438268323</v>
      </c>
      <c r="D12">
        <f t="shared" si="1"/>
        <v>0.33784072586328057</v>
      </c>
      <c r="E12">
        <v>12</v>
      </c>
      <c r="G12">
        <f t="shared" si="2"/>
        <v>0.37396816491086837</v>
      </c>
      <c r="H12">
        <f t="shared" si="3"/>
        <v>0.46793746363101663</v>
      </c>
    </row>
    <row r="13" spans="1:8" x14ac:dyDescent="0.3">
      <c r="A13">
        <v>13</v>
      </c>
      <c r="C13">
        <f t="shared" si="0"/>
        <v>0.43451297002236144</v>
      </c>
      <c r="D13">
        <f t="shared" si="1"/>
        <v>0.34370989090282389</v>
      </c>
      <c r="E13">
        <v>13</v>
      </c>
      <c r="G13">
        <f t="shared" si="2"/>
        <v>0.38053913985178478</v>
      </c>
      <c r="H13">
        <f t="shared" si="3"/>
        <v>0.47411004609331231</v>
      </c>
    </row>
    <row r="14" spans="1:8" x14ac:dyDescent="0.3">
      <c r="A14">
        <v>14</v>
      </c>
      <c r="C14">
        <f t="shared" si="0"/>
        <v>0.44013703566203966</v>
      </c>
      <c r="D14">
        <f t="shared" si="1"/>
        <v>0.3495686692856011</v>
      </c>
      <c r="E14">
        <v>14</v>
      </c>
      <c r="G14">
        <f t="shared" si="2"/>
        <v>0.38711011479270119</v>
      </c>
      <c r="H14">
        <f t="shared" si="3"/>
        <v>0.48029558589494037</v>
      </c>
    </row>
    <row r="15" spans="1:8" x14ac:dyDescent="0.3">
      <c r="A15">
        <v>15</v>
      </c>
      <c r="C15">
        <f t="shared" si="0"/>
        <v>0.44576110130171787</v>
      </c>
      <c r="D15">
        <f t="shared" si="1"/>
        <v>0.35541698005841593</v>
      </c>
      <c r="E15">
        <v>15</v>
      </c>
      <c r="G15">
        <f t="shared" si="2"/>
        <v>0.3936810897336176</v>
      </c>
      <c r="H15">
        <f t="shared" si="3"/>
        <v>0.48649424446403816</v>
      </c>
    </row>
    <row r="16" spans="1:8" x14ac:dyDescent="0.3">
      <c r="A16">
        <v>16</v>
      </c>
      <c r="C16">
        <f t="shared" si="0"/>
        <v>0.45138516694139602</v>
      </c>
      <c r="D16">
        <f t="shared" si="1"/>
        <v>0.3612547450907696</v>
      </c>
      <c r="E16">
        <v>16</v>
      </c>
      <c r="G16">
        <f t="shared" si="2"/>
        <v>0.400252064674534</v>
      </c>
      <c r="H16">
        <f t="shared" si="3"/>
        <v>0.49270618029012436</v>
      </c>
    </row>
    <row r="17" spans="1:8" x14ac:dyDescent="0.3">
      <c r="A17">
        <v>17</v>
      </c>
      <c r="C17">
        <f t="shared" si="0"/>
        <v>0.45700923258107423</v>
      </c>
      <c r="D17">
        <f t="shared" si="1"/>
        <v>0.36708188920132612</v>
      </c>
      <c r="E17">
        <v>17</v>
      </c>
      <c r="G17">
        <f t="shared" si="2"/>
        <v>0.40682303961545041</v>
      </c>
      <c r="H17">
        <f t="shared" si="3"/>
        <v>0.49893154863763639</v>
      </c>
    </row>
    <row r="18" spans="1:8" x14ac:dyDescent="0.3">
      <c r="A18">
        <v>18</v>
      </c>
      <c r="C18">
        <f t="shared" si="0"/>
        <v>0.46263329822075244</v>
      </c>
      <c r="D18">
        <f t="shared" si="1"/>
        <v>0.372898340281685</v>
      </c>
      <c r="E18">
        <v>18</v>
      </c>
      <c r="G18">
        <f t="shared" si="2"/>
        <v>0.41339401455636682</v>
      </c>
      <c r="H18">
        <f t="shared" si="3"/>
        <v>0.50517050125694019</v>
      </c>
    </row>
    <row r="19" spans="1:8" x14ac:dyDescent="0.3">
      <c r="A19">
        <v>19</v>
      </c>
      <c r="C19">
        <f t="shared" si="0"/>
        <v>0.4682573638604306</v>
      </c>
      <c r="D19">
        <f t="shared" si="1"/>
        <v>0.37870402941702141</v>
      </c>
      <c r="E19">
        <v>19</v>
      </c>
      <c r="G19">
        <f t="shared" si="2"/>
        <v>0.41996498949728323</v>
      </c>
      <c r="H19">
        <f t="shared" si="3"/>
        <v>0.51142318609382742</v>
      </c>
    </row>
    <row r="20" spans="1:8" x14ac:dyDescent="0.3">
      <c r="A20">
        <v>20</v>
      </c>
      <c r="C20">
        <f t="shared" si="0"/>
        <v>0.47388142950010881</v>
      </c>
      <c r="D20">
        <f t="shared" si="1"/>
        <v>0.38449889100315288</v>
      </c>
      <c r="E20">
        <v>20</v>
      </c>
      <c r="G20">
        <f t="shared" si="2"/>
        <v>0.42653596443819958</v>
      </c>
      <c r="H20">
        <f t="shared" si="3"/>
        <v>0.51768974699857917</v>
      </c>
    </row>
    <row r="21" spans="1:8" x14ac:dyDescent="0.3">
      <c r="A21">
        <v>21</v>
      </c>
      <c r="C21">
        <f t="shared" si="0"/>
        <v>0.47950549513978702</v>
      </c>
      <c r="D21">
        <f t="shared" si="1"/>
        <v>0.39028286285959513</v>
      </c>
      <c r="E21">
        <v>21</v>
      </c>
      <c r="G21">
        <f t="shared" si="2"/>
        <v>0.43310693937911598</v>
      </c>
      <c r="H21">
        <f t="shared" si="3"/>
        <v>0.52397032343572603</v>
      </c>
    </row>
    <row r="22" spans="1:8" x14ac:dyDescent="0.3">
      <c r="A22">
        <v>22</v>
      </c>
      <c r="C22">
        <f t="shared" si="0"/>
        <v>0.48512956077946523</v>
      </c>
      <c r="D22">
        <f t="shared" si="1"/>
        <v>0.39605588633817657</v>
      </c>
      <c r="E22">
        <v>22</v>
      </c>
      <c r="G22">
        <f t="shared" si="2"/>
        <v>0.43967791432003239</v>
      </c>
      <c r="H22">
        <f t="shared" si="3"/>
        <v>0.53026505019568693</v>
      </c>
    </row>
    <row r="23" spans="1:8" x14ac:dyDescent="0.3">
      <c r="A23">
        <v>23</v>
      </c>
      <c r="C23">
        <f t="shared" si="0"/>
        <v>0.49075362641914344</v>
      </c>
      <c r="D23">
        <f t="shared" si="1"/>
        <v>0.40181790642678689</v>
      </c>
      <c r="E23">
        <v>23</v>
      </c>
      <c r="G23">
        <f t="shared" si="2"/>
        <v>0.4462488892609488</v>
      </c>
      <c r="H23">
        <f t="shared" si="3"/>
        <v>0.53657405710951023</v>
      </c>
    </row>
    <row r="24" spans="1:8" x14ac:dyDescent="0.3">
      <c r="A24">
        <v>24</v>
      </c>
      <c r="C24">
        <f t="shared" si="0"/>
        <v>0.49637769205882165</v>
      </c>
      <c r="D24">
        <f t="shared" si="1"/>
        <v>0.40756887184784918</v>
      </c>
      <c r="E24">
        <v>24</v>
      </c>
      <c r="G24">
        <f t="shared" si="2"/>
        <v>0.45281986420186521</v>
      </c>
      <c r="H24">
        <f t="shared" si="3"/>
        <v>0.5428974687679754</v>
      </c>
    </row>
    <row r="25" spans="1:8" x14ac:dyDescent="0.3">
      <c r="A25">
        <v>25</v>
      </c>
      <c r="C25">
        <f t="shared" si="0"/>
        <v>0.50200175769849986</v>
      </c>
      <c r="D25">
        <f t="shared" si="1"/>
        <v>0.41330873515111666</v>
      </c>
      <c r="E25">
        <v>25</v>
      </c>
      <c r="G25">
        <f t="shared" si="2"/>
        <v>0.45939083914278156</v>
      </c>
      <c r="H25">
        <f t="shared" si="3"/>
        <v>0.54923540424633943</v>
      </c>
    </row>
    <row r="26" spans="1:8" x14ac:dyDescent="0.3">
      <c r="A26">
        <v>26</v>
      </c>
      <c r="C26">
        <f t="shared" si="0"/>
        <v>0.50762582333817807</v>
      </c>
      <c r="D26">
        <f t="shared" si="1"/>
        <v>0.41903745280041366</v>
      </c>
      <c r="E26">
        <v>26</v>
      </c>
      <c r="G26">
        <f t="shared" si="2"/>
        <v>0.46596181408369797</v>
      </c>
      <c r="H26">
        <f t="shared" si="3"/>
        <v>0.55558797683603056</v>
      </c>
    </row>
    <row r="27" spans="1:8" x14ac:dyDescent="0.3">
      <c r="A27">
        <v>27</v>
      </c>
      <c r="C27">
        <f t="shared" si="0"/>
        <v>0.51324988897785628</v>
      </c>
      <c r="D27">
        <f t="shared" si="1"/>
        <v>0.42475498525395994</v>
      </c>
      <c r="E27">
        <v>27</v>
      </c>
      <c r="G27">
        <f t="shared" si="2"/>
        <v>0.47253278902461437</v>
      </c>
      <c r="H27">
        <f t="shared" si="3"/>
        <v>0.56195529378459619</v>
      </c>
    </row>
    <row r="28" spans="1:8" x14ac:dyDescent="0.3">
      <c r="A28">
        <v>28</v>
      </c>
      <c r="C28">
        <f t="shared" si="0"/>
        <v>0.51887395461753449</v>
      </c>
      <c r="D28">
        <f t="shared" si="1"/>
        <v>0.43046129703793834</v>
      </c>
      <c r="E28">
        <v>28</v>
      </c>
      <c r="G28">
        <f t="shared" si="2"/>
        <v>0.47910376396553078</v>
      </c>
      <c r="H28">
        <f t="shared" si="3"/>
        <v>0.56833745604521324</v>
      </c>
    </row>
    <row r="29" spans="1:8" x14ac:dyDescent="0.3">
      <c r="A29">
        <v>29</v>
      </c>
      <c r="C29">
        <f t="shared" si="0"/>
        <v>0.5244980202572127</v>
      </c>
      <c r="D29">
        <f t="shared" si="1"/>
        <v>0.43615635681299181</v>
      </c>
      <c r="E29">
        <v>29</v>
      </c>
      <c r="G29">
        <f t="shared" si="2"/>
        <v>0.48567473890644719</v>
      </c>
      <c r="H29">
        <f t="shared" si="3"/>
        <v>0.57473455803704843</v>
      </c>
    </row>
    <row r="30" spans="1:8" x14ac:dyDescent="0.3">
      <c r="A30">
        <v>30</v>
      </c>
      <c r="C30">
        <f t="shared" si="0"/>
        <v>0.5301220858968908</v>
      </c>
      <c r="D30">
        <f t="shared" si="1"/>
        <v>0.44184013743336353</v>
      </c>
      <c r="E30">
        <v>30</v>
      </c>
      <c r="G30">
        <f t="shared" si="2"/>
        <v>0.4922457138473636</v>
      </c>
      <c r="H30">
        <f t="shared" si="3"/>
        <v>0.58114668741773812</v>
      </c>
    </row>
    <row r="31" spans="1:8" x14ac:dyDescent="0.3">
      <c r="A31">
        <v>31</v>
      </c>
      <c r="C31">
        <f t="shared" si="0"/>
        <v>0.53574615153656902</v>
      </c>
      <c r="D31">
        <f t="shared" si="1"/>
        <v>0.44751261599842124</v>
      </c>
      <c r="E31">
        <v>31</v>
      </c>
      <c r="G31">
        <f t="shared" si="2"/>
        <v>0.49881668878828</v>
      </c>
      <c r="H31">
        <f t="shared" si="3"/>
        <v>0.58757392486921423</v>
      </c>
    </row>
    <row r="32" spans="1:8" x14ac:dyDescent="0.3">
      <c r="A32">
        <v>32</v>
      </c>
      <c r="C32">
        <f t="shared" si="0"/>
        <v>0.54137021717624723</v>
      </c>
      <c r="D32">
        <f t="shared" si="1"/>
        <v>0.45317377389633878</v>
      </c>
      <c r="E32">
        <v>32</v>
      </c>
      <c r="G32">
        <f t="shared" si="2"/>
        <v>0.50538766372919641</v>
      </c>
      <c r="H32">
        <f t="shared" si="3"/>
        <v>0.59401634389805691</v>
      </c>
    </row>
    <row r="33" spans="1:8" x14ac:dyDescent="0.3">
      <c r="A33">
        <v>33</v>
      </c>
      <c r="C33">
        <f t="shared" ref="C33:C64" si="4">0.367024182346223+(A33-1)*0.0056240656396782</f>
        <v>0.54699428281592544</v>
      </c>
      <c r="D33">
        <f t="shared" ref="D33:D64" si="5">0+1*C33-0.0876925789768942*(1.01052631578947+(C33-0.556947368421053)^2/0.243059648055701)^0.5</f>
        <v>0.45882359683974372</v>
      </c>
      <c r="E33">
        <v>33</v>
      </c>
      <c r="G33">
        <f t="shared" ref="G33:G64" si="6">0.301687440560788+(E33-1)*0.0065709749409164</f>
        <v>0.51195863867011282</v>
      </c>
      <c r="H33">
        <f t="shared" ref="H33:H64" si="7">0+1*G33+0.0876925789768942*(1.01052631578947+(G33-0.556947368421053)^2/0.243059648055701)^0.5</f>
        <v>0.60047401065149741</v>
      </c>
    </row>
    <row r="34" spans="1:8" x14ac:dyDescent="0.3">
      <c r="A34">
        <v>34</v>
      </c>
      <c r="C34">
        <f t="shared" si="4"/>
        <v>0.55261834845560365</v>
      </c>
      <c r="D34">
        <f t="shared" si="5"/>
        <v>0.46446207489317015</v>
      </c>
      <c r="E34">
        <v>34</v>
      </c>
      <c r="G34">
        <f t="shared" si="6"/>
        <v>0.51852961361102923</v>
      </c>
      <c r="H34">
        <f t="shared" si="7"/>
        <v>0.60694698375011891</v>
      </c>
    </row>
    <row r="35" spans="1:8" x14ac:dyDescent="0.3">
      <c r="A35">
        <v>35</v>
      </c>
      <c r="C35">
        <f t="shared" si="4"/>
        <v>0.55824241409528186</v>
      </c>
      <c r="D35">
        <f t="shared" si="5"/>
        <v>0.47008920249219516</v>
      </c>
      <c r="E35">
        <v>35</v>
      </c>
      <c r="G35">
        <f t="shared" si="6"/>
        <v>0.52510058855194552</v>
      </c>
      <c r="H35">
        <f t="shared" si="7"/>
        <v>0.6134353141382286</v>
      </c>
    </row>
    <row r="36" spans="1:8" x14ac:dyDescent="0.3">
      <c r="A36">
        <v>36</v>
      </c>
      <c r="C36">
        <f t="shared" si="4"/>
        <v>0.56386647973496007</v>
      </c>
      <c r="D36">
        <f t="shared" si="5"/>
        <v>0.47570497845417214</v>
      </c>
      <c r="E36">
        <v>36</v>
      </c>
      <c r="G36">
        <f t="shared" si="6"/>
        <v>0.53167156349286193</v>
      </c>
      <c r="H36">
        <f t="shared" si="7"/>
        <v>0.61993904495277619</v>
      </c>
    </row>
    <row r="37" spans="1:8" x14ac:dyDescent="0.3">
      <c r="A37">
        <v>37</v>
      </c>
      <c r="C37">
        <f t="shared" si="4"/>
        <v>0.56949054537463817</v>
      </c>
      <c r="D37">
        <f t="shared" si="5"/>
        <v>0.48130940598051386</v>
      </c>
      <c r="E37">
        <v>37</v>
      </c>
      <c r="G37">
        <f t="shared" si="6"/>
        <v>0.53824253843377834</v>
      </c>
      <c r="H37">
        <f t="shared" si="7"/>
        <v>0.62645821141159952</v>
      </c>
    </row>
    <row r="38" spans="1:8" x14ac:dyDescent="0.3">
      <c r="A38">
        <v>38</v>
      </c>
      <c r="C38">
        <f t="shared" si="4"/>
        <v>0.57511461101431638</v>
      </c>
      <c r="D38">
        <f t="shared" si="5"/>
        <v>0.48690249265051444</v>
      </c>
      <c r="E38">
        <v>38</v>
      </c>
      <c r="G38">
        <f t="shared" si="6"/>
        <v>0.54481351337469475</v>
      </c>
      <c r="H38">
        <f t="shared" si="7"/>
        <v>0.63299284072166806</v>
      </c>
    </row>
    <row r="39" spans="1:8" x14ac:dyDescent="0.3">
      <c r="A39">
        <v>39</v>
      </c>
      <c r="C39">
        <f t="shared" si="4"/>
        <v>0.58073867665399459</v>
      </c>
      <c r="D39">
        <f t="shared" si="5"/>
        <v>0.49248425040673688</v>
      </c>
      <c r="E39">
        <v>39</v>
      </c>
      <c r="G39">
        <f t="shared" si="6"/>
        <v>0.55138448831561115</v>
      </c>
      <c r="H39">
        <f t="shared" si="7"/>
        <v>0.63954295200787781</v>
      </c>
    </row>
    <row r="40" spans="1:8" x14ac:dyDescent="0.3">
      <c r="A40">
        <v>40</v>
      </c>
      <c r="C40">
        <f t="shared" si="4"/>
        <v>0.5863627422936728</v>
      </c>
      <c r="D40">
        <f t="shared" si="5"/>
        <v>0.49805469553203441</v>
      </c>
      <c r="E40">
        <v>40</v>
      </c>
      <c r="G40">
        <f t="shared" si="6"/>
        <v>0.55795546325652756</v>
      </c>
      <c r="H40">
        <f t="shared" si="7"/>
        <v>0.64610855626283081</v>
      </c>
    </row>
    <row r="41" spans="1:8" x14ac:dyDescent="0.3">
      <c r="A41">
        <v>41</v>
      </c>
      <c r="C41">
        <f t="shared" si="4"/>
        <v>0.59198680793335101</v>
      </c>
      <c r="D41">
        <f t="shared" si="5"/>
        <v>0.50361384861830605</v>
      </c>
      <c r="E41">
        <v>41</v>
      </c>
      <c r="G41">
        <f t="shared" si="6"/>
        <v>0.56452643819744397</v>
      </c>
      <c r="H41">
        <f t="shared" si="7"/>
        <v>0.65268965631790743</v>
      </c>
    </row>
    <row r="42" spans="1:8" x14ac:dyDescent="0.3">
      <c r="A42">
        <v>42</v>
      </c>
      <c r="C42">
        <f t="shared" si="4"/>
        <v>0.59761087357302922</v>
      </c>
      <c r="D42">
        <f t="shared" si="5"/>
        <v>0.50916173452712732</v>
      </c>
      <c r="E42">
        <v>42</v>
      </c>
      <c r="G42">
        <f t="shared" si="6"/>
        <v>0.57109741313836038</v>
      </c>
      <c r="H42">
        <f t="shared" si="7"/>
        <v>0.65928624683580817</v>
      </c>
    </row>
    <row r="43" spans="1:8" x14ac:dyDescent="0.3">
      <c r="A43">
        <v>43</v>
      </c>
      <c r="C43">
        <f t="shared" si="4"/>
        <v>0.60323493921270743</v>
      </c>
      <c r="D43">
        <f t="shared" si="5"/>
        <v>0.51469838234243037</v>
      </c>
      <c r="E43">
        <v>43</v>
      </c>
      <c r="G43">
        <f t="shared" si="6"/>
        <v>0.57766838807927678</v>
      </c>
      <c r="H43">
        <f t="shared" si="7"/>
        <v>0.66589831432461033</v>
      </c>
    </row>
    <row r="44" spans="1:8" x14ac:dyDescent="0.3">
      <c r="A44">
        <v>44</v>
      </c>
      <c r="C44">
        <f t="shared" si="4"/>
        <v>0.60885900485238564</v>
      </c>
      <c r="D44">
        <f t="shared" si="5"/>
        <v>0.52022382531544253</v>
      </c>
      <c r="E44">
        <v>44</v>
      </c>
      <c r="G44">
        <f t="shared" si="6"/>
        <v>0.58423936302019319</v>
      </c>
      <c r="H44">
        <f t="shared" si="7"/>
        <v>0.67252583717325432</v>
      </c>
    </row>
    <row r="45" spans="1:8" x14ac:dyDescent="0.3">
      <c r="A45">
        <v>45</v>
      </c>
      <c r="C45">
        <f t="shared" si="4"/>
        <v>0.61448307049206385</v>
      </c>
      <c r="D45">
        <f t="shared" si="5"/>
        <v>0.52573810080212435</v>
      </c>
      <c r="E45">
        <v>45</v>
      </c>
      <c r="G45">
        <f t="shared" si="6"/>
        <v>0.5908103379611096</v>
      </c>
      <c r="H45">
        <f t="shared" si="7"/>
        <v>0.67916878570824057</v>
      </c>
    </row>
    <row r="46" spans="1:8" x14ac:dyDescent="0.3">
      <c r="A46">
        <v>46</v>
      </c>
      <c r="C46">
        <f t="shared" si="4"/>
        <v>0.62010713613174206</v>
      </c>
      <c r="D46">
        <f t="shared" si="5"/>
        <v>0.53124125019337842</v>
      </c>
      <c r="E46">
        <v>46</v>
      </c>
      <c r="G46">
        <f t="shared" si="6"/>
        <v>0.59738131290202601</v>
      </c>
      <c r="H46">
        <f t="shared" si="7"/>
        <v>0.68582712227119302</v>
      </c>
    </row>
    <row r="47" spans="1:8" x14ac:dyDescent="0.3">
      <c r="A47">
        <v>47</v>
      </c>
      <c r="C47">
        <f t="shared" si="4"/>
        <v>0.62573120177142028</v>
      </c>
      <c r="D47">
        <f t="shared" si="5"/>
        <v>0.53673331883833009</v>
      </c>
      <c r="E47">
        <v>47</v>
      </c>
      <c r="G47">
        <f t="shared" si="6"/>
        <v>0.60395228784294241</v>
      </c>
      <c r="H47">
        <f t="shared" si="7"/>
        <v>0.69250080131681624</v>
      </c>
    </row>
    <row r="48" spans="1:8" x14ac:dyDescent="0.3">
      <c r="A48">
        <v>48</v>
      </c>
      <c r="C48">
        <f t="shared" si="4"/>
        <v>0.63135526741109849</v>
      </c>
      <c r="D48">
        <f t="shared" si="5"/>
        <v>0.54221435596100376</v>
      </c>
      <c r="E48">
        <v>48</v>
      </c>
      <c r="G48">
        <f t="shared" si="6"/>
        <v>0.61052326278385882</v>
      </c>
      <c r="H48">
        <f t="shared" si="7"/>
        <v>0.69918976953065592</v>
      </c>
    </row>
    <row r="49" spans="1:8" x14ac:dyDescent="0.3">
      <c r="A49">
        <v>49</v>
      </c>
      <c r="C49">
        <f t="shared" si="4"/>
        <v>0.6369793330507767</v>
      </c>
      <c r="D49">
        <f t="shared" si="5"/>
        <v>0.54768441457074757</v>
      </c>
      <c r="E49">
        <v>49</v>
      </c>
      <c r="G49">
        <f t="shared" si="6"/>
        <v>0.61709423772477523</v>
      </c>
      <c r="H49">
        <f t="shared" si="7"/>
        <v>0.70589396596595877</v>
      </c>
    </row>
    <row r="50" spans="1:8" x14ac:dyDescent="0.3">
      <c r="A50">
        <v>50</v>
      </c>
      <c r="C50">
        <f t="shared" si="4"/>
        <v>0.64260339869045491</v>
      </c>
      <c r="D50">
        <f t="shared" si="5"/>
        <v>0.55314355136677407</v>
      </c>
      <c r="E50">
        <v>50</v>
      </c>
      <c r="G50">
        <f t="shared" si="6"/>
        <v>0.62366521266569164</v>
      </c>
      <c r="H50">
        <f t="shared" si="7"/>
        <v>0.71261332219882056</v>
      </c>
    </row>
    <row r="51" spans="1:8" x14ac:dyDescent="0.3">
      <c r="A51">
        <v>51</v>
      </c>
      <c r="C51">
        <f t="shared" si="4"/>
        <v>0.64822746433013312</v>
      </c>
      <c r="D51">
        <f t="shared" si="5"/>
        <v>0.55859182663720797</v>
      </c>
      <c r="E51">
        <v>51</v>
      </c>
      <c r="G51">
        <f t="shared" si="6"/>
        <v>0.63023618760660804</v>
      </c>
      <c r="H51">
        <f t="shared" si="7"/>
        <v>0.71934776250071575</v>
      </c>
    </row>
    <row r="52" spans="1:8" x14ac:dyDescent="0.3">
      <c r="A52">
        <v>52</v>
      </c>
      <c r="C52">
        <f t="shared" si="4"/>
        <v>0.65385152996981122</v>
      </c>
      <c r="D52">
        <f t="shared" si="5"/>
        <v>0.56402930415304464</v>
      </c>
      <c r="E52">
        <v>52</v>
      </c>
      <c r="G52">
        <f t="shared" si="6"/>
        <v>0.63680716254752445</v>
      </c>
      <c r="H52">
        <f t="shared" si="7"/>
        <v>0.72609720402741207</v>
      </c>
    </row>
    <row r="53" spans="1:8" x14ac:dyDescent="0.3">
      <c r="A53">
        <v>53</v>
      </c>
      <c r="C53">
        <f t="shared" si="4"/>
        <v>0.65947559560948943</v>
      </c>
      <c r="D53">
        <f t="shared" si="5"/>
        <v>0.56945605105743724</v>
      </c>
      <c r="E53">
        <v>53</v>
      </c>
      <c r="G53">
        <f t="shared" si="6"/>
        <v>0.64337813748844086</v>
      </c>
      <c r="H53">
        <f t="shared" si="7"/>
        <v>0.73286155702319689</v>
      </c>
    </row>
    <row r="54" spans="1:8" x14ac:dyDescent="0.3">
      <c r="A54">
        <v>54</v>
      </c>
      <c r="C54">
        <f t="shared" si="4"/>
        <v>0.66509966124916764</v>
      </c>
      <c r="D54">
        <f t="shared" si="5"/>
        <v>0.57487213775073942</v>
      </c>
      <c r="E54">
        <v>54</v>
      </c>
      <c r="G54">
        <f t="shared" si="6"/>
        <v>0.64994911242935727</v>
      </c>
      <c r="H54">
        <f t="shared" si="7"/>
        <v>0.73964072503927469</v>
      </c>
    </row>
    <row r="55" spans="1:8" x14ac:dyDescent="0.3">
      <c r="A55">
        <v>55</v>
      </c>
      <c r="C55">
        <f t="shared" si="4"/>
        <v>0.67072372688884585</v>
      </c>
      <c r="D55">
        <f t="shared" si="5"/>
        <v>0.58027763777173846</v>
      </c>
      <c r="E55">
        <v>55</v>
      </c>
      <c r="G55">
        <f t="shared" si="6"/>
        <v>0.65652008737027356</v>
      </c>
      <c r="H55">
        <f t="shared" si="7"/>
        <v>0.74643460516513827</v>
      </c>
    </row>
    <row r="56" spans="1:8" x14ac:dyDescent="0.3">
      <c r="A56">
        <v>56</v>
      </c>
      <c r="C56">
        <f t="shared" si="4"/>
        <v>0.67634779252852406</v>
      </c>
      <c r="D56">
        <f t="shared" si="5"/>
        <v>0.58567262767551775</v>
      </c>
      <c r="E56">
        <v>56</v>
      </c>
      <c r="G56">
        <f t="shared" si="6"/>
        <v>0.66309106231118997</v>
      </c>
      <c r="H56">
        <f t="shared" si="7"/>
        <v>0.75324308827167408</v>
      </c>
    </row>
    <row r="57" spans="1:8" x14ac:dyDescent="0.3">
      <c r="A57">
        <v>57</v>
      </c>
      <c r="C57">
        <f t="shared" si="4"/>
        <v>0.68197185816820227</v>
      </c>
      <c r="D57">
        <f t="shared" si="5"/>
        <v>0.59105718690838938</v>
      </c>
      <c r="E57">
        <v>57</v>
      </c>
      <c r="G57">
        <f t="shared" si="6"/>
        <v>0.66966203725210638</v>
      </c>
      <c r="H57">
        <f t="shared" si="7"/>
        <v>0.7600660592647237</v>
      </c>
    </row>
    <row r="58" spans="1:8" x14ac:dyDescent="0.3">
      <c r="A58">
        <v>58</v>
      </c>
      <c r="C58">
        <f t="shared" si="4"/>
        <v>0.68759592380788037</v>
      </c>
      <c r="D58">
        <f t="shared" si="5"/>
        <v>0.59643139768033659</v>
      </c>
      <c r="E58">
        <v>58</v>
      </c>
      <c r="G58">
        <f t="shared" si="6"/>
        <v>0.67623301219302279</v>
      </c>
      <c r="H58">
        <f t="shared" si="7"/>
        <v>0.76690339734780755</v>
      </c>
    </row>
    <row r="59" spans="1:8" x14ac:dyDescent="0.3">
      <c r="A59">
        <v>59</v>
      </c>
      <c r="C59">
        <f t="shared" si="4"/>
        <v>0.69321998944755858</v>
      </c>
      <c r="D59">
        <f t="shared" si="5"/>
        <v>0.60179534483540154</v>
      </c>
      <c r="E59">
        <v>59</v>
      </c>
      <c r="G59">
        <f t="shared" si="6"/>
        <v>0.68280398713393919</v>
      </c>
      <c r="H59">
        <f t="shared" si="7"/>
        <v>0.77375497629270229</v>
      </c>
    </row>
    <row r="60" spans="1:8" x14ac:dyDescent="0.3">
      <c r="A60">
        <v>60</v>
      </c>
      <c r="C60">
        <f t="shared" si="4"/>
        <v>0.69884405508723679</v>
      </c>
      <c r="D60">
        <f t="shared" si="5"/>
        <v>0.60714911572045049</v>
      </c>
      <c r="E60">
        <v>60</v>
      </c>
      <c r="G60">
        <f t="shared" si="6"/>
        <v>0.6893749620748556</v>
      </c>
      <c r="H60">
        <f t="shared" si="7"/>
        <v>0.78062066471656411</v>
      </c>
    </row>
    <row r="61" spans="1:8" x14ac:dyDescent="0.3">
      <c r="A61">
        <v>61</v>
      </c>
      <c r="C61">
        <f t="shared" si="4"/>
        <v>0.704468120726915</v>
      </c>
      <c r="D61">
        <f t="shared" si="5"/>
        <v>0.6124928000527371</v>
      </c>
      <c r="E61">
        <v>61</v>
      </c>
      <c r="G61">
        <f t="shared" si="6"/>
        <v>0.69594593701577201</v>
      </c>
      <c r="H61">
        <f t="shared" si="7"/>
        <v>0.78750032636430056</v>
      </c>
    </row>
    <row r="62" spans="1:8" x14ac:dyDescent="0.3">
      <c r="A62">
        <v>62</v>
      </c>
      <c r="C62">
        <f t="shared" si="4"/>
        <v>0.71009218636659321</v>
      </c>
      <c r="D62">
        <f t="shared" si="5"/>
        <v>0.61782648978667842</v>
      </c>
      <c r="E62">
        <v>62</v>
      </c>
      <c r="G62">
        <f t="shared" si="6"/>
        <v>0.70251691195668831</v>
      </c>
      <c r="H62">
        <f t="shared" si="7"/>
        <v>0.79439382039491369</v>
      </c>
    </row>
    <row r="63" spans="1:8" x14ac:dyDescent="0.3">
      <c r="A63">
        <v>63</v>
      </c>
      <c r="C63">
        <f t="shared" si="4"/>
        <v>0.71571625200627143</v>
      </c>
      <c r="D63">
        <f t="shared" si="5"/>
        <v>0.62315027898024122</v>
      </c>
      <c r="E63">
        <v>63</v>
      </c>
      <c r="G63">
        <f t="shared" si="6"/>
        <v>0.70908788689760471</v>
      </c>
      <c r="H63">
        <f t="shared" si="7"/>
        <v>0.80130100167056617</v>
      </c>
    </row>
    <row r="64" spans="1:8" x14ac:dyDescent="0.3">
      <c r="A64">
        <v>64</v>
      </c>
      <c r="C64">
        <f t="shared" si="4"/>
        <v>0.72134031764594964</v>
      </c>
      <c r="D64">
        <f t="shared" si="5"/>
        <v>0.62846426366132746</v>
      </c>
      <c r="E64">
        <v>64</v>
      </c>
      <c r="G64">
        <f t="shared" si="6"/>
        <v>0.71565886183852112</v>
      </c>
      <c r="H64">
        <f t="shared" si="7"/>
        <v>0.80822172104715784</v>
      </c>
    </row>
    <row r="65" spans="1:8" x14ac:dyDescent="0.3">
      <c r="A65">
        <v>65</v>
      </c>
      <c r="C65">
        <f t="shared" ref="C65:C70" si="8">0.367024182346223+(A65-1)*0.0056240656396782</f>
        <v>0.72696438328562785</v>
      </c>
      <c r="D65">
        <f t="shared" ref="D65:D70" si="9">0+1*C65-0.0876925789768942*(1.01052631578947+(C65-0.556947368421053)^2/0.243059648055701)^0.5</f>
        <v>0.63376854169453034</v>
      </c>
      <c r="E65">
        <v>65</v>
      </c>
      <c r="G65">
        <f t="shared" ref="G65:G70" si="10">0.301687440560788+(E65-1)*0.0065709749409164</f>
        <v>0.72222983677943753</v>
      </c>
      <c r="H65">
        <f t="shared" ref="H65:H70" si="11">0+1*G65+0.0876925789768942*(1.01052631578947+(G65-0.556947368421053)^2/0.243059648055701)^0.5</f>
        <v>0.81515582566524736</v>
      </c>
    </row>
    <row r="66" spans="1:8" x14ac:dyDescent="0.3">
      <c r="A66">
        <v>66</v>
      </c>
      <c r="C66">
        <f t="shared" si="8"/>
        <v>0.73258844892530606</v>
      </c>
      <c r="D66">
        <f t="shared" si="9"/>
        <v>0.63906321264861299</v>
      </c>
      <c r="E66">
        <v>66</v>
      </c>
      <c r="G66">
        <f t="shared" si="10"/>
        <v>0.72880081172035394</v>
      </c>
      <c r="H66">
        <f t="shared" si="11"/>
        <v>0.82210315924020261</v>
      </c>
    </row>
    <row r="67" spans="1:8" x14ac:dyDescent="0.3">
      <c r="A67">
        <v>67</v>
      </c>
      <c r="C67">
        <f t="shared" si="8"/>
        <v>0.73821251456498427</v>
      </c>
      <c r="D67">
        <f t="shared" si="9"/>
        <v>0.64434837766505104</v>
      </c>
      <c r="E67">
        <v>67</v>
      </c>
      <c r="G67">
        <f t="shared" si="10"/>
        <v>0.73537178666127034</v>
      </c>
      <c r="H67">
        <f t="shared" si="11"/>
        <v>0.8290635623505207</v>
      </c>
    </row>
    <row r="68" spans="1:8" x14ac:dyDescent="0.3">
      <c r="A68">
        <v>68</v>
      </c>
      <c r="C68">
        <f t="shared" si="8"/>
        <v>0.74383658020466248</v>
      </c>
      <c r="D68">
        <f t="shared" si="9"/>
        <v>0.64962413932795371</v>
      </c>
      <c r="E68">
        <v>68</v>
      </c>
      <c r="G68">
        <f t="shared" si="10"/>
        <v>0.74194276160218675</v>
      </c>
      <c r="H68">
        <f t="shared" si="11"/>
        <v>0.83603687272332028</v>
      </c>
    </row>
    <row r="69" spans="1:8" x14ac:dyDescent="0.3">
      <c r="A69">
        <v>69</v>
      </c>
      <c r="C69">
        <f t="shared" si="8"/>
        <v>0.74946064584434069</v>
      </c>
      <c r="D69">
        <f t="shared" si="9"/>
        <v>0.6548906015356637</v>
      </c>
      <c r="E69">
        <v>69</v>
      </c>
      <c r="G69">
        <f t="shared" si="10"/>
        <v>0.74851373654310316</v>
      </c>
      <c r="H69">
        <f t="shared" si="11"/>
        <v>0.84302292551607483</v>
      </c>
    </row>
    <row r="70" spans="1:8" x14ac:dyDescent="0.3">
      <c r="A70">
        <v>70</v>
      </c>
      <c r="C70">
        <f t="shared" si="8"/>
        <v>0.7550847114840189</v>
      </c>
      <c r="D70">
        <f t="shared" si="9"/>
        <v>0.66014786937431569</v>
      </c>
      <c r="E70">
        <v>70</v>
      </c>
      <c r="G70">
        <f t="shared" si="10"/>
        <v>0.75508471148401957</v>
      </c>
      <c r="H70">
        <f t="shared" si="11"/>
        <v>0.85002155359372278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E5A6D-62D2-4948-971A-0D86CEE19A9F}">
  <sheetPr codeName="XLSTAT_20230720_055415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5.48711333317454+(A1-1)*0.0618753628309139</f>
        <v>5.4871133331745403</v>
      </c>
      <c r="D1">
        <f t="shared" ref="D1:D32" si="1">0+1*C1-0.138149120995364*(1.01052631578947+(C1-6.76252631578947)^2/22.7744626843233)^0.5</f>
        <v>5.3434148797918049</v>
      </c>
      <c r="E1">
        <v>1</v>
      </c>
      <c r="G1">
        <f t="shared" ref="G1:G32" si="2">4.47102341958318+(E1-1)*0.0766013036076004</f>
        <v>4.4710234195831804</v>
      </c>
      <c r="H1">
        <f t="shared" ref="H1:H32" si="3">0+1*G1+0.138149120995364*(1.01052631578947+(G1-6.76252631578947)^2/22.7744626843233)^0.5</f>
        <v>4.6249274273515031</v>
      </c>
    </row>
    <row r="2" spans="1:8" x14ac:dyDescent="0.3">
      <c r="A2">
        <v>2</v>
      </c>
      <c r="C2">
        <f t="shared" si="0"/>
        <v>5.5489886960054546</v>
      </c>
      <c r="D2">
        <f t="shared" si="1"/>
        <v>5.4057400020101278</v>
      </c>
      <c r="E2">
        <v>2</v>
      </c>
      <c r="G2">
        <f t="shared" si="2"/>
        <v>4.5476247231907809</v>
      </c>
      <c r="H2">
        <f t="shared" si="3"/>
        <v>4.7005860459105477</v>
      </c>
    </row>
    <row r="3" spans="1:8" x14ac:dyDescent="0.3">
      <c r="A3">
        <v>3</v>
      </c>
      <c r="C3">
        <f t="shared" si="0"/>
        <v>5.6108640588363681</v>
      </c>
      <c r="D3">
        <f t="shared" si="1"/>
        <v>5.4680440746392325</v>
      </c>
      <c r="E3">
        <v>3</v>
      </c>
      <c r="G3">
        <f t="shared" si="2"/>
        <v>4.6242260267983815</v>
      </c>
      <c r="H3">
        <f t="shared" si="3"/>
        <v>4.7762711626863572</v>
      </c>
    </row>
    <row r="4" spans="1:8" x14ac:dyDescent="0.3">
      <c r="A4">
        <v>4</v>
      </c>
      <c r="C4">
        <f t="shared" si="0"/>
        <v>5.6727394216672824</v>
      </c>
      <c r="D4">
        <f t="shared" si="1"/>
        <v>5.5303269075798624</v>
      </c>
      <c r="E4">
        <v>4</v>
      </c>
      <c r="G4">
        <f t="shared" si="2"/>
        <v>4.700827330405982</v>
      </c>
      <c r="H4">
        <f t="shared" si="3"/>
        <v>4.8519832595129451</v>
      </c>
    </row>
    <row r="5" spans="1:8" x14ac:dyDescent="0.3">
      <c r="A5">
        <v>5</v>
      </c>
      <c r="C5">
        <f t="shared" si="0"/>
        <v>5.7346147844981958</v>
      </c>
      <c r="D5">
        <f t="shared" si="1"/>
        <v>5.5925883180236129</v>
      </c>
      <c r="E5">
        <v>5</v>
      </c>
      <c r="G5">
        <f t="shared" si="2"/>
        <v>4.7774286340135816</v>
      </c>
      <c r="H5">
        <f t="shared" si="3"/>
        <v>4.9277228152687753</v>
      </c>
    </row>
    <row r="6" spans="1:8" x14ac:dyDescent="0.3">
      <c r="A6">
        <v>6</v>
      </c>
      <c r="C6">
        <f t="shared" si="0"/>
        <v>5.7964901473291102</v>
      </c>
      <c r="D6">
        <f t="shared" si="1"/>
        <v>5.6548281308330193</v>
      </c>
      <c r="E6">
        <v>6</v>
      </c>
      <c r="G6">
        <f t="shared" si="2"/>
        <v>4.8540299376211822</v>
      </c>
      <c r="H6">
        <f t="shared" si="3"/>
        <v>5.003490304916772</v>
      </c>
    </row>
    <row r="7" spans="1:8" x14ac:dyDescent="0.3">
      <c r="A7">
        <v>7</v>
      </c>
      <c r="C7">
        <f t="shared" si="0"/>
        <v>5.8583655101600236</v>
      </c>
      <c r="D7">
        <f t="shared" si="1"/>
        <v>5.7170461789128506</v>
      </c>
      <c r="E7">
        <v>7</v>
      </c>
      <c r="G7">
        <f t="shared" si="2"/>
        <v>4.9306312412287827</v>
      </c>
      <c r="H7">
        <f t="shared" si="3"/>
        <v>5.0792861985059616</v>
      </c>
    </row>
    <row r="8" spans="1:8" x14ac:dyDescent="0.3">
      <c r="A8">
        <v>8</v>
      </c>
      <c r="C8">
        <f t="shared" si="0"/>
        <v>5.9202408729909379</v>
      </c>
      <c r="D8">
        <f t="shared" si="1"/>
        <v>5.7792423035709461</v>
      </c>
      <c r="E8">
        <v>8</v>
      </c>
      <c r="G8">
        <f t="shared" si="2"/>
        <v>5.0072325448363832</v>
      </c>
      <c r="H8">
        <f t="shared" si="3"/>
        <v>5.1551109601376393</v>
      </c>
    </row>
    <row r="9" spans="1:8" x14ac:dyDescent="0.3">
      <c r="A9">
        <v>9</v>
      </c>
      <c r="C9">
        <f t="shared" si="0"/>
        <v>5.9821162358218514</v>
      </c>
      <c r="D9">
        <f t="shared" si="1"/>
        <v>5.8414163548668672</v>
      </c>
      <c r="E9">
        <v>9</v>
      </c>
      <c r="G9">
        <f t="shared" si="2"/>
        <v>5.0838338484439838</v>
      </c>
      <c r="H9">
        <f t="shared" si="3"/>
        <v>5.2309650468993949</v>
      </c>
    </row>
    <row r="10" spans="1:8" x14ac:dyDescent="0.3">
      <c r="A10">
        <v>10</v>
      </c>
      <c r="C10">
        <f t="shared" si="0"/>
        <v>6.0439915986527657</v>
      </c>
      <c r="D10">
        <f t="shared" si="1"/>
        <v>5.9035681919467047</v>
      </c>
      <c r="E10">
        <v>10</v>
      </c>
      <c r="G10">
        <f t="shared" si="2"/>
        <v>5.1604351520515843</v>
      </c>
      <c r="H10">
        <f t="shared" si="3"/>
        <v>5.3068489077708598</v>
      </c>
    </row>
    <row r="11" spans="1:8" x14ac:dyDescent="0.3">
      <c r="A11">
        <v>11</v>
      </c>
      <c r="C11">
        <f t="shared" si="0"/>
        <v>6.1058669614836791</v>
      </c>
      <c r="D11">
        <f t="shared" si="1"/>
        <v>5.9656976833623601</v>
      </c>
      <c r="E11">
        <v>11</v>
      </c>
      <c r="G11">
        <f t="shared" si="2"/>
        <v>5.2370364556591849</v>
      </c>
      <c r="H11">
        <f t="shared" si="3"/>
        <v>5.3827629825055547</v>
      </c>
    </row>
    <row r="12" spans="1:8" x14ac:dyDescent="0.3">
      <c r="A12">
        <v>12</v>
      </c>
      <c r="C12">
        <f t="shared" si="0"/>
        <v>6.1677423243145935</v>
      </c>
      <c r="D12">
        <f t="shared" si="1"/>
        <v>6.0278047073737087</v>
      </c>
      <c r="E12">
        <v>12</v>
      </c>
      <c r="G12">
        <f t="shared" si="2"/>
        <v>5.3136377592667845</v>
      </c>
      <c r="H12">
        <f t="shared" si="3"/>
        <v>5.4587077004936688</v>
      </c>
    </row>
    <row r="13" spans="1:8" x14ac:dyDescent="0.3">
      <c r="A13">
        <v>13</v>
      </c>
      <c r="C13">
        <f t="shared" si="0"/>
        <v>6.2296176871455069</v>
      </c>
      <c r="D13">
        <f t="shared" si="1"/>
        <v>6.0898891522320442</v>
      </c>
      <c r="E13">
        <v>13</v>
      </c>
      <c r="G13">
        <f t="shared" si="2"/>
        <v>5.390239062874385</v>
      </c>
      <c r="H13">
        <f t="shared" si="3"/>
        <v>5.5346834796111395</v>
      </c>
    </row>
    <row r="14" spans="1:8" x14ac:dyDescent="0.3">
      <c r="A14">
        <v>14</v>
      </c>
      <c r="C14">
        <f t="shared" si="0"/>
        <v>6.2914930499764212</v>
      </c>
      <c r="D14">
        <f t="shared" si="1"/>
        <v>6.1519509164433623</v>
      </c>
      <c r="E14">
        <v>14</v>
      </c>
      <c r="G14">
        <f t="shared" si="2"/>
        <v>5.4668403664819856</v>
      </c>
      <c r="H14">
        <f t="shared" si="3"/>
        <v>5.6106907250608025</v>
      </c>
    </row>
    <row r="15" spans="1:8" x14ac:dyDescent="0.3">
      <c r="A15">
        <v>15</v>
      </c>
      <c r="C15">
        <f t="shared" si="0"/>
        <v>6.3533684128073347</v>
      </c>
      <c r="D15">
        <f t="shared" si="1"/>
        <v>6.2139899090100128</v>
      </c>
      <c r="E15">
        <v>15</v>
      </c>
      <c r="G15">
        <f t="shared" si="2"/>
        <v>5.5434416700895861</v>
      </c>
      <c r="H15">
        <f t="shared" si="3"/>
        <v>5.6867298282118508</v>
      </c>
    </row>
    <row r="16" spans="1:8" x14ac:dyDescent="0.3">
      <c r="A16">
        <v>16</v>
      </c>
      <c r="C16">
        <f t="shared" si="0"/>
        <v>6.415243775638249</v>
      </c>
      <c r="D16">
        <f t="shared" si="1"/>
        <v>6.2760060496494612</v>
      </c>
      <c r="E16">
        <v>16</v>
      </c>
      <c r="G16">
        <f t="shared" si="2"/>
        <v>5.6200429736971866</v>
      </c>
      <c r="H16">
        <f t="shared" si="3"/>
        <v>5.7628011654441815</v>
      </c>
    </row>
    <row r="17" spans="1:8" x14ac:dyDescent="0.3">
      <c r="A17">
        <v>17</v>
      </c>
      <c r="C17">
        <f t="shared" si="0"/>
        <v>6.4771191384691624</v>
      </c>
      <c r="D17">
        <f t="shared" si="1"/>
        <v>6.3379992689889058</v>
      </c>
      <c r="E17">
        <v>17</v>
      </c>
      <c r="G17">
        <f t="shared" si="2"/>
        <v>5.6966442773047863</v>
      </c>
      <c r="H17">
        <f t="shared" si="3"/>
        <v>5.8389050970045755</v>
      </c>
    </row>
    <row r="18" spans="1:8" x14ac:dyDescent="0.3">
      <c r="A18">
        <v>18</v>
      </c>
      <c r="C18">
        <f t="shared" si="0"/>
        <v>6.5389945013000768</v>
      </c>
      <c r="D18">
        <f t="shared" si="1"/>
        <v>6.3999695087346913</v>
      </c>
      <c r="E18">
        <v>18</v>
      </c>
      <c r="G18">
        <f t="shared" si="2"/>
        <v>5.7732455809123868</v>
      </c>
      <c r="H18">
        <f t="shared" si="3"/>
        <v>5.9150419658819056</v>
      </c>
    </row>
    <row r="19" spans="1:8" x14ac:dyDescent="0.3">
      <c r="A19">
        <v>19</v>
      </c>
      <c r="C19">
        <f t="shared" si="0"/>
        <v>6.6008698641309902</v>
      </c>
      <c r="D19">
        <f t="shared" si="1"/>
        <v>6.4619167218155544</v>
      </c>
      <c r="E19">
        <v>19</v>
      </c>
      <c r="G19">
        <f t="shared" si="2"/>
        <v>5.8498468845199874</v>
      </c>
      <c r="H19">
        <f t="shared" si="3"/>
        <v>5.9912120967087565</v>
      </c>
    </row>
    <row r="20" spans="1:8" x14ac:dyDescent="0.3">
      <c r="A20">
        <v>20</v>
      </c>
      <c r="C20">
        <f t="shared" si="0"/>
        <v>6.6627452269619045</v>
      </c>
      <c r="D20">
        <f t="shared" si="1"/>
        <v>6.5238408724988837</v>
      </c>
      <c r="E20">
        <v>20</v>
      </c>
      <c r="G20">
        <f t="shared" si="2"/>
        <v>5.9264481881275879</v>
      </c>
      <c r="H20">
        <f t="shared" si="3"/>
        <v>6.0674157946970091</v>
      </c>
    </row>
    <row r="21" spans="1:8" x14ac:dyDescent="0.3">
      <c r="A21">
        <v>21</v>
      </c>
      <c r="C21">
        <f t="shared" si="0"/>
        <v>6.7246205897928188</v>
      </c>
      <c r="D21">
        <f t="shared" si="1"/>
        <v>6.5857419364793239</v>
      </c>
      <c r="E21">
        <v>21</v>
      </c>
      <c r="G21">
        <f t="shared" si="2"/>
        <v>6.0030494917351884</v>
      </c>
      <c r="H21">
        <f t="shared" si="3"/>
        <v>6.143653344614938</v>
      </c>
    </row>
    <row r="22" spans="1:8" x14ac:dyDescent="0.3">
      <c r="A22">
        <v>22</v>
      </c>
      <c r="C22">
        <f t="shared" si="0"/>
        <v>6.7864959526237323</v>
      </c>
      <c r="D22">
        <f t="shared" si="1"/>
        <v>6.6476199009392252</v>
      </c>
      <c r="E22">
        <v>22</v>
      </c>
      <c r="G22">
        <f t="shared" si="2"/>
        <v>6.079650795342789</v>
      </c>
      <c r="H22">
        <f t="shared" si="3"/>
        <v>6.2199250098133501</v>
      </c>
    </row>
    <row r="23" spans="1:8" x14ac:dyDescent="0.3">
      <c r="A23">
        <v>23</v>
      </c>
      <c r="C23">
        <f t="shared" si="0"/>
        <v>6.8483713154546457</v>
      </c>
      <c r="D23">
        <f t="shared" si="1"/>
        <v>6.7094747645805786</v>
      </c>
      <c r="E23">
        <v>23</v>
      </c>
      <c r="G23">
        <f t="shared" si="2"/>
        <v>6.1562520989503895</v>
      </c>
      <c r="H23">
        <f t="shared" si="3"/>
        <v>6.2962310313081531</v>
      </c>
    </row>
    <row r="24" spans="1:8" x14ac:dyDescent="0.3">
      <c r="A24">
        <v>24</v>
      </c>
      <c r="C24">
        <f t="shared" si="0"/>
        <v>6.9102466782855601</v>
      </c>
      <c r="D24">
        <f t="shared" si="1"/>
        <v>6.7713065376282486</v>
      </c>
      <c r="E24">
        <v>24</v>
      </c>
      <c r="G24">
        <f t="shared" si="2"/>
        <v>6.2328534025579891</v>
      </c>
      <c r="H24">
        <f t="shared" si="3"/>
        <v>6.3725716269265007</v>
      </c>
    </row>
    <row r="25" spans="1:8" x14ac:dyDescent="0.3">
      <c r="A25">
        <v>25</v>
      </c>
      <c r="C25">
        <f t="shared" si="0"/>
        <v>6.9721220411164744</v>
      </c>
      <c r="D25">
        <f t="shared" si="1"/>
        <v>6.833115241804494</v>
      </c>
      <c r="E25">
        <v>25</v>
      </c>
      <c r="G25">
        <f t="shared" si="2"/>
        <v>6.3094547061655897</v>
      </c>
      <c r="H25">
        <f t="shared" si="3"/>
        <v>6.4489469905233401</v>
      </c>
    </row>
    <row r="26" spans="1:8" x14ac:dyDescent="0.3">
      <c r="A26">
        <v>26</v>
      </c>
      <c r="C26">
        <f t="shared" si="0"/>
        <v>7.0339974039473878</v>
      </c>
      <c r="D26">
        <f t="shared" si="1"/>
        <v>6.8949009102749184</v>
      </c>
      <c r="E26">
        <v>26</v>
      </c>
      <c r="G26">
        <f t="shared" si="2"/>
        <v>6.3860560097731902</v>
      </c>
      <c r="H26">
        <f t="shared" si="3"/>
        <v>6.5253572912747657</v>
      </c>
    </row>
    <row r="27" spans="1:8" x14ac:dyDescent="0.3">
      <c r="A27">
        <v>27</v>
      </c>
      <c r="C27">
        <f t="shared" si="0"/>
        <v>7.0958727667783013</v>
      </c>
      <c r="D27">
        <f t="shared" si="1"/>
        <v>6.9566635875661671</v>
      </c>
      <c r="E27">
        <v>27</v>
      </c>
      <c r="G27">
        <f t="shared" si="2"/>
        <v>6.4626573133807907</v>
      </c>
      <c r="H27">
        <f t="shared" si="3"/>
        <v>6.6018026730540562</v>
      </c>
    </row>
    <row r="28" spans="1:8" x14ac:dyDescent="0.3">
      <c r="A28">
        <v>28</v>
      </c>
      <c r="C28">
        <f t="shared" si="0"/>
        <v>7.1577481296092156</v>
      </c>
      <c r="D28">
        <f t="shared" si="1"/>
        <v>7.0184033294558423</v>
      </c>
      <c r="E28">
        <v>28</v>
      </c>
      <c r="G28">
        <f t="shared" si="2"/>
        <v>6.5392586169883913</v>
      </c>
      <c r="H28">
        <f t="shared" si="3"/>
        <v>6.6782832538956942</v>
      </c>
    </row>
    <row r="29" spans="1:8" x14ac:dyDescent="0.3">
      <c r="A29">
        <v>29</v>
      </c>
      <c r="C29">
        <f t="shared" si="0"/>
        <v>7.2196234924401299</v>
      </c>
      <c r="D29">
        <f t="shared" si="1"/>
        <v>7.0801202028352703</v>
      </c>
      <c r="E29">
        <v>29</v>
      </c>
      <c r="G29">
        <f t="shared" si="2"/>
        <v>6.6158599205959909</v>
      </c>
      <c r="H29">
        <f t="shared" si="3"/>
        <v>6.7547991255519584</v>
      </c>
    </row>
    <row r="30" spans="1:8" x14ac:dyDescent="0.3">
      <c r="A30">
        <v>30</v>
      </c>
      <c r="C30">
        <f t="shared" si="0"/>
        <v>7.2814988552710433</v>
      </c>
      <c r="D30">
        <f t="shared" si="1"/>
        <v>7.1418142855459026</v>
      </c>
      <c r="E30">
        <v>30</v>
      </c>
      <c r="G30">
        <f t="shared" si="2"/>
        <v>6.6924612242035924</v>
      </c>
      <c r="H30">
        <f t="shared" si="3"/>
        <v>6.8313503531459565</v>
      </c>
    </row>
    <row r="31" spans="1:8" x14ac:dyDescent="0.3">
      <c r="A31">
        <v>31</v>
      </c>
      <c r="C31">
        <f t="shared" si="0"/>
        <v>7.3433742181019577</v>
      </c>
      <c r="D31">
        <f t="shared" si="1"/>
        <v>7.2034856661902849</v>
      </c>
      <c r="E31">
        <v>31</v>
      </c>
      <c r="G31">
        <f t="shared" si="2"/>
        <v>6.769062527811192</v>
      </c>
      <c r="H31">
        <f t="shared" si="3"/>
        <v>6.9079369749241319</v>
      </c>
    </row>
    <row r="32" spans="1:8" x14ac:dyDescent="0.3">
      <c r="A32">
        <v>32</v>
      </c>
      <c r="C32">
        <f t="shared" si="0"/>
        <v>7.4052495809328711</v>
      </c>
      <c r="D32">
        <f t="shared" si="1"/>
        <v>7.2651344439186341</v>
      </c>
      <c r="E32">
        <v>32</v>
      </c>
      <c r="G32">
        <f t="shared" si="2"/>
        <v>6.8456638314187925</v>
      </c>
      <c r="H32">
        <f t="shared" si="3"/>
        <v>6.9845590021104504</v>
      </c>
    </row>
    <row r="33" spans="1:8" x14ac:dyDescent="0.3">
      <c r="A33">
        <v>33</v>
      </c>
      <c r="C33">
        <f t="shared" ref="C33:C64" si="4">5.48711333317454+(A33-1)*0.0618753628309139</f>
        <v>7.4671249437637854</v>
      </c>
      <c r="D33">
        <f t="shared" ref="D33:D64" si="5">0+1*C33-0.138149120995364*(1.01052631578947+(C33-6.76252631578947)^2/22.7744626843233)^0.5</f>
        <v>7.3267607281922276</v>
      </c>
      <c r="E33">
        <v>33</v>
      </c>
      <c r="G33">
        <f t="shared" ref="G33:G64" si="6">4.47102341958318+(E33-1)*0.0766013036076004</f>
        <v>6.9222651350263931</v>
      </c>
      <c r="H33">
        <f t="shared" ref="H33:H64" si="7">0+1*G33+0.138149120995364*(1.01052631578947+(G33-6.76252631578947)^2/22.7744626843233)^0.5</f>
        <v>7.0612164188635287</v>
      </c>
    </row>
    <row r="34" spans="1:8" x14ac:dyDescent="0.3">
      <c r="A34">
        <v>34</v>
      </c>
      <c r="C34">
        <f t="shared" si="4"/>
        <v>7.5290003065946998</v>
      </c>
      <c r="D34">
        <f t="shared" si="5"/>
        <v>7.3883646385248767</v>
      </c>
      <c r="E34">
        <v>34</v>
      </c>
      <c r="G34">
        <f t="shared" si="6"/>
        <v>6.9988664386339936</v>
      </c>
      <c r="H34">
        <f t="shared" si="7"/>
        <v>7.1379091823371281</v>
      </c>
    </row>
    <row r="35" spans="1:8" x14ac:dyDescent="0.3">
      <c r="A35">
        <v>35</v>
      </c>
      <c r="C35">
        <f t="shared" si="4"/>
        <v>7.5908756694256132</v>
      </c>
      <c r="D35">
        <f t="shared" si="5"/>
        <v>7.4499463042038867</v>
      </c>
      <c r="E35">
        <v>35</v>
      </c>
      <c r="G35">
        <f t="shared" si="6"/>
        <v>7.0754677422415941</v>
      </c>
      <c r="H35">
        <f t="shared" si="7"/>
        <v>7.2146372228434359</v>
      </c>
    </row>
    <row r="36" spans="1:8" x14ac:dyDescent="0.3">
      <c r="A36">
        <v>36</v>
      </c>
      <c r="C36">
        <f t="shared" si="4"/>
        <v>7.6527510322565266</v>
      </c>
      <c r="D36">
        <f t="shared" si="5"/>
        <v>7.5115058639919852</v>
      </c>
      <c r="E36">
        <v>36</v>
      </c>
      <c r="G36">
        <f t="shared" si="6"/>
        <v>7.1520690458491938</v>
      </c>
      <c r="H36">
        <f t="shared" si="7"/>
        <v>7.2914004441177145</v>
      </c>
    </row>
    <row r="37" spans="1:8" x14ac:dyDescent="0.3">
      <c r="A37">
        <v>37</v>
      </c>
      <c r="C37">
        <f t="shared" si="4"/>
        <v>7.714626395087441</v>
      </c>
      <c r="D37">
        <f t="shared" si="5"/>
        <v>7.5730434658117503</v>
      </c>
      <c r="E37">
        <v>37</v>
      </c>
      <c r="G37">
        <f t="shared" si="6"/>
        <v>7.2286703494567952</v>
      </c>
      <c r="H37">
        <f t="shared" si="7"/>
        <v>7.3681987236819664</v>
      </c>
    </row>
    <row r="38" spans="1:8" x14ac:dyDescent="0.3">
      <c r="A38">
        <v>38</v>
      </c>
      <c r="C38">
        <f t="shared" si="4"/>
        <v>7.7765017579183553</v>
      </c>
      <c r="D38">
        <f t="shared" si="5"/>
        <v>7.6345592664141613</v>
      </c>
      <c r="E38">
        <v>38</v>
      </c>
      <c r="G38">
        <f t="shared" si="6"/>
        <v>7.3052716530643949</v>
      </c>
      <c r="H38">
        <f t="shared" si="7"/>
        <v>7.4450319133044269</v>
      </c>
    </row>
    <row r="39" spans="1:8" x14ac:dyDescent="0.3">
      <c r="A39">
        <v>39</v>
      </c>
      <c r="C39">
        <f t="shared" si="4"/>
        <v>7.8383771207492687</v>
      </c>
      <c r="D39">
        <f t="shared" si="5"/>
        <v>7.6960534310329116</v>
      </c>
      <c r="E39">
        <v>39</v>
      </c>
      <c r="G39">
        <f t="shared" si="6"/>
        <v>7.3818729566719954</v>
      </c>
      <c r="H39">
        <f t="shared" si="7"/>
        <v>7.5218998395509171</v>
      </c>
    </row>
    <row r="40" spans="1:8" x14ac:dyDescent="0.3">
      <c r="A40">
        <v>40</v>
      </c>
      <c r="C40">
        <f t="shared" si="4"/>
        <v>7.9002524835801822</v>
      </c>
      <c r="D40">
        <f t="shared" si="5"/>
        <v>7.7575261330261798</v>
      </c>
      <c r="E40">
        <v>40</v>
      </c>
      <c r="G40">
        <f t="shared" si="6"/>
        <v>7.4584742602795959</v>
      </c>
      <c r="H40">
        <f t="shared" si="7"/>
        <v>7.5988023044232982</v>
      </c>
    </row>
    <row r="41" spans="1:8" x14ac:dyDescent="0.3">
      <c r="A41">
        <v>41</v>
      </c>
      <c r="C41">
        <f t="shared" si="4"/>
        <v>7.9621278464110965</v>
      </c>
      <c r="D41">
        <f t="shared" si="5"/>
        <v>7.8189775535075308</v>
      </c>
      <c r="E41">
        <v>41</v>
      </c>
      <c r="G41">
        <f t="shared" si="6"/>
        <v>7.5350755638871965</v>
      </c>
      <c r="H41">
        <f t="shared" si="7"/>
        <v>7.6757390860796608</v>
      </c>
    </row>
    <row r="42" spans="1:8" x14ac:dyDescent="0.3">
      <c r="A42">
        <v>42</v>
      </c>
      <c r="C42">
        <f t="shared" si="4"/>
        <v>8.0240032092420108</v>
      </c>
      <c r="D42">
        <f t="shared" si="5"/>
        <v>7.8804078809676685</v>
      </c>
      <c r="E42">
        <v>42</v>
      </c>
      <c r="G42">
        <f t="shared" si="6"/>
        <v>7.611676867494797</v>
      </c>
      <c r="H42">
        <f t="shared" si="7"/>
        <v>7.7527099396302601</v>
      </c>
    </row>
    <row r="43" spans="1:8" x14ac:dyDescent="0.3">
      <c r="A43">
        <v>43</v>
      </c>
      <c r="C43">
        <f t="shared" si="4"/>
        <v>8.0858785720729252</v>
      </c>
      <c r="D43">
        <f t="shared" si="5"/>
        <v>7.9418173108887267</v>
      </c>
      <c r="E43">
        <v>43</v>
      </c>
      <c r="G43">
        <f t="shared" si="6"/>
        <v>7.6882781711023966</v>
      </c>
      <c r="H43">
        <f t="shared" si="7"/>
        <v>7.8297145980027087</v>
      </c>
    </row>
    <row r="44" spans="1:8" x14ac:dyDescent="0.3">
      <c r="A44">
        <v>44</v>
      </c>
      <c r="C44">
        <f t="shared" si="4"/>
        <v>8.1477539349038377</v>
      </c>
      <c r="D44">
        <f t="shared" si="5"/>
        <v>8.0032060453527478</v>
      </c>
      <c r="E44">
        <v>44</v>
      </c>
      <c r="G44">
        <f t="shared" si="6"/>
        <v>7.7648794747099981</v>
      </c>
      <c r="H44">
        <f t="shared" si="7"/>
        <v>7.9067527728695586</v>
      </c>
    </row>
    <row r="45" spans="1:8" x14ac:dyDescent="0.3">
      <c r="A45">
        <v>45</v>
      </c>
      <c r="C45">
        <f t="shared" si="4"/>
        <v>8.209629297734752</v>
      </c>
      <c r="D45">
        <f t="shared" si="5"/>
        <v>8.0645742926460162</v>
      </c>
      <c r="E45">
        <v>45</v>
      </c>
      <c r="G45">
        <f t="shared" si="6"/>
        <v>7.8414807783175977</v>
      </c>
      <c r="H45">
        <f t="shared" si="7"/>
        <v>7.9838241556310496</v>
      </c>
    </row>
    <row r="46" spans="1:8" x14ac:dyDescent="0.3">
      <c r="A46">
        <v>46</v>
      </c>
      <c r="C46">
        <f t="shared" si="4"/>
        <v>8.2715046605656664</v>
      </c>
      <c r="D46">
        <f t="shared" si="5"/>
        <v>8.1259222668607993</v>
      </c>
      <c r="E46">
        <v>46</v>
      </c>
      <c r="G46">
        <f t="shared" si="6"/>
        <v>7.9180820819251982</v>
      </c>
      <c r="H46">
        <f t="shared" si="7"/>
        <v>8.0609284184456396</v>
      </c>
    </row>
    <row r="47" spans="1:8" x14ac:dyDescent="0.3">
      <c r="A47">
        <v>47</v>
      </c>
      <c r="C47">
        <f t="shared" si="4"/>
        <v>8.3333800233965789</v>
      </c>
      <c r="D47">
        <f t="shared" si="5"/>
        <v>8.1872501874960655</v>
      </c>
      <c r="E47">
        <v>47</v>
      </c>
      <c r="G47">
        <f t="shared" si="6"/>
        <v>7.9946833855327988</v>
      </c>
      <c r="H47">
        <f t="shared" si="7"/>
        <v>8.1380652153007542</v>
      </c>
    </row>
    <row r="48" spans="1:8" x14ac:dyDescent="0.3">
      <c r="A48">
        <v>48</v>
      </c>
      <c r="C48">
        <f t="shared" si="4"/>
        <v>8.3952553862274932</v>
      </c>
      <c r="D48">
        <f t="shared" si="5"/>
        <v>8.2485582790586403</v>
      </c>
      <c r="E48">
        <v>48</v>
      </c>
      <c r="G48">
        <f t="shared" si="6"/>
        <v>8.0712846891403984</v>
      </c>
      <c r="H48">
        <f t="shared" si="7"/>
        <v>8.2152341831161877</v>
      </c>
    </row>
    <row r="49" spans="1:8" x14ac:dyDescent="0.3">
      <c r="A49">
        <v>49</v>
      </c>
      <c r="C49">
        <f t="shared" si="4"/>
        <v>8.4571307490584076</v>
      </c>
      <c r="D49">
        <f t="shared" si="5"/>
        <v>8.3098467706662049</v>
      </c>
      <c r="E49">
        <v>49</v>
      </c>
      <c r="G49">
        <f t="shared" si="6"/>
        <v>8.1478859927479999</v>
      </c>
      <c r="H49">
        <f t="shared" si="7"/>
        <v>8.2924349428726849</v>
      </c>
    </row>
    <row r="50" spans="1:8" x14ac:dyDescent="0.3">
      <c r="A50">
        <v>50</v>
      </c>
      <c r="C50">
        <f t="shared" si="4"/>
        <v>8.5190061118893219</v>
      </c>
      <c r="D50">
        <f t="shared" si="5"/>
        <v>8.371115895653471</v>
      </c>
      <c r="E50">
        <v>50</v>
      </c>
      <c r="G50">
        <f t="shared" si="6"/>
        <v>8.2244872963555995</v>
      </c>
      <c r="H50">
        <f t="shared" si="7"/>
        <v>8.3696671007582619</v>
      </c>
    </row>
    <row r="51" spans="1:8" x14ac:dyDescent="0.3">
      <c r="A51">
        <v>51</v>
      </c>
      <c r="C51">
        <f t="shared" si="4"/>
        <v>8.5808814747202362</v>
      </c>
      <c r="D51">
        <f t="shared" si="5"/>
        <v>8.4323658911827994</v>
      </c>
      <c r="E51">
        <v>51</v>
      </c>
      <c r="G51">
        <f t="shared" si="6"/>
        <v>8.3010885999632009</v>
      </c>
      <c r="H51">
        <f t="shared" si="7"/>
        <v>8.4469302493251899</v>
      </c>
    </row>
    <row r="52" spans="1:8" x14ac:dyDescent="0.3">
      <c r="A52">
        <v>52</v>
      </c>
      <c r="C52">
        <f t="shared" si="4"/>
        <v>8.6427568375511488</v>
      </c>
      <c r="D52">
        <f t="shared" si="5"/>
        <v>8.4935969978603989</v>
      </c>
      <c r="E52">
        <v>52</v>
      </c>
      <c r="G52">
        <f t="shared" si="6"/>
        <v>8.3776899035708006</v>
      </c>
      <c r="H52">
        <f t="shared" si="7"/>
        <v>8.5242239686506966</v>
      </c>
    </row>
    <row r="53" spans="1:8" x14ac:dyDescent="0.3">
      <c r="A53">
        <v>53</v>
      </c>
      <c r="C53">
        <f t="shared" si="4"/>
        <v>8.7046322003820631</v>
      </c>
      <c r="D53">
        <f t="shared" si="5"/>
        <v>8.5548094593592072</v>
      </c>
      <c r="E53">
        <v>53</v>
      </c>
      <c r="G53">
        <f t="shared" si="6"/>
        <v>8.4542912071784002</v>
      </c>
      <c r="H53">
        <f t="shared" si="7"/>
        <v>8.6015478274948975</v>
      </c>
    </row>
    <row r="54" spans="1:8" x14ac:dyDescent="0.3">
      <c r="A54">
        <v>54</v>
      </c>
      <c r="C54">
        <f t="shared" si="4"/>
        <v>8.7665075632129774</v>
      </c>
      <c r="D54">
        <f t="shared" si="5"/>
        <v>8.6160035220494251</v>
      </c>
      <c r="E54">
        <v>54</v>
      </c>
      <c r="G54">
        <f t="shared" si="6"/>
        <v>8.5308925107860016</v>
      </c>
      <c r="H54">
        <f t="shared" si="7"/>
        <v>8.6789013844497731</v>
      </c>
    </row>
    <row r="55" spans="1:8" x14ac:dyDescent="0.3">
      <c r="A55">
        <v>55</v>
      </c>
      <c r="C55">
        <f t="shared" si="4"/>
        <v>8.8283829260438917</v>
      </c>
      <c r="D55">
        <f t="shared" si="5"/>
        <v>8.6771794346376261</v>
      </c>
      <c r="E55">
        <v>55</v>
      </c>
      <c r="G55">
        <f t="shared" si="6"/>
        <v>8.6074938143936031</v>
      </c>
      <c r="H55">
        <f t="shared" si="7"/>
        <v>8.7562841890734973</v>
      </c>
    </row>
    <row r="56" spans="1:8" x14ac:dyDescent="0.3">
      <c r="A56">
        <v>56</v>
      </c>
      <c r="C56">
        <f t="shared" si="4"/>
        <v>8.8902582888748043</v>
      </c>
      <c r="D56">
        <f t="shared" si="5"/>
        <v>8.7383374478152049</v>
      </c>
      <c r="E56">
        <v>56</v>
      </c>
      <c r="G56">
        <f t="shared" si="6"/>
        <v>8.6840951180012027</v>
      </c>
      <c r="H56">
        <f t="shared" si="7"/>
        <v>8.8336957830048455</v>
      </c>
    </row>
    <row r="57" spans="1:8" x14ac:dyDescent="0.3">
      <c r="A57">
        <v>57</v>
      </c>
      <c r="C57">
        <f t="shared" si="4"/>
        <v>8.9521336517057186</v>
      </c>
      <c r="D57">
        <f t="shared" si="5"/>
        <v>8.7994778139169405</v>
      </c>
      <c r="E57">
        <v>57</v>
      </c>
      <c r="G57">
        <f t="shared" si="6"/>
        <v>8.7606964216088024</v>
      </c>
      <c r="H57">
        <f t="shared" si="7"/>
        <v>8.9111357010529169</v>
      </c>
    </row>
    <row r="58" spans="1:8" x14ac:dyDescent="0.3">
      <c r="A58">
        <v>58</v>
      </c>
      <c r="C58">
        <f t="shared" si="4"/>
        <v>9.0140090145366329</v>
      </c>
      <c r="D58">
        <f t="shared" si="5"/>
        <v>8.8606007865902221</v>
      </c>
      <c r="E58">
        <v>58</v>
      </c>
      <c r="G58">
        <f t="shared" si="6"/>
        <v>8.837297725216402</v>
      </c>
      <c r="H58">
        <f t="shared" si="7"/>
        <v>8.988603472257882</v>
      </c>
    </row>
    <row r="59" spans="1:8" x14ac:dyDescent="0.3">
      <c r="A59">
        <v>59</v>
      </c>
      <c r="C59">
        <f t="shared" si="4"/>
        <v>9.0758843773675473</v>
      </c>
      <c r="D59">
        <f t="shared" si="5"/>
        <v>8.9217066204755451</v>
      </c>
      <c r="E59">
        <v>59</v>
      </c>
      <c r="G59">
        <f t="shared" si="6"/>
        <v>8.9138990288240034</v>
      </c>
      <c r="H59">
        <f t="shared" si="7"/>
        <v>9.0660986209189911</v>
      </c>
    </row>
    <row r="60" spans="1:8" x14ac:dyDescent="0.3">
      <c r="A60">
        <v>60</v>
      </c>
      <c r="C60">
        <f t="shared" si="4"/>
        <v>9.1377597401984616</v>
      </c>
      <c r="D60">
        <f t="shared" si="5"/>
        <v>8.9827955708986948</v>
      </c>
      <c r="E60">
        <v>60</v>
      </c>
      <c r="G60">
        <f t="shared" si="6"/>
        <v>8.9905003324316048</v>
      </c>
      <c r="H60">
        <f t="shared" si="7"/>
        <v>9.1436206675865535</v>
      </c>
    </row>
    <row r="61" spans="1:8" x14ac:dyDescent="0.3">
      <c r="A61">
        <v>61</v>
      </c>
      <c r="C61">
        <f t="shared" si="4"/>
        <v>9.1996351030293742</v>
      </c>
      <c r="D61">
        <f t="shared" si="5"/>
        <v>9.0438678935749746</v>
      </c>
      <c r="E61">
        <v>61</v>
      </c>
      <c r="G61">
        <f t="shared" si="6"/>
        <v>9.0671016360392045</v>
      </c>
      <c r="H61">
        <f t="shared" si="7"/>
        <v>9.221169130015161</v>
      </c>
    </row>
    <row r="62" spans="1:8" x14ac:dyDescent="0.3">
      <c r="A62">
        <v>62</v>
      </c>
      <c r="C62">
        <f t="shared" si="4"/>
        <v>9.2615104658602885</v>
      </c>
      <c r="D62">
        <f t="shared" si="5"/>
        <v>9.1049238443258123</v>
      </c>
      <c r="E62">
        <v>62</v>
      </c>
      <c r="G62">
        <f t="shared" si="6"/>
        <v>9.1437029396468041</v>
      </c>
      <c r="H62">
        <f t="shared" si="7"/>
        <v>9.2987435240757925</v>
      </c>
    </row>
    <row r="63" spans="1:8" x14ac:dyDescent="0.3">
      <c r="A63">
        <v>63</v>
      </c>
      <c r="C63">
        <f t="shared" si="4"/>
        <v>9.3233858286912028</v>
      </c>
      <c r="D63">
        <f t="shared" si="5"/>
        <v>9.1659636788079073</v>
      </c>
      <c r="E63">
        <v>63</v>
      </c>
      <c r="G63">
        <f t="shared" si="6"/>
        <v>9.2203042432544038</v>
      </c>
      <c r="H63">
        <f t="shared" si="7"/>
        <v>9.3763433646250292</v>
      </c>
    </row>
    <row r="64" spans="1:8" x14ac:dyDescent="0.3">
      <c r="A64">
        <v>64</v>
      </c>
      <c r="C64">
        <f t="shared" si="4"/>
        <v>9.3852611915221154</v>
      </c>
      <c r="D64">
        <f t="shared" si="5"/>
        <v>9.2269876522551151</v>
      </c>
      <c r="E64">
        <v>64</v>
      </c>
      <c r="G64">
        <f t="shared" si="6"/>
        <v>9.2969055468620052</v>
      </c>
      <c r="H64">
        <f t="shared" si="7"/>
        <v>9.4539681663299593</v>
      </c>
    </row>
    <row r="65" spans="1:8" x14ac:dyDescent="0.3">
      <c r="A65">
        <v>65</v>
      </c>
      <c r="C65">
        <f t="shared" ref="C65:C70" si="8">5.48711333317454+(A65-1)*0.0618753628309139</f>
        <v>9.4471365543530297</v>
      </c>
      <c r="D65">
        <f t="shared" ref="D65:D70" si="9">0+1*C65-0.138149120995364*(1.01052631578947+(C65-6.76252631578947)^2/22.7744626843233)^0.5</f>
        <v>9.2879960192331144</v>
      </c>
      <c r="E65">
        <v>65</v>
      </c>
      <c r="G65">
        <f t="shared" ref="G65:G70" si="10">4.47102341958318+(E65-1)*0.0766013036076004</f>
        <v>9.3735068504696066</v>
      </c>
      <c r="H65">
        <f t="shared" ref="H65:H70" si="11">0+1*G65+0.138149120995364*(1.01052631578947+(G65-6.76252631578947)^2/22.7744626843233)^0.5</f>
        <v>9.5316174444478001</v>
      </c>
    </row>
    <row r="66" spans="1:8" x14ac:dyDescent="0.3">
      <c r="A66">
        <v>66</v>
      </c>
      <c r="C66">
        <f t="shared" si="8"/>
        <v>9.509011917183944</v>
      </c>
      <c r="D66">
        <f t="shared" si="9"/>
        <v>9.3489890334068733</v>
      </c>
      <c r="E66">
        <v>66</v>
      </c>
      <c r="G66">
        <f t="shared" si="10"/>
        <v>9.4501081540772063</v>
      </c>
      <c r="H66">
        <f t="shared" si="11"/>
        <v>9.6092907155596841</v>
      </c>
    </row>
    <row r="67" spans="1:8" x14ac:dyDescent="0.3">
      <c r="A67">
        <v>67</v>
      </c>
      <c r="C67">
        <f t="shared" si="8"/>
        <v>9.5708872800148583</v>
      </c>
      <c r="D67">
        <f t="shared" si="9"/>
        <v>9.4099669473209033</v>
      </c>
      <c r="E67">
        <v>67</v>
      </c>
      <c r="G67">
        <f t="shared" si="10"/>
        <v>9.5267094576848059</v>
      </c>
      <c r="H67">
        <f t="shared" si="11"/>
        <v>9.6869874982583433</v>
      </c>
    </row>
    <row r="68" spans="1:8" x14ac:dyDescent="0.3">
      <c r="A68">
        <v>68</v>
      </c>
      <c r="C68">
        <f t="shared" si="8"/>
        <v>9.6327626428457727</v>
      </c>
      <c r="D68">
        <f t="shared" si="9"/>
        <v>9.4709300121921771</v>
      </c>
      <c r="E68">
        <v>68</v>
      </c>
      <c r="G68">
        <f t="shared" si="10"/>
        <v>9.6033107612924073</v>
      </c>
      <c r="H68">
        <f t="shared" si="11"/>
        <v>9.7647073137898062</v>
      </c>
    </row>
    <row r="69" spans="1:8" x14ac:dyDescent="0.3">
      <c r="A69">
        <v>69</v>
      </c>
      <c r="C69">
        <f t="shared" si="8"/>
        <v>9.694638005676687</v>
      </c>
      <c r="D69">
        <f t="shared" si="9"/>
        <v>9.5318784777155869</v>
      </c>
      <c r="E69">
        <v>69</v>
      </c>
      <c r="G69">
        <f t="shared" si="10"/>
        <v>9.679912064900007</v>
      </c>
      <c r="H69">
        <f t="shared" si="11"/>
        <v>9.8424496866495037</v>
      </c>
    </row>
    <row r="70" spans="1:8" x14ac:dyDescent="0.3">
      <c r="A70">
        <v>70</v>
      </c>
      <c r="C70">
        <f t="shared" si="8"/>
        <v>9.7565133685075995</v>
      </c>
      <c r="D70">
        <f t="shared" si="9"/>
        <v>9.5928125918817599</v>
      </c>
      <c r="E70">
        <v>70</v>
      </c>
      <c r="G70">
        <f t="shared" si="10"/>
        <v>9.7565133685076084</v>
      </c>
      <c r="H70">
        <f t="shared" si="11"/>
        <v>9.920214145133448</v>
      </c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93A0E-1B57-414A-B007-580C06B01C4E}">
  <sheetPr codeName="XLSTAT_20230720_054650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-157.291831001968+(A1-1)*2.40530135980572</f>
        <v>-157.29183100196801</v>
      </c>
      <c r="D1">
        <f t="shared" ref="D1:D32" si="1">0+1*C1-0.400649670759356*(1.01063829787234+(C1-6.10159574468085)^2/39.0419004967055)^0.5</f>
        <v>-167.77649676545647</v>
      </c>
      <c r="E1">
        <v>1</v>
      </c>
      <c r="G1">
        <f t="shared" ref="G1:G32" si="2">-181.156960278247+(E1-1)*2.75117279859237</f>
        <v>-181.156960278247</v>
      </c>
      <c r="H1">
        <f t="shared" ref="H1:H32" si="3">0+1*G1+0.400649670759356*(1.01063829787234+(G1-6.10159574468085)^2/39.0419004967055)^0.5</f>
        <v>-169.14302772158425</v>
      </c>
    </row>
    <row r="2" spans="1:8" x14ac:dyDescent="0.3">
      <c r="A2">
        <v>2</v>
      </c>
      <c r="C2">
        <f t="shared" si="0"/>
        <v>-154.88652964216229</v>
      </c>
      <c r="D2">
        <f t="shared" si="1"/>
        <v>-165.21708096661936</v>
      </c>
      <c r="E2">
        <v>2</v>
      </c>
      <c r="G2">
        <f t="shared" si="2"/>
        <v>-178.40578747965463</v>
      </c>
      <c r="H2">
        <f t="shared" si="3"/>
        <v>-166.56816183558669</v>
      </c>
    </row>
    <row r="3" spans="1:8" x14ac:dyDescent="0.3">
      <c r="A3">
        <v>3</v>
      </c>
      <c r="C3">
        <f t="shared" si="0"/>
        <v>-152.48122828235657</v>
      </c>
      <c r="D3">
        <f t="shared" si="1"/>
        <v>-162.65766866875788</v>
      </c>
      <c r="E3">
        <v>3</v>
      </c>
      <c r="G3">
        <f t="shared" si="2"/>
        <v>-175.65461468106227</v>
      </c>
      <c r="H3">
        <f t="shared" si="3"/>
        <v>-163.99329290546601</v>
      </c>
    </row>
    <row r="4" spans="1:8" x14ac:dyDescent="0.3">
      <c r="A4">
        <v>4</v>
      </c>
      <c r="C4">
        <f t="shared" si="0"/>
        <v>-150.07592692255085</v>
      </c>
      <c r="D4">
        <f t="shared" si="1"/>
        <v>-160.09826003337287</v>
      </c>
      <c r="E4">
        <v>4</v>
      </c>
      <c r="G4">
        <f t="shared" si="2"/>
        <v>-172.90344188246988</v>
      </c>
      <c r="H4">
        <f t="shared" si="3"/>
        <v>-161.41842079103333</v>
      </c>
    </row>
    <row r="5" spans="1:8" x14ac:dyDescent="0.3">
      <c r="A5">
        <v>5</v>
      </c>
      <c r="C5">
        <f t="shared" si="0"/>
        <v>-147.67062556274513</v>
      </c>
      <c r="D5">
        <f t="shared" si="1"/>
        <v>-157.53885523204966</v>
      </c>
      <c r="E5">
        <v>5</v>
      </c>
      <c r="G5">
        <f t="shared" si="2"/>
        <v>-170.15226908387751</v>
      </c>
      <c r="H5">
        <f t="shared" si="3"/>
        <v>-158.84354534336035</v>
      </c>
    </row>
    <row r="6" spans="1:8" x14ac:dyDescent="0.3">
      <c r="A6">
        <v>6</v>
      </c>
      <c r="C6">
        <f t="shared" si="0"/>
        <v>-145.26532420293941</v>
      </c>
      <c r="D6">
        <f t="shared" si="1"/>
        <v>-154.97945444725707</v>
      </c>
      <c r="E6">
        <v>6</v>
      </c>
      <c r="G6">
        <f t="shared" si="2"/>
        <v>-167.40109628528515</v>
      </c>
      <c r="H6">
        <f t="shared" si="3"/>
        <v>-156.26866640408775</v>
      </c>
    </row>
    <row r="7" spans="1:8" x14ac:dyDescent="0.3">
      <c r="A7">
        <v>7</v>
      </c>
      <c r="C7">
        <f t="shared" si="0"/>
        <v>-142.86002284313369</v>
      </c>
      <c r="D7">
        <f t="shared" si="1"/>
        <v>-152.42005787322404</v>
      </c>
      <c r="E7">
        <v>7</v>
      </c>
      <c r="G7">
        <f t="shared" si="2"/>
        <v>-164.64992348669278</v>
      </c>
      <c r="H7">
        <f t="shared" si="3"/>
        <v>-153.69378380466685</v>
      </c>
    </row>
    <row r="8" spans="1:8" x14ac:dyDescent="0.3">
      <c r="A8">
        <v>8</v>
      </c>
      <c r="C8">
        <f t="shared" si="0"/>
        <v>-140.45472148332797</v>
      </c>
      <c r="D8">
        <f t="shared" si="1"/>
        <v>-149.86066571690199</v>
      </c>
      <c r="E8">
        <v>8</v>
      </c>
      <c r="G8">
        <f t="shared" si="2"/>
        <v>-161.89875068810042</v>
      </c>
      <c r="H8">
        <f t="shared" si="3"/>
        <v>-151.11889736552703</v>
      </c>
    </row>
    <row r="9" spans="1:8" x14ac:dyDescent="0.3">
      <c r="A9">
        <v>9</v>
      </c>
      <c r="C9">
        <f t="shared" si="0"/>
        <v>-138.04942012352225</v>
      </c>
      <c r="D9">
        <f t="shared" si="1"/>
        <v>-147.30127819902347</v>
      </c>
      <c r="E9">
        <v>9</v>
      </c>
      <c r="G9">
        <f t="shared" si="2"/>
        <v>-159.14757788950803</v>
      </c>
      <c r="H9">
        <f t="shared" si="3"/>
        <v>-148.54400689516009</v>
      </c>
    </row>
    <row r="10" spans="1:8" x14ac:dyDescent="0.3">
      <c r="A10">
        <v>10</v>
      </c>
      <c r="C10">
        <f t="shared" si="0"/>
        <v>-135.64411876371653</v>
      </c>
      <c r="D10">
        <f t="shared" si="1"/>
        <v>-144.74189555526797</v>
      </c>
      <c r="E10">
        <v>10</v>
      </c>
      <c r="G10">
        <f t="shared" si="2"/>
        <v>-156.39640509091566</v>
      </c>
      <c r="H10">
        <f t="shared" si="3"/>
        <v>-145.96911218911211</v>
      </c>
    </row>
    <row r="11" spans="1:8" x14ac:dyDescent="0.3">
      <c r="A11">
        <v>11</v>
      </c>
      <c r="C11">
        <f t="shared" si="0"/>
        <v>-133.23881740391082</v>
      </c>
      <c r="D11">
        <f t="shared" si="1"/>
        <v>-142.18251803754842</v>
      </c>
      <c r="E11">
        <v>11</v>
      </c>
      <c r="G11">
        <f t="shared" si="2"/>
        <v>-153.6452322923233</v>
      </c>
      <c r="H11">
        <f t="shared" si="3"/>
        <v>-143.39421302887069</v>
      </c>
    </row>
    <row r="12" spans="1:8" x14ac:dyDescent="0.3">
      <c r="A12">
        <v>12</v>
      </c>
      <c r="C12">
        <f t="shared" si="0"/>
        <v>-130.8335160441051</v>
      </c>
      <c r="D12">
        <f t="shared" si="1"/>
        <v>-139.62314591543242</v>
      </c>
      <c r="E12">
        <v>12</v>
      </c>
      <c r="G12">
        <f t="shared" si="2"/>
        <v>-150.89405949373094</v>
      </c>
      <c r="H12">
        <f t="shared" si="3"/>
        <v>-140.81930918063654</v>
      </c>
    </row>
    <row r="13" spans="1:8" x14ac:dyDescent="0.3">
      <c r="A13">
        <v>13</v>
      </c>
      <c r="C13">
        <f t="shared" si="0"/>
        <v>-128.42821468429938</v>
      </c>
      <c r="D13">
        <f t="shared" si="1"/>
        <v>-137.06377947771574</v>
      </c>
      <c r="E13">
        <v>13</v>
      </c>
      <c r="G13">
        <f t="shared" si="2"/>
        <v>-148.14288669513854</v>
      </c>
      <c r="H13">
        <f t="shared" si="3"/>
        <v>-138.24440039396291</v>
      </c>
    </row>
    <row r="14" spans="1:8" x14ac:dyDescent="0.3">
      <c r="A14">
        <v>14</v>
      </c>
      <c r="C14">
        <f t="shared" si="0"/>
        <v>-126.02291332449364</v>
      </c>
      <c r="D14">
        <f t="shared" si="1"/>
        <v>-134.50441903416674</v>
      </c>
      <c r="E14">
        <v>14</v>
      </c>
      <c r="G14">
        <f t="shared" si="2"/>
        <v>-145.39171389654618</v>
      </c>
      <c r="H14">
        <f t="shared" si="3"/>
        <v>-135.66948640024808</v>
      </c>
    </row>
    <row r="15" spans="1:8" x14ac:dyDescent="0.3">
      <c r="A15">
        <v>15</v>
      </c>
      <c r="C15">
        <f t="shared" si="0"/>
        <v>-123.61761196468792</v>
      </c>
      <c r="D15">
        <f t="shared" si="1"/>
        <v>-131.94506491746438</v>
      </c>
      <c r="E15">
        <v>15</v>
      </c>
      <c r="G15">
        <f t="shared" si="2"/>
        <v>-142.64054109795381</v>
      </c>
      <c r="H15">
        <f t="shared" si="3"/>
        <v>-133.09456691106047</v>
      </c>
    </row>
    <row r="16" spans="1:8" x14ac:dyDescent="0.3">
      <c r="A16">
        <v>16</v>
      </c>
      <c r="C16">
        <f t="shared" si="0"/>
        <v>-121.21231060488221</v>
      </c>
      <c r="D16">
        <f t="shared" si="1"/>
        <v>-129.38571748535472</v>
      </c>
      <c r="E16">
        <v>16</v>
      </c>
      <c r="G16">
        <f t="shared" si="2"/>
        <v>-139.88936829936145</v>
      </c>
      <c r="H16">
        <f t="shared" si="3"/>
        <v>-130.51964161627512</v>
      </c>
    </row>
    <row r="17" spans="1:8" x14ac:dyDescent="0.3">
      <c r="A17">
        <v>17</v>
      </c>
      <c r="C17">
        <f t="shared" si="0"/>
        <v>-118.80700924507649</v>
      </c>
      <c r="D17">
        <f t="shared" si="1"/>
        <v>-126.82637712305592</v>
      </c>
      <c r="E17">
        <v>17</v>
      </c>
      <c r="G17">
        <f t="shared" si="2"/>
        <v>-137.13819550076909</v>
      </c>
      <c r="H17">
        <f t="shared" si="3"/>
        <v>-127.9447101819962</v>
      </c>
    </row>
    <row r="18" spans="1:8" x14ac:dyDescent="0.3">
      <c r="A18">
        <v>18</v>
      </c>
      <c r="C18">
        <f t="shared" si="0"/>
        <v>-116.40170788527077</v>
      </c>
      <c r="D18">
        <f t="shared" si="1"/>
        <v>-124.26704424594496</v>
      </c>
      <c r="E18">
        <v>18</v>
      </c>
      <c r="G18">
        <f t="shared" si="2"/>
        <v>-134.38702270217669</v>
      </c>
      <c r="H18">
        <f t="shared" si="3"/>
        <v>-125.36977224823612</v>
      </c>
    </row>
    <row r="19" spans="1:8" x14ac:dyDescent="0.3">
      <c r="A19">
        <v>19</v>
      </c>
      <c r="C19">
        <f t="shared" si="0"/>
        <v>-113.99640652546505</v>
      </c>
      <c r="D19">
        <f t="shared" si="1"/>
        <v>-121.70771930256606</v>
      </c>
      <c r="E19">
        <v>19</v>
      </c>
      <c r="G19">
        <f t="shared" si="2"/>
        <v>-131.63584990358433</v>
      </c>
      <c r="H19">
        <f t="shared" si="3"/>
        <v>-122.79482742631751</v>
      </c>
    </row>
    <row r="20" spans="1:8" x14ac:dyDescent="0.3">
      <c r="A20">
        <v>20</v>
      </c>
      <c r="C20">
        <f t="shared" si="0"/>
        <v>-111.59110516565933</v>
      </c>
      <c r="D20">
        <f t="shared" si="1"/>
        <v>-119.14840277800607</v>
      </c>
      <c r="E20">
        <v>20</v>
      </c>
      <c r="G20">
        <f t="shared" si="2"/>
        <v>-128.88467710499197</v>
      </c>
      <c r="H20">
        <f t="shared" si="3"/>
        <v>-120.2198752959585</v>
      </c>
    </row>
    <row r="21" spans="1:8" x14ac:dyDescent="0.3">
      <c r="A21">
        <v>21</v>
      </c>
      <c r="C21">
        <f t="shared" si="0"/>
        <v>-109.18580380585361</v>
      </c>
      <c r="D21">
        <f t="shared" si="1"/>
        <v>-116.5890951976904</v>
      </c>
      <c r="E21">
        <v>21</v>
      </c>
      <c r="G21">
        <f t="shared" si="2"/>
        <v>-126.1335043063996</v>
      </c>
      <c r="H21">
        <f t="shared" si="3"/>
        <v>-117.64491540199575</v>
      </c>
    </row>
    <row r="22" spans="1:8" x14ac:dyDescent="0.3">
      <c r="A22">
        <v>22</v>
      </c>
      <c r="C22">
        <f t="shared" si="0"/>
        <v>-106.78050244604788</v>
      </c>
      <c r="D22">
        <f t="shared" si="1"/>
        <v>-114.02979713166178</v>
      </c>
      <c r="E22">
        <v>22</v>
      </c>
      <c r="G22">
        <f t="shared" si="2"/>
        <v>-123.38233150780724</v>
      </c>
      <c r="H22">
        <f t="shared" si="3"/>
        <v>-115.06994725069102</v>
      </c>
    </row>
    <row r="23" spans="1:8" x14ac:dyDescent="0.3">
      <c r="A23">
        <v>23</v>
      </c>
      <c r="C23">
        <f t="shared" si="0"/>
        <v>-104.37520108624216</v>
      </c>
      <c r="D23">
        <f t="shared" si="1"/>
        <v>-111.4705091994151</v>
      </c>
      <c r="E23">
        <v>23</v>
      </c>
      <c r="G23">
        <f t="shared" si="2"/>
        <v>-120.63115870921486</v>
      </c>
      <c r="H23">
        <f t="shared" si="3"/>
        <v>-112.49497030555891</v>
      </c>
    </row>
    <row r="24" spans="1:8" x14ac:dyDescent="0.3">
      <c r="A24">
        <v>24</v>
      </c>
      <c r="C24">
        <f t="shared" si="0"/>
        <v>-101.96989972643644</v>
      </c>
      <c r="D24">
        <f t="shared" si="1"/>
        <v>-108.91123207537409</v>
      </c>
      <c r="E24">
        <v>24</v>
      </c>
      <c r="G24">
        <f t="shared" si="2"/>
        <v>-117.87998591062248</v>
      </c>
      <c r="H24">
        <f t="shared" si="3"/>
        <v>-109.9199839826413</v>
      </c>
    </row>
    <row r="25" spans="1:8" x14ac:dyDescent="0.3">
      <c r="A25">
        <v>25</v>
      </c>
      <c r="C25">
        <f t="shared" si="0"/>
        <v>-99.564598366630719</v>
      </c>
      <c r="D25">
        <f t="shared" si="1"/>
        <v>-106.35196649511184</v>
      </c>
      <c r="E25">
        <v>25</v>
      </c>
      <c r="G25">
        <f t="shared" si="2"/>
        <v>-115.12881311203012</v>
      </c>
      <c r="H25">
        <f t="shared" si="3"/>
        <v>-107.34498764514116</v>
      </c>
    </row>
    <row r="26" spans="1:8" x14ac:dyDescent="0.3">
      <c r="A26">
        <v>26</v>
      </c>
      <c r="C26">
        <f t="shared" si="0"/>
        <v>-97.159297006825</v>
      </c>
      <c r="D26">
        <f t="shared" si="1"/>
        <v>-103.79271326243544</v>
      </c>
      <c r="E26">
        <v>26</v>
      </c>
      <c r="G26">
        <f t="shared" si="2"/>
        <v>-112.37764031343775</v>
      </c>
      <c r="H26">
        <f t="shared" si="3"/>
        <v>-104.76998059731211</v>
      </c>
    </row>
    <row r="27" spans="1:8" x14ac:dyDescent="0.3">
      <c r="A27">
        <v>27</v>
      </c>
      <c r="C27">
        <f t="shared" si="0"/>
        <v>-94.753995647019281</v>
      </c>
      <c r="D27">
        <f t="shared" si="1"/>
        <v>-101.23347325747793</v>
      </c>
      <c r="E27">
        <v>27</v>
      </c>
      <c r="G27">
        <f t="shared" si="2"/>
        <v>-109.62646751484537</v>
      </c>
      <c r="H27">
        <f t="shared" si="3"/>
        <v>-102.19496207748081</v>
      </c>
    </row>
    <row r="28" spans="1:8" x14ac:dyDescent="0.3">
      <c r="A28">
        <v>28</v>
      </c>
      <c r="C28">
        <f t="shared" si="0"/>
        <v>-92.348694287213561</v>
      </c>
      <c r="D28">
        <f t="shared" si="1"/>
        <v>-98.674247445968561</v>
      </c>
      <c r="E28">
        <v>28</v>
      </c>
      <c r="G28">
        <f t="shared" si="2"/>
        <v>-106.87529471625301</v>
      </c>
      <c r="H28">
        <f t="shared" si="3"/>
        <v>-99.61993125005479</v>
      </c>
    </row>
    <row r="29" spans="1:8" x14ac:dyDescent="0.3">
      <c r="A29">
        <v>29</v>
      </c>
      <c r="C29">
        <f t="shared" si="0"/>
        <v>-89.943392927407842</v>
      </c>
      <c r="D29">
        <f t="shared" si="1"/>
        <v>-96.11503688988644</v>
      </c>
      <c r="E29">
        <v>29</v>
      </c>
      <c r="G29">
        <f t="shared" si="2"/>
        <v>-104.12412191766064</v>
      </c>
      <c r="H29">
        <f t="shared" si="3"/>
        <v>-97.044887196339758</v>
      </c>
    </row>
    <row r="30" spans="1:8" x14ac:dyDescent="0.3">
      <c r="A30">
        <v>30</v>
      </c>
      <c r="C30">
        <f t="shared" si="0"/>
        <v>-87.538091567602123</v>
      </c>
      <c r="D30">
        <f t="shared" si="1"/>
        <v>-93.555842759743925</v>
      </c>
      <c r="E30">
        <v>30</v>
      </c>
      <c r="G30">
        <f t="shared" si="2"/>
        <v>-101.37294911906827</v>
      </c>
      <c r="H30">
        <f t="shared" si="3"/>
        <v>-94.469828903954451</v>
      </c>
    </row>
    <row r="31" spans="1:8" x14ac:dyDescent="0.3">
      <c r="A31">
        <v>31</v>
      </c>
      <c r="C31">
        <f t="shared" si="0"/>
        <v>-85.132790207796404</v>
      </c>
      <c r="D31">
        <f t="shared" si="1"/>
        <v>-90.996666348798371</v>
      </c>
      <c r="E31">
        <v>31</v>
      </c>
      <c r="G31">
        <f t="shared" si="2"/>
        <v>-98.621776320475902</v>
      </c>
      <c r="H31">
        <f t="shared" si="3"/>
        <v>-91.894755254586656</v>
      </c>
    </row>
    <row r="32" spans="1:8" x14ac:dyDescent="0.3">
      <c r="A32">
        <v>32</v>
      </c>
      <c r="C32">
        <f t="shared" si="0"/>
        <v>-82.727488847990685</v>
      </c>
      <c r="D32">
        <f t="shared" si="1"/>
        <v>-88.437509089553998</v>
      </c>
      <c r="E32">
        <v>32</v>
      </c>
      <c r="G32">
        <f t="shared" si="2"/>
        <v>-95.870603521883524</v>
      </c>
      <c r="H32">
        <f t="shared" si="3"/>
        <v>-89.319665009779428</v>
      </c>
    </row>
    <row r="33" spans="1:8" x14ac:dyDescent="0.3">
      <c r="A33">
        <v>33</v>
      </c>
      <c r="C33">
        <f t="shared" ref="C33:C64" si="4">-157.291831001968+(A33-1)*2.40530135980572</f>
        <v>-80.322187488184966</v>
      </c>
      <c r="D33">
        <f t="shared" ref="D33:D64" si="5">0+1*C33-0.400649670759356*(1.01063829787234+(C33-6.10159574468085)^2/39.0419004967055)^0.5</f>
        <v>-85.878372572995943</v>
      </c>
      <c r="E33">
        <v>33</v>
      </c>
      <c r="G33">
        <f t="shared" ref="G33:G64" si="6">-181.156960278247+(E33-1)*2.75117279859237</f>
        <v>-93.11943072329116</v>
      </c>
      <c r="H33">
        <f t="shared" ref="H33:H64" si="7">0+1*G33+0.400649670759356*(1.01063829787234+(G33-6.10159574468085)^2/39.0419004967055)^0.5</f>
        <v>-86.744556794367838</v>
      </c>
    </row>
    <row r="34" spans="1:8" x14ac:dyDescent="0.3">
      <c r="A34">
        <v>34</v>
      </c>
      <c r="C34">
        <f t="shared" si="4"/>
        <v>-77.916886128379247</v>
      </c>
      <c r="D34">
        <f t="shared" si="5"/>
        <v>-83.319258571098445</v>
      </c>
      <c r="E34">
        <v>34</v>
      </c>
      <c r="G34">
        <f t="shared" si="6"/>
        <v>-90.368257924698796</v>
      </c>
      <c r="H34">
        <f t="shared" si="7"/>
        <v>-84.169429077101</v>
      </c>
    </row>
    <row r="35" spans="1:8" x14ac:dyDescent="0.3">
      <c r="A35">
        <v>35</v>
      </c>
      <c r="C35">
        <f t="shared" si="4"/>
        <v>-75.511584768573528</v>
      </c>
      <c r="D35">
        <f t="shared" si="5"/>
        <v>-80.760169063275285</v>
      </c>
      <c r="E35">
        <v>35</v>
      </c>
      <c r="G35">
        <f t="shared" si="6"/>
        <v>-87.617085126106417</v>
      </c>
      <c r="H35">
        <f t="shared" si="7"/>
        <v>-81.594280147875651</v>
      </c>
    </row>
    <row r="36" spans="1:8" x14ac:dyDescent="0.3">
      <c r="A36">
        <v>36</v>
      </c>
      <c r="C36">
        <f t="shared" si="4"/>
        <v>-73.106283408767808</v>
      </c>
      <c r="D36">
        <f t="shared" si="5"/>
        <v>-78.201106267601148</v>
      </c>
      <c r="E36">
        <v>36</v>
      </c>
      <c r="G36">
        <f t="shared" si="6"/>
        <v>-84.865912327514053</v>
      </c>
      <c r="H36">
        <f t="shared" si="7"/>
        <v>-79.019108090870006</v>
      </c>
    </row>
    <row r="37" spans="1:8" x14ac:dyDescent="0.3">
      <c r="A37">
        <v>37</v>
      </c>
      <c r="C37">
        <f t="shared" si="4"/>
        <v>-70.700982048962089</v>
      </c>
      <c r="D37">
        <f t="shared" si="5"/>
        <v>-75.64207267783685</v>
      </c>
      <c r="E37">
        <v>37</v>
      </c>
      <c r="G37">
        <f t="shared" si="6"/>
        <v>-82.114739528921675</v>
      </c>
      <c r="H37">
        <f t="shared" si="7"/>
        <v>-76.443910752691281</v>
      </c>
    </row>
    <row r="38" spans="1:8" x14ac:dyDescent="0.3">
      <c r="A38">
        <v>38</v>
      </c>
      <c r="C38">
        <f t="shared" si="4"/>
        <v>-68.29568068915637</v>
      </c>
      <c r="D38">
        <f t="shared" si="5"/>
        <v>-73.083071107555497</v>
      </c>
      <c r="E38">
        <v>38</v>
      </c>
      <c r="G38">
        <f t="shared" si="6"/>
        <v>-79.36356673032931</v>
      </c>
      <c r="H38">
        <f t="shared" si="7"/>
        <v>-73.868685704424095</v>
      </c>
    </row>
    <row r="39" spans="1:8" x14ac:dyDescent="0.3">
      <c r="A39">
        <v>39</v>
      </c>
      <c r="C39">
        <f t="shared" si="4"/>
        <v>-65.890379329350651</v>
      </c>
      <c r="D39">
        <f t="shared" si="5"/>
        <v>-70.524104743007371</v>
      </c>
      <c r="E39">
        <v>39</v>
      </c>
      <c r="G39">
        <f t="shared" si="6"/>
        <v>-76.612393931736946</v>
      </c>
      <c r="H39">
        <f t="shared" si="7"/>
        <v>-71.293430196174327</v>
      </c>
    </row>
    <row r="40" spans="1:8" x14ac:dyDescent="0.3">
      <c r="A40">
        <v>40</v>
      </c>
      <c r="C40">
        <f t="shared" si="4"/>
        <v>-63.485077969544932</v>
      </c>
      <c r="D40">
        <f t="shared" si="5"/>
        <v>-67.965177206807326</v>
      </c>
      <c r="E40">
        <v>40</v>
      </c>
      <c r="G40">
        <f t="shared" si="6"/>
        <v>-73.861221133144568</v>
      </c>
      <c r="H40">
        <f t="shared" si="7"/>
        <v>-68.718141102321212</v>
      </c>
    </row>
    <row r="41" spans="1:8" x14ac:dyDescent="0.3">
      <c r="A41">
        <v>41</v>
      </c>
      <c r="C41">
        <f t="shared" si="4"/>
        <v>-61.079776609739213</v>
      </c>
      <c r="D41">
        <f t="shared" si="5"/>
        <v>-65.40629263511488</v>
      </c>
      <c r="E41">
        <v>41</v>
      </c>
      <c r="G41">
        <f t="shared" si="6"/>
        <v>-71.110048334552204</v>
      </c>
      <c r="H41">
        <f t="shared" si="7"/>
        <v>-66.14281485518724</v>
      </c>
    </row>
    <row r="42" spans="1:8" x14ac:dyDescent="0.3">
      <c r="A42">
        <v>42</v>
      </c>
      <c r="C42">
        <f t="shared" si="4"/>
        <v>-58.674475249933479</v>
      </c>
      <c r="D42">
        <f t="shared" si="5"/>
        <v>-62.847455771755783</v>
      </c>
      <c r="E42">
        <v>42</v>
      </c>
      <c r="G42">
        <f t="shared" si="6"/>
        <v>-68.358875535959825</v>
      </c>
      <c r="H42">
        <f t="shared" si="7"/>
        <v>-63.567447364167933</v>
      </c>
    </row>
    <row r="43" spans="1:8" x14ac:dyDescent="0.3">
      <c r="A43">
        <v>43</v>
      </c>
      <c r="C43">
        <f t="shared" si="4"/>
        <v>-56.26917389012776</v>
      </c>
      <c r="D43">
        <f t="shared" si="5"/>
        <v>-60.28867208377666</v>
      </c>
      <c r="E43">
        <v>43</v>
      </c>
      <c r="G43">
        <f t="shared" si="6"/>
        <v>-65.607702737367461</v>
      </c>
      <c r="H43">
        <f t="shared" si="7"/>
        <v>-60.992033916470064</v>
      </c>
    </row>
    <row r="44" spans="1:8" x14ac:dyDescent="0.3">
      <c r="A44">
        <v>44</v>
      </c>
      <c r="C44">
        <f t="shared" si="4"/>
        <v>-53.863872530322041</v>
      </c>
      <c r="D44">
        <f t="shared" si="5"/>
        <v>-57.729947904334786</v>
      </c>
      <c r="E44">
        <v>44</v>
      </c>
      <c r="G44">
        <f t="shared" si="6"/>
        <v>-62.856529938775097</v>
      </c>
      <c r="H44">
        <f t="shared" si="7"/>
        <v>-58.416569054396234</v>
      </c>
    </row>
    <row r="45" spans="1:8" x14ac:dyDescent="0.3">
      <c r="A45">
        <v>45</v>
      </c>
      <c r="C45">
        <f t="shared" si="4"/>
        <v>-51.458571170516322</v>
      </c>
      <c r="D45">
        <f t="shared" si="5"/>
        <v>-55.17129061075299</v>
      </c>
      <c r="E45">
        <v>45</v>
      </c>
      <c r="G45">
        <f t="shared" si="6"/>
        <v>-60.105357140182718</v>
      </c>
      <c r="H45">
        <f t="shared" si="7"/>
        <v>-55.841046422461645</v>
      </c>
    </row>
    <row r="46" spans="1:8" x14ac:dyDescent="0.3">
      <c r="A46">
        <v>46</v>
      </c>
      <c r="C46">
        <f t="shared" si="4"/>
        <v>-49.053269810710603</v>
      </c>
      <c r="D46">
        <f t="shared" si="5"/>
        <v>-52.612708848232849</v>
      </c>
      <c r="E46">
        <v>46</v>
      </c>
      <c r="G46">
        <f t="shared" si="6"/>
        <v>-57.354184341590354</v>
      </c>
      <c r="H46">
        <f t="shared" si="7"/>
        <v>-53.265458575343132</v>
      </c>
    </row>
    <row r="47" spans="1:8" x14ac:dyDescent="0.3">
      <c r="A47">
        <v>47</v>
      </c>
      <c r="C47">
        <f t="shared" si="4"/>
        <v>-46.647968450904884</v>
      </c>
      <c r="D47">
        <f t="shared" si="5"/>
        <v>-50.054212813443463</v>
      </c>
      <c r="E47">
        <v>47</v>
      </c>
      <c r="G47">
        <f t="shared" si="6"/>
        <v>-54.603011542997976</v>
      </c>
      <c r="H47">
        <f t="shared" si="7"/>
        <v>-50.689796734464771</v>
      </c>
    </row>
    <row r="48" spans="1:8" x14ac:dyDescent="0.3">
      <c r="A48">
        <v>48</v>
      </c>
      <c r="C48">
        <f t="shared" si="4"/>
        <v>-44.242667091099165</v>
      </c>
      <c r="D48">
        <f t="shared" si="5"/>
        <v>-47.495814617476803</v>
      </c>
      <c r="E48">
        <v>48</v>
      </c>
      <c r="G48">
        <f t="shared" si="6"/>
        <v>-51.851838744405597</v>
      </c>
      <c r="H48">
        <f t="shared" si="7"/>
        <v>-48.114050476496374</v>
      </c>
    </row>
    <row r="49" spans="1:8" x14ac:dyDescent="0.3">
      <c r="A49">
        <v>49</v>
      </c>
      <c r="C49">
        <f t="shared" si="4"/>
        <v>-41.837365731293445</v>
      </c>
      <c r="D49">
        <f t="shared" si="5"/>
        <v>-44.937528755231142</v>
      </c>
      <c r="E49">
        <v>49</v>
      </c>
      <c r="G49">
        <f t="shared" si="6"/>
        <v>-49.100665945813233</v>
      </c>
      <c r="H49">
        <f t="shared" si="7"/>
        <v>-45.538207330536046</v>
      </c>
    </row>
    <row r="50" spans="1:8" x14ac:dyDescent="0.3">
      <c r="A50">
        <v>50</v>
      </c>
      <c r="C50">
        <f t="shared" si="4"/>
        <v>-39.432064371487726</v>
      </c>
      <c r="D50">
        <f t="shared" si="5"/>
        <v>-42.379372719314041</v>
      </c>
      <c r="E50">
        <v>50</v>
      </c>
      <c r="G50">
        <f t="shared" si="6"/>
        <v>-46.349493147220869</v>
      </c>
      <c r="H50">
        <f t="shared" si="7"/>
        <v>-42.962252251262626</v>
      </c>
    </row>
    <row r="51" spans="1:8" x14ac:dyDescent="0.3">
      <c r="A51">
        <v>51</v>
      </c>
      <c r="C51">
        <f t="shared" si="4"/>
        <v>-37.026763011682007</v>
      </c>
      <c r="D51">
        <f t="shared" si="5"/>
        <v>-39.821367812884731</v>
      </c>
      <c r="E51">
        <v>51</v>
      </c>
      <c r="G51">
        <f t="shared" si="6"/>
        <v>-43.598320348628505</v>
      </c>
      <c r="H51">
        <f t="shared" si="7"/>
        <v>-40.386166921286033</v>
      </c>
    </row>
    <row r="52" spans="1:8" x14ac:dyDescent="0.3">
      <c r="A52">
        <v>52</v>
      </c>
      <c r="C52">
        <f t="shared" si="4"/>
        <v>-34.621461651876288</v>
      </c>
      <c r="D52">
        <f t="shared" si="5"/>
        <v>-37.263540240451299</v>
      </c>
      <c r="E52">
        <v>52</v>
      </c>
      <c r="G52">
        <f t="shared" si="6"/>
        <v>-40.847147550036141</v>
      </c>
      <c r="H52">
        <f t="shared" si="7"/>
        <v>-37.809928814717509</v>
      </c>
    </row>
    <row r="53" spans="1:8" x14ac:dyDescent="0.3">
      <c r="A53">
        <v>53</v>
      </c>
      <c r="C53">
        <f t="shared" si="4"/>
        <v>-32.216160292070569</v>
      </c>
      <c r="D53">
        <f t="shared" si="5"/>
        <v>-34.705922593389758</v>
      </c>
      <c r="E53">
        <v>53</v>
      </c>
      <c r="G53">
        <f t="shared" si="6"/>
        <v>-38.095974751443748</v>
      </c>
      <c r="H53">
        <f t="shared" si="7"/>
        <v>-35.233509921371663</v>
      </c>
    </row>
    <row r="54" spans="1:8" x14ac:dyDescent="0.3">
      <c r="A54">
        <v>54</v>
      </c>
      <c r="C54">
        <f t="shared" si="4"/>
        <v>-29.81085893226485</v>
      </c>
      <c r="D54">
        <f t="shared" si="5"/>
        <v>-32.148555906103944</v>
      </c>
      <c r="E54">
        <v>54</v>
      </c>
      <c r="G54">
        <f t="shared" si="6"/>
        <v>-35.344801952851384</v>
      </c>
      <c r="H54">
        <f t="shared" si="7"/>
        <v>-32.656874979796633</v>
      </c>
    </row>
    <row r="55" spans="1:8" x14ac:dyDescent="0.3">
      <c r="A55">
        <v>55</v>
      </c>
      <c r="C55">
        <f t="shared" si="4"/>
        <v>-27.405557572459116</v>
      </c>
      <c r="D55">
        <f t="shared" si="5"/>
        <v>-29.591492553533627</v>
      </c>
      <c r="E55">
        <v>55</v>
      </c>
      <c r="G55">
        <f t="shared" si="6"/>
        <v>-32.59362915425902</v>
      </c>
      <c r="H55">
        <f t="shared" si="7"/>
        <v>-30.079978985003656</v>
      </c>
    </row>
    <row r="56" spans="1:8" x14ac:dyDescent="0.3">
      <c r="A56">
        <v>56</v>
      </c>
      <c r="C56">
        <f t="shared" si="4"/>
        <v>-25.000256212653397</v>
      </c>
      <c r="D56">
        <f t="shared" si="5"/>
        <v>-27.03480041640924</v>
      </c>
      <c r="E56">
        <v>56</v>
      </c>
      <c r="G56">
        <f t="shared" si="6"/>
        <v>-29.842456355666656</v>
      </c>
      <c r="H56">
        <f t="shared" si="7"/>
        <v>-27.502763601015669</v>
      </c>
    </row>
    <row r="57" spans="1:8" x14ac:dyDescent="0.3">
      <c r="A57">
        <v>57</v>
      </c>
      <c r="C57">
        <f t="shared" si="4"/>
        <v>-22.594954852847678</v>
      </c>
      <c r="D57">
        <f t="shared" si="5"/>
        <v>-24.47856900339718</v>
      </c>
      <c r="E57">
        <v>57</v>
      </c>
      <c r="G57">
        <f t="shared" si="6"/>
        <v>-27.091283557074291</v>
      </c>
      <c r="H57">
        <f t="shared" si="7"/>
        <v>-24.925151878070977</v>
      </c>
    </row>
    <row r="58" spans="1:8" x14ac:dyDescent="0.3">
      <c r="A58">
        <v>58</v>
      </c>
      <c r="C58">
        <f t="shared" si="4"/>
        <v>-20.189653493041959</v>
      </c>
      <c r="D58">
        <f t="shared" si="5"/>
        <v>-21.922918676107336</v>
      </c>
      <c r="E58">
        <v>58</v>
      </c>
      <c r="G58">
        <f t="shared" si="6"/>
        <v>-24.340110758481899</v>
      </c>
      <c r="H58">
        <f t="shared" si="7"/>
        <v>-22.347040271207636</v>
      </c>
    </row>
    <row r="59" spans="1:8" x14ac:dyDescent="0.3">
      <c r="A59">
        <v>59</v>
      </c>
      <c r="C59">
        <f t="shared" si="4"/>
        <v>-17.78435213323624</v>
      </c>
      <c r="D59">
        <f t="shared" si="5"/>
        <v>-19.368014943643029</v>
      </c>
      <c r="E59">
        <v>59</v>
      </c>
      <c r="G59">
        <f t="shared" si="6"/>
        <v>-21.588937959889535</v>
      </c>
      <c r="H59">
        <f t="shared" si="7"/>
        <v>-19.768286226154551</v>
      </c>
    </row>
    <row r="60" spans="1:8" x14ac:dyDescent="0.3">
      <c r="A60">
        <v>60</v>
      </c>
      <c r="C60">
        <f t="shared" si="4"/>
        <v>-15.379050773430521</v>
      </c>
      <c r="D60">
        <f t="shared" si="5"/>
        <v>-16.814091321591764</v>
      </c>
      <c r="E60">
        <v>60</v>
      </c>
      <c r="G60">
        <f t="shared" si="6"/>
        <v>-18.83776516129717</v>
      </c>
      <c r="H60">
        <f t="shared" si="7"/>
        <v>-17.188688220791573</v>
      </c>
    </row>
    <row r="61" spans="1:8" x14ac:dyDescent="0.3">
      <c r="A61">
        <v>61</v>
      </c>
      <c r="C61">
        <f t="shared" si="4"/>
        <v>-12.973749413624802</v>
      </c>
      <c r="D61">
        <f t="shared" si="5"/>
        <v>-14.261487208453721</v>
      </c>
      <c r="E61">
        <v>61</v>
      </c>
      <c r="G61">
        <f t="shared" si="6"/>
        <v>-16.086592362704806</v>
      </c>
      <c r="H61">
        <f t="shared" si="7"/>
        <v>-14.607952437736937</v>
      </c>
    </row>
    <row r="62" spans="1:8" x14ac:dyDescent="0.3">
      <c r="A62">
        <v>62</v>
      </c>
      <c r="C62">
        <f t="shared" si="4"/>
        <v>-10.568448053819083</v>
      </c>
      <c r="D62">
        <f t="shared" si="5"/>
        <v>-11.710713196926099</v>
      </c>
      <c r="E62">
        <v>62</v>
      </c>
      <c r="G62">
        <f t="shared" si="6"/>
        <v>-13.335419564112442</v>
      </c>
      <c r="H62">
        <f t="shared" si="7"/>
        <v>-12.025634638425315</v>
      </c>
    </row>
    <row r="63" spans="1:8" x14ac:dyDescent="0.3">
      <c r="A63">
        <v>63</v>
      </c>
      <c r="C63">
        <f t="shared" si="4"/>
        <v>-8.1631466940133635</v>
      </c>
      <c r="D63">
        <f t="shared" si="5"/>
        <v>-9.1625687578313819</v>
      </c>
      <c r="E63">
        <v>63</v>
      </c>
      <c r="G63">
        <f t="shared" si="6"/>
        <v>-10.584246765520049</v>
      </c>
      <c r="H63">
        <f t="shared" si="7"/>
        <v>-9.4410336063707803</v>
      </c>
    </row>
    <row r="64" spans="1:8" x14ac:dyDescent="0.3">
      <c r="A64">
        <v>64</v>
      </c>
      <c r="C64">
        <f t="shared" si="4"/>
        <v>-5.7578453342076443</v>
      </c>
      <c r="D64">
        <f t="shared" si="5"/>
        <v>-6.6183643878594314</v>
      </c>
      <c r="E64">
        <v>64</v>
      </c>
      <c r="G64">
        <f t="shared" si="6"/>
        <v>-7.8330739669276852</v>
      </c>
      <c r="H64">
        <f t="shared" si="7"/>
        <v>-6.8529845042797879</v>
      </c>
    </row>
    <row r="65" spans="1:8" x14ac:dyDescent="0.3">
      <c r="A65">
        <v>65</v>
      </c>
      <c r="C65">
        <f t="shared" ref="C65:C70" si="8">-157.291831001968+(A65-1)*2.40530135980572</f>
        <v>-3.3525439744019252</v>
      </c>
      <c r="D65">
        <f t="shared" ref="D65:D70" si="9">0+1*C65-0.400649670759356*(1.01063829787234+(C65-6.10159574468085)^2/39.0419004967055)^0.5</f>
        <v>-4.0803594711535363</v>
      </c>
      <c r="E65">
        <v>65</v>
      </c>
      <c r="G65">
        <f t="shared" ref="G65:G70" si="10">-181.156960278247+(E65-1)*2.75117279859237</f>
        <v>-5.081901168335321</v>
      </c>
      <c r="H65">
        <f t="shared" ref="H65:H70" si="11">0+1*G65+0.400649670759356*(1.01063829787234+(G65-6.10159574468085)^2/39.0419004967055)^0.5</f>
        <v>-4.2594331542573203</v>
      </c>
    </row>
    <row r="66" spans="1:8" x14ac:dyDescent="0.3">
      <c r="A66">
        <v>66</v>
      </c>
      <c r="C66">
        <f t="shared" si="8"/>
        <v>-0.94724261459620607</v>
      </c>
      <c r="D66">
        <f t="shared" si="9"/>
        <v>-1.5526445707281196</v>
      </c>
      <c r="E66">
        <v>66</v>
      </c>
      <c r="G66">
        <f t="shared" si="10"/>
        <v>-2.3307283697429568</v>
      </c>
      <c r="H66">
        <f t="shared" si="11"/>
        <v>-1.6565094398574574</v>
      </c>
    </row>
    <row r="67" spans="1:8" x14ac:dyDescent="0.3">
      <c r="A67">
        <v>67</v>
      </c>
      <c r="C67">
        <f t="shared" si="8"/>
        <v>1.4580587452095131</v>
      </c>
      <c r="D67">
        <f t="shared" si="9"/>
        <v>0.9571780855435339</v>
      </c>
      <c r="E67">
        <v>67</v>
      </c>
      <c r="G67">
        <f t="shared" si="10"/>
        <v>0.42044442884940736</v>
      </c>
      <c r="H67">
        <f t="shared" si="11"/>
        <v>0.96351712057405825</v>
      </c>
    </row>
    <row r="68" spans="1:8" x14ac:dyDescent="0.3">
      <c r="A68">
        <v>68</v>
      </c>
      <c r="C68">
        <f t="shared" si="8"/>
        <v>3.8633601050152322</v>
      </c>
      <c r="D68">
        <f t="shared" si="9"/>
        <v>3.4357795657842796</v>
      </c>
      <c r="E68">
        <v>68</v>
      </c>
      <c r="G68">
        <f t="shared" si="10"/>
        <v>3.1716172274418</v>
      </c>
      <c r="H68">
        <f t="shared" si="11"/>
        <v>3.6160539309494411</v>
      </c>
    </row>
    <row r="69" spans="1:8" x14ac:dyDescent="0.3">
      <c r="A69">
        <v>69</v>
      </c>
      <c r="C69">
        <f t="shared" si="8"/>
        <v>6.2686614648209513</v>
      </c>
      <c r="D69">
        <f t="shared" si="9"/>
        <v>5.8657438859128526</v>
      </c>
      <c r="E69">
        <v>69</v>
      </c>
      <c r="G69">
        <f t="shared" si="10"/>
        <v>5.9227900260341642</v>
      </c>
      <c r="H69">
        <f t="shared" si="11"/>
        <v>6.3257283218053564</v>
      </c>
    </row>
    <row r="70" spans="1:8" x14ac:dyDescent="0.3">
      <c r="A70">
        <v>70</v>
      </c>
      <c r="C70">
        <f t="shared" si="8"/>
        <v>8.6739628246266705</v>
      </c>
      <c r="D70">
        <f t="shared" si="9"/>
        <v>8.2387228806649269</v>
      </c>
      <c r="E70">
        <v>70</v>
      </c>
      <c r="G70">
        <f t="shared" si="10"/>
        <v>8.6739628246265283</v>
      </c>
      <c r="H70">
        <f t="shared" si="11"/>
        <v>9.1092027685882702</v>
      </c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BDCEC-DAFA-4D17-9289-1E605813AAB8}">
  <sheetPr codeName="XLSTAT_20230720_153241_1_HID3"/>
  <dimension ref="A1:D135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7.0906049918389611</v>
      </c>
      <c r="B1">
        <v>1.599999999999991</v>
      </c>
      <c r="C1">
        <v>-1.8016271153244852</v>
      </c>
      <c r="D1">
        <v>-1.7145777800487796</v>
      </c>
    </row>
    <row r="2" spans="1:4" x14ac:dyDescent="0.3">
      <c r="A2">
        <v>7.0906049918389638</v>
      </c>
      <c r="B2">
        <v>-1.5999999999999903</v>
      </c>
      <c r="C2">
        <v>-1.826309455135384</v>
      </c>
      <c r="D2">
        <v>-1.6051948288778883</v>
      </c>
    </row>
    <row r="3" spans="1:4" x14ac:dyDescent="0.3">
      <c r="C3">
        <v>-1.8265029731239228</v>
      </c>
      <c r="D3">
        <v>-1.6043372291181748</v>
      </c>
    </row>
    <row r="4" spans="1:4" x14ac:dyDescent="0.3">
      <c r="C4">
        <v>-1.8344899882872501</v>
      </c>
      <c r="D4">
        <v>-1.5689417481263104</v>
      </c>
    </row>
    <row r="5" spans="1:4" x14ac:dyDescent="0.3">
      <c r="C5">
        <v>-1.0406148333685699</v>
      </c>
      <c r="D5">
        <v>-1.885812486114566</v>
      </c>
    </row>
    <row r="6" spans="1:4" x14ac:dyDescent="0.3">
      <c r="C6">
        <v>-1.3423621551337424</v>
      </c>
      <c r="D6">
        <v>-0.54858056987570203</v>
      </c>
    </row>
    <row r="7" spans="1:4" x14ac:dyDescent="0.3">
      <c r="C7">
        <v>-1.4104628945549751</v>
      </c>
      <c r="D7">
        <v>-0.24678341807062687</v>
      </c>
    </row>
    <row r="8" spans="1:4" x14ac:dyDescent="0.3">
      <c r="C8">
        <v>-1.4098647480449464</v>
      </c>
      <c r="D8">
        <v>-0.24943418096428971</v>
      </c>
    </row>
    <row r="9" spans="1:4" x14ac:dyDescent="0.3">
      <c r="C9">
        <v>-1.3425028954890432</v>
      </c>
      <c r="D9">
        <v>-0.54795686095954577</v>
      </c>
    </row>
    <row r="10" spans="1:4" x14ac:dyDescent="0.3">
      <c r="C10">
        <v>-1.3420454893343154</v>
      </c>
      <c r="D10">
        <v>-0.54998391493705279</v>
      </c>
    </row>
    <row r="11" spans="1:4" x14ac:dyDescent="0.3">
      <c r="C11">
        <v>-1.3175214824231301</v>
      </c>
      <c r="D11">
        <v>-0.65866519357726838</v>
      </c>
    </row>
    <row r="12" spans="1:4" x14ac:dyDescent="0.3">
      <c r="C12">
        <v>-1.066511058743939</v>
      </c>
      <c r="D12">
        <v>-1.7710500455418279</v>
      </c>
    </row>
    <row r="13" spans="1:4" x14ac:dyDescent="0.3">
      <c r="C13">
        <v>-1.3751898430076819</v>
      </c>
      <c r="D13">
        <v>-0.40310046518227127</v>
      </c>
    </row>
    <row r="14" spans="1:4" x14ac:dyDescent="0.3">
      <c r="C14">
        <v>-1.435338752354413</v>
      </c>
      <c r="D14">
        <v>-0.13654286714001995</v>
      </c>
    </row>
    <row r="15" spans="1:4" x14ac:dyDescent="0.3">
      <c r="C15">
        <v>-1.3671324576667043</v>
      </c>
      <c r="D15">
        <v>-0.43880780063221247</v>
      </c>
    </row>
    <row r="16" spans="1:4" x14ac:dyDescent="0.3">
      <c r="C16">
        <v>-1.3671324576667043</v>
      </c>
      <c r="D16">
        <v>-0.43880780063221247</v>
      </c>
    </row>
    <row r="17" spans="3:4" x14ac:dyDescent="0.3">
      <c r="C17">
        <v>-1.137338642549127</v>
      </c>
      <c r="D17">
        <v>-1.457168533486227</v>
      </c>
    </row>
    <row r="18" spans="3:4" x14ac:dyDescent="0.3">
      <c r="C18">
        <v>-1.435338752354413</v>
      </c>
      <c r="D18">
        <v>-0.13654286714001995</v>
      </c>
    </row>
    <row r="19" spans="3:4" x14ac:dyDescent="0.3">
      <c r="C19">
        <v>-1.3672204203887675</v>
      </c>
      <c r="D19">
        <v>-0.43841798255961445</v>
      </c>
    </row>
    <row r="20" spans="3:4" x14ac:dyDescent="0.3">
      <c r="C20">
        <v>-1.4427979911853617</v>
      </c>
      <c r="D20">
        <v>-0.10348629458374303</v>
      </c>
    </row>
    <row r="21" spans="3:4" x14ac:dyDescent="0.3">
      <c r="C21">
        <v>-0.28120347295420273</v>
      </c>
      <c r="D21">
        <v>-2.0499525032590786</v>
      </c>
    </row>
    <row r="22" spans="3:4" x14ac:dyDescent="0.3">
      <c r="C22">
        <v>-0.59005818266207188</v>
      </c>
      <c r="D22">
        <v>-0.6812232867543272</v>
      </c>
    </row>
    <row r="23" spans="3:4" x14ac:dyDescent="0.3">
      <c r="C23">
        <v>-0.58951281378528075</v>
      </c>
      <c r="D23">
        <v>-0.68364015880443219</v>
      </c>
    </row>
    <row r="24" spans="3:4" x14ac:dyDescent="0.3">
      <c r="C24">
        <v>-0.58224709294287091</v>
      </c>
      <c r="D24">
        <v>-0.7158391316009951</v>
      </c>
    </row>
    <row r="25" spans="3:4" x14ac:dyDescent="0.3">
      <c r="C25">
        <v>-0.5818072793325556</v>
      </c>
      <c r="D25">
        <v>-0.71778822196398284</v>
      </c>
    </row>
    <row r="26" spans="3:4" x14ac:dyDescent="0.3">
      <c r="C26">
        <v>-0.55763512330962262</v>
      </c>
      <c r="D26">
        <v>-0.82491022831380756</v>
      </c>
    </row>
    <row r="27" spans="3:4" x14ac:dyDescent="0.3">
      <c r="C27">
        <v>-0.65330337982542297</v>
      </c>
      <c r="D27">
        <v>-0.40094409255664037</v>
      </c>
    </row>
    <row r="28" spans="3:4" x14ac:dyDescent="0.3">
      <c r="C28">
        <v>-0.89087309957337624</v>
      </c>
      <c r="D28">
        <v>0.65187655791500398</v>
      </c>
    </row>
    <row r="29" spans="3:4" x14ac:dyDescent="0.3">
      <c r="C29">
        <v>-0.88388885944156814</v>
      </c>
      <c r="D29">
        <v>0.62092500295075304</v>
      </c>
    </row>
    <row r="30" spans="3:4" x14ac:dyDescent="0.3">
      <c r="C30">
        <v>-0.88286849186563632</v>
      </c>
      <c r="D30">
        <v>0.61640311330862019</v>
      </c>
    </row>
    <row r="31" spans="3:4" x14ac:dyDescent="0.3">
      <c r="C31">
        <v>-0.85825652223238802</v>
      </c>
      <c r="D31">
        <v>0.50733201659580773</v>
      </c>
    </row>
    <row r="32" spans="3:4" x14ac:dyDescent="0.3">
      <c r="C32">
        <v>-0.95897383899460897</v>
      </c>
      <c r="D32">
        <v>0.9536737097200787</v>
      </c>
    </row>
    <row r="33" spans="3:4" x14ac:dyDescent="0.3">
      <c r="C33">
        <v>-0.95158497034131062</v>
      </c>
      <c r="D33">
        <v>0.92092899162187902</v>
      </c>
    </row>
    <row r="34" spans="3:4" x14ac:dyDescent="0.3">
      <c r="C34">
        <v>-0.95116274927540767</v>
      </c>
      <c r="D34">
        <v>0.91905786487340935</v>
      </c>
    </row>
    <row r="35" spans="3:4" x14ac:dyDescent="0.3">
      <c r="C35">
        <v>-0.92660355727539712</v>
      </c>
      <c r="D35">
        <v>0.81022065900415463</v>
      </c>
    </row>
    <row r="36" spans="3:4" x14ac:dyDescent="0.3">
      <c r="C36">
        <v>-0.64948579768788572</v>
      </c>
      <c r="D36">
        <v>-0.41786219690737597</v>
      </c>
    </row>
    <row r="37" spans="3:4" x14ac:dyDescent="0.3">
      <c r="C37">
        <v>-0.88981754690861936</v>
      </c>
      <c r="D37">
        <v>0.64719874104383235</v>
      </c>
    </row>
    <row r="38" spans="3:4" x14ac:dyDescent="0.3">
      <c r="C38">
        <v>-0.58500912241565162</v>
      </c>
      <c r="D38">
        <v>-0.70359884412142948</v>
      </c>
    </row>
    <row r="39" spans="3:4" x14ac:dyDescent="0.3">
      <c r="C39">
        <v>-0.31301079325221071</v>
      </c>
      <c r="D39">
        <v>-1.9089942882077806</v>
      </c>
    </row>
    <row r="40" spans="3:4" x14ac:dyDescent="0.3">
      <c r="C40">
        <v>-0.61525070626093659</v>
      </c>
      <c r="D40">
        <v>-0.56957939076236941</v>
      </c>
    </row>
    <row r="41" spans="3:4" x14ac:dyDescent="0.3">
      <c r="C41">
        <v>-0.60997294293715221</v>
      </c>
      <c r="D41">
        <v>-0.59296847511822592</v>
      </c>
    </row>
    <row r="42" spans="3:4" x14ac:dyDescent="0.3">
      <c r="C42">
        <v>-0.6078090599744006</v>
      </c>
      <c r="D42">
        <v>-0.60255799970412727</v>
      </c>
    </row>
    <row r="43" spans="3:4" x14ac:dyDescent="0.3">
      <c r="C43">
        <v>-0.98427191785994916</v>
      </c>
      <c r="D43">
        <v>1.0657853873991521</v>
      </c>
    </row>
    <row r="44" spans="3:4" x14ac:dyDescent="0.3">
      <c r="C44">
        <v>-0.97612656979690848</v>
      </c>
      <c r="D44">
        <v>1.029688233876614</v>
      </c>
    </row>
    <row r="45" spans="3:4" x14ac:dyDescent="0.3">
      <c r="C45">
        <v>-0.97628490269662205</v>
      </c>
      <c r="D45">
        <v>1.0303899064072894</v>
      </c>
    </row>
    <row r="46" spans="3:4" x14ac:dyDescent="0.3">
      <c r="C46">
        <v>-0.68266533645007743</v>
      </c>
      <c r="D46">
        <v>-0.2708228199235555</v>
      </c>
    </row>
    <row r="47" spans="3:4" x14ac:dyDescent="0.3">
      <c r="C47">
        <v>-0.67495980199735228</v>
      </c>
      <c r="D47">
        <v>-0.30497088308310638</v>
      </c>
    </row>
    <row r="48" spans="3:4" x14ac:dyDescent="0.3">
      <c r="C48">
        <v>-0.67495980199735228</v>
      </c>
      <c r="D48">
        <v>-0.30497088308310638</v>
      </c>
    </row>
    <row r="49" spans="3:4" x14ac:dyDescent="0.3">
      <c r="C49">
        <v>0.4107756647266117</v>
      </c>
      <c r="D49">
        <v>-1.9152579859502534</v>
      </c>
    </row>
    <row r="50" spans="3:4" x14ac:dyDescent="0.3">
      <c r="C50">
        <v>0.1703031751505768</v>
      </c>
      <c r="D50">
        <v>-0.84957333908288812</v>
      </c>
    </row>
    <row r="51" spans="3:4" x14ac:dyDescent="0.3">
      <c r="C51">
        <v>0.17795593197006462</v>
      </c>
      <c r="D51">
        <v>-0.88348751139888193</v>
      </c>
    </row>
    <row r="52" spans="3:4" x14ac:dyDescent="0.3">
      <c r="C52">
        <v>0.17800870960330234</v>
      </c>
      <c r="D52">
        <v>-0.88372140224244011</v>
      </c>
    </row>
    <row r="53" spans="3:4" x14ac:dyDescent="0.3">
      <c r="C53">
        <v>0.20087901733970168</v>
      </c>
      <c r="D53">
        <v>-0.98507410111781957</v>
      </c>
    </row>
    <row r="54" spans="3:4" x14ac:dyDescent="0.3">
      <c r="C54">
        <v>-0.19836618556018332</v>
      </c>
      <c r="D54">
        <v>0.78423216678824292</v>
      </c>
    </row>
    <row r="55" spans="3:4" x14ac:dyDescent="0.3">
      <c r="C55">
        <v>-0.19108287217336078</v>
      </c>
      <c r="D55">
        <v>0.75195523037716061</v>
      </c>
    </row>
    <row r="56" spans="3:4" x14ac:dyDescent="0.3">
      <c r="C56">
        <v>-0.19066065110745775</v>
      </c>
      <c r="D56">
        <v>0.75008410362869082</v>
      </c>
    </row>
    <row r="57" spans="3:4" x14ac:dyDescent="0.3">
      <c r="C57">
        <v>-0.10614606774925531</v>
      </c>
      <c r="D57">
        <v>0.37554689947690106</v>
      </c>
    </row>
    <row r="58" spans="3:4" x14ac:dyDescent="0.3">
      <c r="C58">
        <v>0.11092833775800137</v>
      </c>
      <c r="D58">
        <v>-0.5864461400794978</v>
      </c>
    </row>
    <row r="59" spans="3:4" x14ac:dyDescent="0.3">
      <c r="C59">
        <v>-0.13017748341688737</v>
      </c>
      <c r="D59">
        <v>0.48204519691056968</v>
      </c>
    </row>
    <row r="60" spans="3:4" x14ac:dyDescent="0.3">
      <c r="C60">
        <v>-0.16647090254011224</v>
      </c>
      <c r="D60">
        <v>0.64288413366434682</v>
      </c>
    </row>
    <row r="61" spans="3:4" x14ac:dyDescent="0.3">
      <c r="C61">
        <v>0.17878278155745747</v>
      </c>
      <c r="D61">
        <v>-0.88715180128129945</v>
      </c>
    </row>
    <row r="62" spans="3:4" x14ac:dyDescent="0.3">
      <c r="C62">
        <v>-9.8352570574466919E-2</v>
      </c>
      <c r="D62">
        <v>0.34100901824475233</v>
      </c>
    </row>
    <row r="63" spans="3:4" x14ac:dyDescent="0.3">
      <c r="C63">
        <v>0.20434474858898688</v>
      </c>
      <c r="D63">
        <v>-1.0004329331781661</v>
      </c>
    </row>
    <row r="64" spans="3:4" x14ac:dyDescent="0.3">
      <c r="C64">
        <v>-0.19840137064900845</v>
      </c>
      <c r="D64">
        <v>0.7843880940172816</v>
      </c>
    </row>
    <row r="65" spans="3:4" x14ac:dyDescent="0.3">
      <c r="C65">
        <v>-0.19073102128510838</v>
      </c>
      <c r="D65">
        <v>0.75039595808676962</v>
      </c>
    </row>
    <row r="66" spans="3:4" x14ac:dyDescent="0.3">
      <c r="C66">
        <v>-0.19067824365187067</v>
      </c>
      <c r="D66">
        <v>0.75016206724321166</v>
      </c>
    </row>
    <row r="67" spans="3:4" x14ac:dyDescent="0.3">
      <c r="C67">
        <v>-0.16525701697564182</v>
      </c>
      <c r="D67">
        <v>0.63750464426249975</v>
      </c>
    </row>
    <row r="68" spans="3:4" x14ac:dyDescent="0.3">
      <c r="C68">
        <v>-0.19303564460316089</v>
      </c>
      <c r="D68">
        <v>0.760609191588827</v>
      </c>
    </row>
    <row r="69" spans="3:4" x14ac:dyDescent="0.3">
      <c r="C69">
        <v>-0.43049980908463831</v>
      </c>
      <c r="D69">
        <v>1.8129620603733532</v>
      </c>
    </row>
    <row r="70" spans="3:4" x14ac:dyDescent="0.3">
      <c r="C70">
        <v>-0.46732100454024172</v>
      </c>
      <c r="D70">
        <v>1.9761399055627162</v>
      </c>
    </row>
    <row r="71" spans="3:4" x14ac:dyDescent="0.3">
      <c r="C71">
        <v>-0.12572656968049584</v>
      </c>
      <c r="D71">
        <v>0.46232040243713057</v>
      </c>
    </row>
    <row r="72" spans="3:4" x14ac:dyDescent="0.3">
      <c r="C72">
        <v>-0.39964248618491166</v>
      </c>
      <c r="D72">
        <v>1.6762138805061098</v>
      </c>
    </row>
    <row r="73" spans="3:4" x14ac:dyDescent="0.3">
      <c r="C73">
        <v>-0.19966803384671694</v>
      </c>
      <c r="D73">
        <v>0.79000147426268796</v>
      </c>
    </row>
    <row r="74" spans="3:4" x14ac:dyDescent="0.3">
      <c r="C74">
        <v>-0.49865332613910884</v>
      </c>
      <c r="D74">
        <v>2.1149931030219862</v>
      </c>
    </row>
    <row r="75" spans="3:4" x14ac:dyDescent="0.3">
      <c r="C75">
        <v>-0.47474505828236518</v>
      </c>
      <c r="D75">
        <v>2.0090405508899547</v>
      </c>
    </row>
    <row r="76" spans="3:4" x14ac:dyDescent="0.3">
      <c r="C76">
        <v>-0.19303564460316089</v>
      </c>
      <c r="D76">
        <v>0.760609191588827</v>
      </c>
    </row>
    <row r="77" spans="3:4" x14ac:dyDescent="0.3">
      <c r="C77">
        <v>0.110629264502987</v>
      </c>
      <c r="D77">
        <v>-0.58512075863266622</v>
      </c>
    </row>
    <row r="78" spans="3:4" x14ac:dyDescent="0.3">
      <c r="C78">
        <v>7.7168245030193094E-2</v>
      </c>
      <c r="D78">
        <v>-0.43683396381653211</v>
      </c>
    </row>
    <row r="79" spans="3:4" x14ac:dyDescent="0.3">
      <c r="C79">
        <v>8.5172852737933027E-2</v>
      </c>
      <c r="D79">
        <v>-0.47230740842291574</v>
      </c>
    </row>
    <row r="80" spans="3:4" x14ac:dyDescent="0.3">
      <c r="C80">
        <v>8.4873779482918327E-2</v>
      </c>
      <c r="D80">
        <v>-0.47098202697608271</v>
      </c>
    </row>
    <row r="81" spans="3:4" x14ac:dyDescent="0.3">
      <c r="C81">
        <v>8.3008969775181435E-2</v>
      </c>
      <c r="D81">
        <v>-0.46271788383701445</v>
      </c>
    </row>
    <row r="82" spans="3:4" x14ac:dyDescent="0.3">
      <c r="C82">
        <v>-0.15660148512463509</v>
      </c>
      <c r="D82">
        <v>0.5991465459188936</v>
      </c>
    </row>
    <row r="83" spans="3:4" x14ac:dyDescent="0.3">
      <c r="C83">
        <v>0.15154952280672915</v>
      </c>
      <c r="D83">
        <v>-0.76646412600507585</v>
      </c>
    </row>
    <row r="84" spans="3:4" x14ac:dyDescent="0.3">
      <c r="C84">
        <v>-0.22331241353727141</v>
      </c>
      <c r="D84">
        <v>0.89478457217692686</v>
      </c>
    </row>
    <row r="85" spans="3:4" x14ac:dyDescent="0.3">
      <c r="C85">
        <v>-0.52509492039126948</v>
      </c>
      <c r="D85">
        <v>2.2321724156448313</v>
      </c>
    </row>
    <row r="86" spans="3:4" x14ac:dyDescent="0.3">
      <c r="C86">
        <v>7.4494178279475604E-2</v>
      </c>
      <c r="D86">
        <v>-0.42498349440956451</v>
      </c>
    </row>
    <row r="87" spans="3:4" x14ac:dyDescent="0.3">
      <c r="C87">
        <v>0.86163138868812372</v>
      </c>
      <c r="D87">
        <v>-0.71199416803684346</v>
      </c>
    </row>
    <row r="88" spans="3:4" x14ac:dyDescent="0.3">
      <c r="C88">
        <v>0.86566008135861272</v>
      </c>
      <c r="D88">
        <v>-0.72984783576181445</v>
      </c>
    </row>
    <row r="89" spans="3:4" x14ac:dyDescent="0.3">
      <c r="C89">
        <v>0.86909062751907262</v>
      </c>
      <c r="D89">
        <v>-0.74505074059312182</v>
      </c>
    </row>
    <row r="90" spans="3:4" x14ac:dyDescent="0.3">
      <c r="C90">
        <v>0.8906239018801132</v>
      </c>
      <c r="D90">
        <v>-0.84047820476501722</v>
      </c>
    </row>
    <row r="91" spans="3:4" x14ac:dyDescent="0.3">
      <c r="C91">
        <v>0.8683165555649176</v>
      </c>
      <c r="D91">
        <v>-0.74162034155426226</v>
      </c>
    </row>
    <row r="92" spans="3:4" x14ac:dyDescent="0.3">
      <c r="C92">
        <v>0.62965609806338219</v>
      </c>
      <c r="D92">
        <v>0.31603405301759169</v>
      </c>
    </row>
    <row r="93" spans="3:4" x14ac:dyDescent="0.3">
      <c r="C93">
        <v>0.59204323810921156</v>
      </c>
      <c r="D93">
        <v>0.48272026086033193</v>
      </c>
    </row>
    <row r="94" spans="3:4" x14ac:dyDescent="0.3">
      <c r="C94">
        <v>0.93847562268242646</v>
      </c>
      <c r="D94">
        <v>-1.0525392362581223</v>
      </c>
    </row>
    <row r="95" spans="3:4" x14ac:dyDescent="0.3">
      <c r="C95">
        <v>0.66014397753044429</v>
      </c>
      <c r="D95">
        <v>0.1809231090552568</v>
      </c>
    </row>
    <row r="96" spans="3:4" x14ac:dyDescent="0.3">
      <c r="C96">
        <v>0.96472369894604815</v>
      </c>
      <c r="D96">
        <v>-1.168860949121252</v>
      </c>
    </row>
    <row r="97" spans="3:4" x14ac:dyDescent="0.3">
      <c r="C97">
        <v>0.56150258100891171</v>
      </c>
      <c r="D97">
        <v>0.61806509566622458</v>
      </c>
    </row>
    <row r="98" spans="3:4" x14ac:dyDescent="0.3">
      <c r="C98">
        <v>0.26098673735262212</v>
      </c>
      <c r="D98">
        <v>1.9498395588887225</v>
      </c>
    </row>
    <row r="99" spans="3:4" x14ac:dyDescent="0.3">
      <c r="C99">
        <v>0.28501815302025418</v>
      </c>
      <c r="D99">
        <v>1.8433412614550537</v>
      </c>
    </row>
    <row r="100" spans="3:4" x14ac:dyDescent="0.3">
      <c r="C100">
        <v>0.62935702480836786</v>
      </c>
      <c r="D100">
        <v>0.31735943446442311</v>
      </c>
    </row>
    <row r="101" spans="3:4" x14ac:dyDescent="0.3">
      <c r="C101">
        <v>0.3531364849858995</v>
      </c>
      <c r="D101">
        <v>1.5414661460354595</v>
      </c>
    </row>
    <row r="102" spans="3:4" x14ac:dyDescent="0.3">
      <c r="C102">
        <v>0.65389862426396617</v>
      </c>
      <c r="D102">
        <v>0.20860019220968673</v>
      </c>
    </row>
    <row r="103" spans="3:4" x14ac:dyDescent="0.3">
      <c r="C103">
        <v>0.87106099249328539</v>
      </c>
      <c r="D103">
        <v>-0.75378266541930738</v>
      </c>
    </row>
    <row r="104" spans="3:4" x14ac:dyDescent="0.3">
      <c r="C104">
        <v>0.59220157100892523</v>
      </c>
      <c r="D104">
        <v>0.48201858832965511</v>
      </c>
    </row>
    <row r="105" spans="3:4" x14ac:dyDescent="0.3">
      <c r="C105">
        <v>0.55852944100317992</v>
      </c>
      <c r="D105">
        <v>0.63124094652002394</v>
      </c>
    </row>
    <row r="106" spans="3:4" x14ac:dyDescent="0.3">
      <c r="C106">
        <v>0.26095155226379696</v>
      </c>
      <c r="D106">
        <v>1.9499954861177609</v>
      </c>
    </row>
    <row r="107" spans="3:4" x14ac:dyDescent="0.3">
      <c r="C107">
        <v>0.28459593195435146</v>
      </c>
      <c r="D107">
        <v>1.8452123882035223</v>
      </c>
    </row>
    <row r="108" spans="3:4" x14ac:dyDescent="0.3">
      <c r="C108">
        <v>0.56702663995447311</v>
      </c>
      <c r="D108">
        <v>0.59358452070709322</v>
      </c>
    </row>
    <row r="109" spans="3:4" x14ac:dyDescent="0.3">
      <c r="C109">
        <v>0.2911403584758443</v>
      </c>
      <c r="D109">
        <v>1.8162099236022591</v>
      </c>
    </row>
    <row r="110" spans="3:4" x14ac:dyDescent="0.3">
      <c r="C110">
        <v>0.56505627498025979</v>
      </c>
      <c r="D110">
        <v>0.60231644553328167</v>
      </c>
    </row>
    <row r="111" spans="3:4" x14ac:dyDescent="0.3">
      <c r="C111">
        <v>0.56143221083126149</v>
      </c>
      <c r="D111">
        <v>0.61837695012430205</v>
      </c>
    </row>
    <row r="112" spans="3:4" x14ac:dyDescent="0.3">
      <c r="C112">
        <v>0.83554164532421593</v>
      </c>
      <c r="D112">
        <v>-0.59637412770439113</v>
      </c>
    </row>
    <row r="113" spans="3:4" x14ac:dyDescent="0.3">
      <c r="C113">
        <v>0.53650357539858595</v>
      </c>
      <c r="D113">
        <v>0.72885139189846671</v>
      </c>
    </row>
    <row r="114" spans="3:4" x14ac:dyDescent="0.3">
      <c r="C114">
        <v>0.84534069256204281</v>
      </c>
      <c r="D114">
        <v>-0.63979986099176689</v>
      </c>
    </row>
    <row r="115" spans="3:4" x14ac:dyDescent="0.3">
      <c r="C115">
        <v>1.6201455293374483</v>
      </c>
      <c r="D115">
        <v>-0.87215804084085924</v>
      </c>
    </row>
    <row r="116" spans="3:4" x14ac:dyDescent="0.3">
      <c r="C116">
        <v>1.3202806098244253</v>
      </c>
      <c r="D116">
        <v>0.45673176864441589</v>
      </c>
    </row>
    <row r="117" spans="3:4" x14ac:dyDescent="0.3">
      <c r="C117">
        <v>1.3440129522370425</v>
      </c>
      <c r="D117">
        <v>0.35155885265758036</v>
      </c>
    </row>
    <row r="118" spans="3:4" x14ac:dyDescent="0.3">
      <c r="C118">
        <v>1.6284316177557896</v>
      </c>
      <c r="D118">
        <v>-0.90887890327955501</v>
      </c>
    </row>
    <row r="119" spans="3:4" x14ac:dyDescent="0.3">
      <c r="C119">
        <v>1.3499064546152684</v>
      </c>
      <c r="D119">
        <v>0.32544104179353983</v>
      </c>
    </row>
    <row r="120" spans="3:4" x14ac:dyDescent="0.3">
      <c r="C120">
        <v>1.6510380373259996</v>
      </c>
      <c r="D120">
        <v>-1.0090621479371418</v>
      </c>
    </row>
    <row r="121" spans="3:4" x14ac:dyDescent="0.3">
      <c r="C121">
        <v>1.6913249640308878</v>
      </c>
      <c r="D121">
        <v>-1.187598825186849</v>
      </c>
    </row>
    <row r="122" spans="3:4" x14ac:dyDescent="0.3">
      <c r="C122">
        <v>1.3524045959218602</v>
      </c>
      <c r="D122">
        <v>0.31437020853176612</v>
      </c>
    </row>
    <row r="123" spans="3:4" x14ac:dyDescent="0.3">
      <c r="C123">
        <v>1.4150692391195945</v>
      </c>
      <c r="D123">
        <v>3.6663813613225266E-2</v>
      </c>
    </row>
    <row r="124" spans="3:4" x14ac:dyDescent="0.3">
      <c r="C124">
        <v>1.7218832136756004</v>
      </c>
      <c r="D124">
        <v>-1.3230216236072621</v>
      </c>
    </row>
    <row r="125" spans="3:4" x14ac:dyDescent="0.3">
      <c r="C125">
        <v>1.3216176431997839</v>
      </c>
      <c r="D125">
        <v>0.4508065339409319</v>
      </c>
    </row>
    <row r="126" spans="3:4" x14ac:dyDescent="0.3">
      <c r="C126">
        <v>1.0437961818357675</v>
      </c>
      <c r="D126">
        <v>1.682007934433245</v>
      </c>
    </row>
    <row r="127" spans="3:4" x14ac:dyDescent="0.3">
      <c r="C127">
        <v>1.0463998784088342</v>
      </c>
      <c r="D127">
        <v>1.6704693194843576</v>
      </c>
    </row>
    <row r="128" spans="3:4" x14ac:dyDescent="0.3">
      <c r="C128">
        <v>1.3195593155035077</v>
      </c>
      <c r="D128">
        <v>0.45992827683971726</v>
      </c>
    </row>
    <row r="129" spans="3:4" x14ac:dyDescent="0.3">
      <c r="C129">
        <v>1.0427934068042484</v>
      </c>
      <c r="D129">
        <v>1.6864518604608587</v>
      </c>
    </row>
    <row r="130" spans="3:4" x14ac:dyDescent="0.3">
      <c r="C130">
        <v>1.5981724413660918</v>
      </c>
      <c r="D130">
        <v>-0.7747814863059741</v>
      </c>
    </row>
    <row r="131" spans="3:4" x14ac:dyDescent="0.3">
      <c r="C131">
        <v>2.3791874463191496</v>
      </c>
      <c r="D131">
        <v>-1.034660822080459</v>
      </c>
    </row>
    <row r="132" spans="3:4" x14ac:dyDescent="0.3">
      <c r="C132">
        <v>2.1043743100496912</v>
      </c>
      <c r="D132">
        <v>0.18320880032901329</v>
      </c>
    </row>
    <row r="133" spans="3:4" x14ac:dyDescent="0.3">
      <c r="C133">
        <v>2.1025622779751916</v>
      </c>
      <c r="D133">
        <v>0.19123905262452434</v>
      </c>
    </row>
    <row r="134" spans="3:4" x14ac:dyDescent="0.3">
      <c r="C134">
        <v>2.4111355069724589</v>
      </c>
      <c r="D134">
        <v>-1.1762427460479155</v>
      </c>
    </row>
    <row r="135" spans="3:4" x14ac:dyDescent="0.3">
      <c r="C135">
        <v>3.1649524382636143</v>
      </c>
      <c r="D135">
        <v>-1.3155903337752177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83D3F-AA5F-4469-9B37-256971812740}">
  <sheetPr codeName="XLSTAT_20230720_040252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0.394898198006073+(A1-1)*0.005326194347715</f>
        <v>0.39489819800607301</v>
      </c>
      <c r="D1">
        <f t="shared" ref="D1:D32" si="1">0+1*C1-0.104450567049317*(1.00666666666667+(C1-0.5494)^2/0.337004810778415)^0.5</f>
        <v>0.28647574672801368</v>
      </c>
      <c r="E1">
        <v>1</v>
      </c>
      <c r="G1">
        <f t="shared" ref="G1:G32" si="2">0.323316706363605+(E1-1)*0.0063636072700696</f>
        <v>0.32331670636360499</v>
      </c>
      <c r="H1">
        <f t="shared" ref="H1:H32" si="3">0+1*G1+0.104450567049317*(1.00666666666667+(G1-0.5494)^2/0.337004810778415)^0.5</f>
        <v>0.4357327456015222</v>
      </c>
    </row>
    <row r="2" spans="1:8" x14ac:dyDescent="0.3">
      <c r="A2">
        <v>2</v>
      </c>
      <c r="C2">
        <f t="shared" si="0"/>
        <v>0.40022439235378798</v>
      </c>
      <c r="D2">
        <f t="shared" si="1"/>
        <v>0.29204368201642794</v>
      </c>
      <c r="E2">
        <v>2</v>
      </c>
      <c r="G2">
        <f t="shared" si="2"/>
        <v>0.32968031363367462</v>
      </c>
      <c r="H2">
        <f t="shared" si="3"/>
        <v>0.44168712541457927</v>
      </c>
    </row>
    <row r="3" spans="1:8" x14ac:dyDescent="0.3">
      <c r="A3">
        <v>3</v>
      </c>
      <c r="C3">
        <f t="shared" si="0"/>
        <v>0.40555058670150301</v>
      </c>
      <c r="D3">
        <f t="shared" si="1"/>
        <v>0.29760365073384887</v>
      </c>
      <c r="E3">
        <v>3</v>
      </c>
      <c r="G3">
        <f t="shared" si="2"/>
        <v>0.33604392090374419</v>
      </c>
      <c r="H3">
        <f t="shared" si="3"/>
        <v>0.44765175140688834</v>
      </c>
    </row>
    <row r="4" spans="1:8" x14ac:dyDescent="0.3">
      <c r="A4">
        <v>4</v>
      </c>
      <c r="C4">
        <f t="shared" si="0"/>
        <v>0.41087678104921799</v>
      </c>
      <c r="D4">
        <f t="shared" si="1"/>
        <v>0.30315560101358041</v>
      </c>
      <c r="E4">
        <v>4</v>
      </c>
      <c r="G4">
        <f t="shared" si="2"/>
        <v>0.34240752817381381</v>
      </c>
      <c r="H4">
        <f t="shared" si="3"/>
        <v>0.4536267338481379</v>
      </c>
    </row>
    <row r="5" spans="1:8" x14ac:dyDescent="0.3">
      <c r="A5">
        <v>5</v>
      </c>
      <c r="C5">
        <f t="shared" si="0"/>
        <v>0.41620297539693302</v>
      </c>
      <c r="D5">
        <f t="shared" si="1"/>
        <v>0.30869948233976746</v>
      </c>
      <c r="E5">
        <v>5</v>
      </c>
      <c r="G5">
        <f t="shared" si="2"/>
        <v>0.34877113544388338</v>
      </c>
      <c r="H5">
        <f t="shared" si="3"/>
        <v>0.45961218167203</v>
      </c>
    </row>
    <row r="6" spans="1:8" x14ac:dyDescent="0.3">
      <c r="A6">
        <v>6</v>
      </c>
      <c r="C6">
        <f t="shared" si="0"/>
        <v>0.42152916974464799</v>
      </c>
      <c r="D6">
        <f t="shared" si="1"/>
        <v>0.31423524559947458</v>
      </c>
      <c r="E6">
        <v>6</v>
      </c>
      <c r="G6">
        <f t="shared" si="2"/>
        <v>0.35513474271395301</v>
      </c>
      <c r="H6">
        <f t="shared" si="3"/>
        <v>0.46560820235013062</v>
      </c>
    </row>
    <row r="7" spans="1:8" x14ac:dyDescent="0.3">
      <c r="A7">
        <v>7</v>
      </c>
      <c r="C7">
        <f t="shared" si="0"/>
        <v>0.42685536409236302</v>
      </c>
      <c r="D7">
        <f t="shared" si="1"/>
        <v>0.319762843134059</v>
      </c>
      <c r="E7">
        <v>7</v>
      </c>
      <c r="G7">
        <f t="shared" si="2"/>
        <v>0.36149834998402258</v>
      </c>
      <c r="H7">
        <f t="shared" si="3"/>
        <v>0.47161490176410548</v>
      </c>
    </row>
    <row r="8" spans="1:8" x14ac:dyDescent="0.3">
      <c r="A8">
        <v>8</v>
      </c>
      <c r="C8">
        <f t="shared" si="0"/>
        <v>0.432181558440078</v>
      </c>
      <c r="D8">
        <f t="shared" si="1"/>
        <v>0.3252822287897208</v>
      </c>
      <c r="E8">
        <v>8</v>
      </c>
      <c r="G8">
        <f t="shared" si="2"/>
        <v>0.36786195725409221</v>
      </c>
      <c r="H8">
        <f t="shared" si="3"/>
        <v>0.4776323840766144</v>
      </c>
    </row>
    <row r="9" spans="1:8" x14ac:dyDescent="0.3">
      <c r="A9">
        <v>9</v>
      </c>
      <c r="C9">
        <f t="shared" si="0"/>
        <v>0.43750775278779303</v>
      </c>
      <c r="D9">
        <f t="shared" si="1"/>
        <v>0.33079335796711729</v>
      </c>
      <c r="E9">
        <v>9</v>
      </c>
      <c r="G9">
        <f t="shared" si="2"/>
        <v>0.37422556452416178</v>
      </c>
      <c r="H9">
        <f t="shared" si="3"/>
        <v>0.48366075160114896</v>
      </c>
    </row>
    <row r="10" spans="1:8" x14ac:dyDescent="0.3">
      <c r="A10">
        <v>10</v>
      </c>
      <c r="C10">
        <f t="shared" si="0"/>
        <v>0.442833947135508</v>
      </c>
      <c r="D10">
        <f t="shared" si="1"/>
        <v>0.33629618766992331</v>
      </c>
      <c r="E10">
        <v>10</v>
      </c>
      <c r="G10">
        <f t="shared" si="2"/>
        <v>0.38058917179423141</v>
      </c>
      <c r="H10">
        <f t="shared" si="3"/>
        <v>0.48970010467112135</v>
      </c>
    </row>
    <row r="11" spans="1:8" x14ac:dyDescent="0.3">
      <c r="A11">
        <v>11</v>
      </c>
      <c r="C11">
        <f t="shared" si="0"/>
        <v>0.44816014148322303</v>
      </c>
      <c r="D11">
        <f t="shared" si="1"/>
        <v>0.34179067655222467</v>
      </c>
      <c r="E11">
        <v>11</v>
      </c>
      <c r="G11">
        <f t="shared" si="2"/>
        <v>0.38695277906430098</v>
      </c>
      <c r="H11">
        <f t="shared" si="3"/>
        <v>0.49575054150851977</v>
      </c>
    </row>
    <row r="12" spans="1:8" x14ac:dyDescent="0.3">
      <c r="A12">
        <v>12</v>
      </c>
      <c r="C12">
        <f t="shared" si="0"/>
        <v>0.453486335830938</v>
      </c>
      <c r="D12">
        <f t="shared" si="1"/>
        <v>0.34727678496462766</v>
      </c>
      <c r="E12">
        <v>12</v>
      </c>
      <c r="G12">
        <f t="shared" si="2"/>
        <v>0.3933163863343706</v>
      </c>
      <c r="H12">
        <f t="shared" si="3"/>
        <v>0.50181215809247015</v>
      </c>
    </row>
    <row r="13" spans="1:8" x14ac:dyDescent="0.3">
      <c r="A13">
        <v>13</v>
      </c>
      <c r="C13">
        <f t="shared" si="0"/>
        <v>0.45881253017865298</v>
      </c>
      <c r="D13">
        <f t="shared" si="1"/>
        <v>0.35275447499897206</v>
      </c>
      <c r="E13">
        <v>13</v>
      </c>
      <c r="G13">
        <f t="shared" si="2"/>
        <v>0.39967999360444018</v>
      </c>
      <c r="H13">
        <f t="shared" si="3"/>
        <v>0.50788504802804879</v>
      </c>
    </row>
    <row r="14" spans="1:8" x14ac:dyDescent="0.3">
      <c r="A14">
        <v>14</v>
      </c>
      <c r="C14">
        <f t="shared" si="0"/>
        <v>0.46413872452636801</v>
      </c>
      <c r="D14">
        <f t="shared" si="1"/>
        <v>0.35822371053153584</v>
      </c>
      <c r="E14">
        <v>14</v>
      </c>
      <c r="G14">
        <f t="shared" si="2"/>
        <v>0.4060436008745098</v>
      </c>
      <c r="H14">
        <f t="shared" si="3"/>
        <v>0.51396930241570915</v>
      </c>
    </row>
    <row r="15" spans="1:8" x14ac:dyDescent="0.3">
      <c r="A15">
        <v>15</v>
      </c>
      <c r="C15">
        <f t="shared" si="0"/>
        <v>0.46946491887408304</v>
      </c>
      <c r="D15">
        <f t="shared" si="1"/>
        <v>0.36368445726461979</v>
      </c>
      <c r="E15">
        <v>15</v>
      </c>
      <c r="G15">
        <f t="shared" si="2"/>
        <v>0.41240720814457937</v>
      </c>
      <c r="H15">
        <f t="shared" si="3"/>
        <v>0.52006500972169456</v>
      </c>
    </row>
    <row r="16" spans="1:8" x14ac:dyDescent="0.3">
      <c r="A16">
        <v>16</v>
      </c>
      <c r="C16">
        <f t="shared" si="0"/>
        <v>0.47479111322179801</v>
      </c>
      <c r="D16">
        <f t="shared" si="1"/>
        <v>0.36913668276640654</v>
      </c>
      <c r="E16">
        <v>16</v>
      </c>
      <c r="G16">
        <f t="shared" si="2"/>
        <v>0.418770815414649</v>
      </c>
      <c r="H16">
        <f t="shared" si="3"/>
        <v>0.52617225564981729</v>
      </c>
    </row>
    <row r="17" spans="1:8" x14ac:dyDescent="0.3">
      <c r="A17">
        <v>17</v>
      </c>
      <c r="C17">
        <f t="shared" si="0"/>
        <v>0.48011730756951299</v>
      </c>
      <c r="D17">
        <f t="shared" si="1"/>
        <v>0.37458035650898841</v>
      </c>
      <c r="E17">
        <v>17</v>
      </c>
      <c r="G17">
        <f t="shared" si="2"/>
        <v>0.42513442268471857</v>
      </c>
      <c r="H17">
        <f t="shared" si="3"/>
        <v>0.53229112301499582</v>
      </c>
    </row>
    <row r="18" spans="1:8" x14ac:dyDescent="0.3">
      <c r="A18">
        <v>18</v>
      </c>
      <c r="C18">
        <f t="shared" si="0"/>
        <v>0.48544350191722802</v>
      </c>
      <c r="D18">
        <f t="shared" si="1"/>
        <v>0.38001544990446273</v>
      </c>
      <c r="E18">
        <v>18</v>
      </c>
      <c r="G18">
        <f t="shared" si="2"/>
        <v>0.4314980299547882</v>
      </c>
      <c r="H18">
        <f t="shared" si="3"/>
        <v>0.53842169161894349</v>
      </c>
    </row>
    <row r="19" spans="1:8" x14ac:dyDescent="0.3">
      <c r="A19">
        <v>19</v>
      </c>
      <c r="C19">
        <f t="shared" si="0"/>
        <v>0.49076969626494304</v>
      </c>
      <c r="D19">
        <f t="shared" si="1"/>
        <v>0.38544193633899798</v>
      </c>
      <c r="E19">
        <v>19</v>
      </c>
      <c r="G19">
        <f t="shared" si="2"/>
        <v>0.43786163722485777</v>
      </c>
      <c r="H19">
        <f t="shared" si="3"/>
        <v>0.54456403812840903</v>
      </c>
    </row>
    <row r="20" spans="1:8" x14ac:dyDescent="0.3">
      <c r="A20">
        <v>20</v>
      </c>
      <c r="C20">
        <f t="shared" si="0"/>
        <v>0.49609589061265802</v>
      </c>
      <c r="D20">
        <f t="shared" si="1"/>
        <v>0.39085979120477859</v>
      </c>
      <c r="E20">
        <v>20</v>
      </c>
      <c r="G20">
        <f t="shared" si="2"/>
        <v>0.4442252444949274</v>
      </c>
      <c r="H20">
        <f t="shared" si="3"/>
        <v>0.55071823595637082</v>
      </c>
    </row>
    <row r="21" spans="1:8" x14ac:dyDescent="0.3">
      <c r="A21">
        <v>21</v>
      </c>
      <c r="C21">
        <f t="shared" si="0"/>
        <v>0.50142208496037299</v>
      </c>
      <c r="D21">
        <f t="shared" si="1"/>
        <v>0.39626899192973969</v>
      </c>
      <c r="E21">
        <v>21</v>
      </c>
      <c r="G21">
        <f t="shared" si="2"/>
        <v>0.45058885176499697</v>
      </c>
      <c r="H21">
        <f t="shared" si="3"/>
        <v>0.55688435514658619</v>
      </c>
    </row>
    <row r="22" spans="1:8" x14ac:dyDescent="0.3">
      <c r="A22">
        <v>22</v>
      </c>
      <c r="C22">
        <f t="shared" si="0"/>
        <v>0.50674827930808797</v>
      </c>
      <c r="D22">
        <f t="shared" si="1"/>
        <v>0.4016695180050095</v>
      </c>
      <c r="E22">
        <v>22</v>
      </c>
      <c r="G22">
        <f t="shared" si="2"/>
        <v>0.45695245903506659</v>
      </c>
      <c r="H22">
        <f t="shared" si="3"/>
        <v>0.56306246226189405</v>
      </c>
    </row>
    <row r="23" spans="1:8" x14ac:dyDescent="0.3">
      <c r="A23">
        <v>23</v>
      </c>
      <c r="C23">
        <f t="shared" si="0"/>
        <v>0.51207447365580305</v>
      </c>
      <c r="D23">
        <f t="shared" si="1"/>
        <v>0.40706135100998297</v>
      </c>
      <c r="E23">
        <v>23</v>
      </c>
      <c r="G23">
        <f t="shared" si="2"/>
        <v>0.46331606630513622</v>
      </c>
      <c r="H23">
        <f t="shared" si="3"/>
        <v>0.56925262027666534</v>
      </c>
    </row>
    <row r="24" spans="1:8" x14ac:dyDescent="0.3">
      <c r="A24">
        <v>24</v>
      </c>
      <c r="C24">
        <f t="shared" si="0"/>
        <v>0.51740066800351803</v>
      </c>
      <c r="D24">
        <f t="shared" si="1"/>
        <v>0.41244447463495526</v>
      </c>
      <c r="E24">
        <v>24</v>
      </c>
      <c r="G24">
        <f t="shared" si="2"/>
        <v>0.46967967357520579</v>
      </c>
      <c r="H24">
        <f t="shared" si="3"/>
        <v>0.57545488847378945</v>
      </c>
    </row>
    <row r="25" spans="1:8" x14ac:dyDescent="0.3">
      <c r="A25">
        <v>25</v>
      </c>
      <c r="C25">
        <f t="shared" si="0"/>
        <v>0.522726862351233</v>
      </c>
      <c r="D25">
        <f t="shared" si="1"/>
        <v>0.41781887470125179</v>
      </c>
      <c r="E25">
        <v>25</v>
      </c>
      <c r="G25">
        <f t="shared" si="2"/>
        <v>0.47604328084527536</v>
      </c>
      <c r="H25">
        <f t="shared" si="3"/>
        <v>0.58166932234657331</v>
      </c>
    </row>
    <row r="26" spans="1:8" x14ac:dyDescent="0.3">
      <c r="A26">
        <v>26</v>
      </c>
      <c r="C26">
        <f t="shared" si="0"/>
        <v>0.52805305669894798</v>
      </c>
      <c r="D26">
        <f t="shared" si="1"/>
        <v>0.42318453917879573</v>
      </c>
      <c r="E26">
        <v>26</v>
      </c>
      <c r="G26">
        <f t="shared" si="2"/>
        <v>0.48240688811534499</v>
      </c>
      <c r="H26">
        <f t="shared" si="3"/>
        <v>0.58789597350591871</v>
      </c>
    </row>
    <row r="27" spans="1:8" x14ac:dyDescent="0.3">
      <c r="A27">
        <v>27</v>
      </c>
      <c r="C27">
        <f t="shared" si="0"/>
        <v>0.53337925104666306</v>
      </c>
      <c r="D27">
        <f t="shared" si="1"/>
        <v>0.4285414582010641</v>
      </c>
      <c r="E27">
        <v>27</v>
      </c>
      <c r="G27">
        <f t="shared" si="2"/>
        <v>0.48877049538541462</v>
      </c>
      <c r="H27">
        <f t="shared" si="3"/>
        <v>0.5941348895931311</v>
      </c>
    </row>
    <row r="28" spans="1:8" x14ac:dyDescent="0.3">
      <c r="A28">
        <v>28</v>
      </c>
      <c r="C28">
        <f t="shared" si="0"/>
        <v>0.53870544539437804</v>
      </c>
      <c r="D28">
        <f t="shared" si="1"/>
        <v>0.43388962407738718</v>
      </c>
      <c r="E28">
        <v>28</v>
      </c>
      <c r="G28">
        <f t="shared" si="2"/>
        <v>0.49513410265548419</v>
      </c>
      <c r="H28">
        <f t="shared" si="3"/>
        <v>0.6003861141986937</v>
      </c>
    </row>
    <row r="29" spans="1:8" x14ac:dyDescent="0.3">
      <c r="A29">
        <v>29</v>
      </c>
      <c r="C29">
        <f t="shared" si="0"/>
        <v>0.54403163974209301</v>
      </c>
      <c r="D29">
        <f t="shared" si="1"/>
        <v>0.43922903130255864</v>
      </c>
      <c r="E29">
        <v>29</v>
      </c>
      <c r="G29">
        <f t="shared" si="2"/>
        <v>0.50149770992555376</v>
      </c>
      <c r="H29">
        <f t="shared" si="3"/>
        <v>0.60664968678732378</v>
      </c>
    </row>
    <row r="30" spans="1:8" x14ac:dyDescent="0.3">
      <c r="A30">
        <v>30</v>
      </c>
      <c r="C30">
        <f t="shared" si="0"/>
        <v>0.54935783408980798</v>
      </c>
      <c r="D30">
        <f t="shared" si="1"/>
        <v>0.44455967656372475</v>
      </c>
      <c r="E30">
        <v>30</v>
      </c>
      <c r="G30">
        <f t="shared" si="2"/>
        <v>0.50786131719562344</v>
      </c>
      <c r="H30">
        <f t="shared" si="3"/>
        <v>0.61292564262960703</v>
      </c>
    </row>
    <row r="31" spans="1:8" x14ac:dyDescent="0.3">
      <c r="A31">
        <v>31</v>
      </c>
      <c r="C31">
        <f t="shared" si="0"/>
        <v>0.55468402843752296</v>
      </c>
      <c r="D31">
        <f t="shared" si="1"/>
        <v>0.44988155874453556</v>
      </c>
      <c r="E31">
        <v>31</v>
      </c>
      <c r="G31">
        <f t="shared" si="2"/>
        <v>0.51422492446569301</v>
      </c>
      <c r="H31">
        <f t="shared" si="3"/>
        <v>0.61921401274048138</v>
      </c>
    </row>
    <row r="32" spans="1:8" x14ac:dyDescent="0.3">
      <c r="A32">
        <v>32</v>
      </c>
      <c r="C32">
        <f t="shared" si="0"/>
        <v>0.56001022278523804</v>
      </c>
      <c r="D32">
        <f t="shared" si="1"/>
        <v>0.45519467892654453</v>
      </c>
      <c r="E32">
        <v>32</v>
      </c>
      <c r="G32">
        <f t="shared" si="2"/>
        <v>0.52058853173576258</v>
      </c>
      <c r="H32">
        <f t="shared" si="3"/>
        <v>0.62551482382481949</v>
      </c>
    </row>
    <row r="33" spans="1:8" x14ac:dyDescent="0.3">
      <c r="A33">
        <v>33</v>
      </c>
      <c r="C33">
        <f t="shared" ref="C33:C64" si="4">0.394898198006073+(A33-1)*0.005326194347715</f>
        <v>0.56533641713295302</v>
      </c>
      <c r="D33">
        <f t="shared" ref="D33:D64" si="5">0+1*C33-0.104450567049317*(1.00666666666667+(C33-0.5494)^2/0.337004810778415)^0.5</f>
        <v>0.46049904038785194</v>
      </c>
      <c r="E33">
        <v>33</v>
      </c>
      <c r="G33">
        <f t="shared" ref="G33:G64" si="6">0.323316706363605+(E33-1)*0.0063636072700696</f>
        <v>0.52695213900583215</v>
      </c>
      <c r="H33">
        <f t="shared" ref="H33:H64" si="7">0+1*G33+0.104450567049317*(1.00666666666667+(G33-0.5494)^2/0.337004810778415)^0.5</f>
        <v>0.63182809823032926</v>
      </c>
    </row>
    <row r="34" spans="1:8" x14ac:dyDescent="0.3">
      <c r="A34">
        <v>34</v>
      </c>
      <c r="C34">
        <f t="shared" si="4"/>
        <v>0.57066261148066799</v>
      </c>
      <c r="D34">
        <f t="shared" si="5"/>
        <v>0.46579464859899861</v>
      </c>
      <c r="E34">
        <v>34</v>
      </c>
      <c r="G34">
        <f t="shared" si="6"/>
        <v>0.53331574627590173</v>
      </c>
      <c r="H34">
        <f t="shared" si="7"/>
        <v>0.6381538539079652</v>
      </c>
    </row>
    <row r="35" spans="1:8" x14ac:dyDescent="0.3">
      <c r="A35">
        <v>35</v>
      </c>
      <c r="C35">
        <f t="shared" si="4"/>
        <v>0.57598880582838308</v>
      </c>
      <c r="D35">
        <f t="shared" si="5"/>
        <v>0.47108151121611835</v>
      </c>
      <c r="E35">
        <v>35</v>
      </c>
      <c r="G35">
        <f t="shared" si="6"/>
        <v>0.53967935354597141</v>
      </c>
      <c r="H35">
        <f t="shared" si="7"/>
        <v>0.64449210438001536</v>
      </c>
    </row>
    <row r="36" spans="1:8" x14ac:dyDescent="0.3">
      <c r="A36">
        <v>36</v>
      </c>
      <c r="C36">
        <f t="shared" si="4"/>
        <v>0.58131500017609805</v>
      </c>
      <c r="D36">
        <f t="shared" si="5"/>
        <v>0.47635963807137183</v>
      </c>
      <c r="E36">
        <v>36</v>
      </c>
      <c r="G36">
        <f t="shared" si="6"/>
        <v>0.54604296081604098</v>
      </c>
      <c r="H36">
        <f t="shared" si="7"/>
        <v>0.6508428587159919</v>
      </c>
    </row>
    <row r="37" spans="1:8" x14ac:dyDescent="0.3">
      <c r="A37">
        <v>37</v>
      </c>
      <c r="C37">
        <f t="shared" si="4"/>
        <v>0.58664119452381303</v>
      </c>
      <c r="D37">
        <f t="shared" si="5"/>
        <v>0.48162904116068894</v>
      </c>
      <c r="E37">
        <v>37</v>
      </c>
      <c r="G37">
        <f t="shared" si="6"/>
        <v>0.55240656808611055</v>
      </c>
      <c r="H37">
        <f t="shared" si="7"/>
        <v>0.65720612151642999</v>
      </c>
    </row>
    <row r="38" spans="1:8" x14ac:dyDescent="0.3">
      <c r="A38">
        <v>38</v>
      </c>
      <c r="C38">
        <f t="shared" si="4"/>
        <v>0.591967388871528</v>
      </c>
      <c r="D38">
        <f t="shared" si="5"/>
        <v>0.48688973462885493</v>
      </c>
      <c r="E38">
        <v>38</v>
      </c>
      <c r="G38">
        <f t="shared" si="6"/>
        <v>0.55877017535618023</v>
      </c>
      <c r="H38">
        <f t="shared" si="7"/>
        <v>0.66358189290465908</v>
      </c>
    </row>
    <row r="39" spans="1:8" x14ac:dyDescent="0.3">
      <c r="A39">
        <v>39</v>
      </c>
      <c r="C39">
        <f t="shared" si="4"/>
        <v>0.59729358321924297</v>
      </c>
      <c r="D39">
        <f t="shared" si="5"/>
        <v>0.49214173475198297</v>
      </c>
      <c r="E39">
        <v>39</v>
      </c>
      <c r="G39">
        <f t="shared" si="6"/>
        <v>0.5651337826262498</v>
      </c>
      <c r="H39">
        <f t="shared" si="7"/>
        <v>0.66997016852658176</v>
      </c>
    </row>
    <row r="40" spans="1:8" x14ac:dyDescent="0.3">
      <c r="A40">
        <v>40</v>
      </c>
      <c r="C40">
        <f t="shared" si="4"/>
        <v>0.60261977756695806</v>
      </c>
      <c r="D40">
        <f t="shared" si="5"/>
        <v>0.49738505991742549</v>
      </c>
      <c r="E40">
        <v>40</v>
      </c>
      <c r="G40">
        <f t="shared" si="6"/>
        <v>0.57149738989631937</v>
      </c>
      <c r="H40">
        <f t="shared" si="7"/>
        <v>0.67637093955846261</v>
      </c>
    </row>
    <row r="41" spans="1:8" x14ac:dyDescent="0.3">
      <c r="A41">
        <v>41</v>
      </c>
      <c r="C41">
        <f t="shared" si="4"/>
        <v>0.60794597191467303</v>
      </c>
      <c r="D41">
        <f t="shared" si="5"/>
        <v>0.50261973060117859</v>
      </c>
      <c r="E41">
        <v>41</v>
      </c>
      <c r="G41">
        <f t="shared" si="6"/>
        <v>0.57786099716638906</v>
      </c>
      <c r="H41">
        <f t="shared" si="7"/>
        <v>0.6827841927226922</v>
      </c>
    </row>
    <row r="42" spans="1:8" x14ac:dyDescent="0.3">
      <c r="A42">
        <v>42</v>
      </c>
      <c r="C42">
        <f t="shared" si="4"/>
        <v>0.61327216626238801</v>
      </c>
      <c r="D42">
        <f t="shared" si="5"/>
        <v>0.50784576934284764</v>
      </c>
      <c r="E42">
        <v>42</v>
      </c>
      <c r="G42">
        <f t="shared" si="6"/>
        <v>0.58422460443645852</v>
      </c>
      <c r="H42">
        <f t="shared" si="7"/>
        <v>0.68920991031146139</v>
      </c>
    </row>
    <row r="43" spans="1:8" x14ac:dyDescent="0.3">
      <c r="A43">
        <v>43</v>
      </c>
      <c r="C43">
        <f t="shared" si="4"/>
        <v>0.61859836061010298</v>
      </c>
      <c r="D43">
        <f t="shared" si="5"/>
        <v>0.51306320071824107</v>
      </c>
      <c r="E43">
        <v>43</v>
      </c>
      <c r="G43">
        <f t="shared" si="6"/>
        <v>0.5905882117065282</v>
      </c>
      <c r="H43">
        <f t="shared" si="7"/>
        <v>0.69564807021825048</v>
      </c>
    </row>
    <row r="44" spans="1:8" x14ac:dyDescent="0.3">
      <c r="A44">
        <v>44</v>
      </c>
      <c r="C44">
        <f t="shared" si="4"/>
        <v>0.62392455495781807</v>
      </c>
      <c r="D44">
        <f t="shared" si="5"/>
        <v>0.51827205130967147</v>
      </c>
      <c r="E44">
        <v>44</v>
      </c>
      <c r="G44">
        <f t="shared" si="6"/>
        <v>0.59695181897659777</v>
      </c>
      <c r="H44">
        <f t="shared" si="7"/>
        <v>0.70209864597699645</v>
      </c>
    </row>
    <row r="45" spans="1:8" x14ac:dyDescent="0.3">
      <c r="A45">
        <v>45</v>
      </c>
      <c r="C45">
        <f t="shared" si="4"/>
        <v>0.62925074930553304</v>
      </c>
      <c r="D45">
        <f t="shared" si="5"/>
        <v>0.52347234967404499</v>
      </c>
      <c r="E45">
        <v>45</v>
      </c>
      <c r="G45">
        <f t="shared" si="6"/>
        <v>0.60331542624666734</v>
      </c>
      <c r="H45">
        <f t="shared" si="7"/>
        <v>0.70856160680878522</v>
      </c>
    </row>
    <row r="46" spans="1:8" x14ac:dyDescent="0.3">
      <c r="A46">
        <v>46</v>
      </c>
      <c r="C46">
        <f t="shared" si="4"/>
        <v>0.63457694365324802</v>
      </c>
      <c r="D46">
        <f t="shared" si="5"/>
        <v>0.52866412630882875</v>
      </c>
      <c r="E46">
        <v>46</v>
      </c>
      <c r="G46">
        <f t="shared" si="6"/>
        <v>0.60967903351673702</v>
      </c>
      <c r="H46">
        <f t="shared" si="7"/>
        <v>0.71503691767587141</v>
      </c>
    </row>
    <row r="47" spans="1:8" x14ac:dyDescent="0.3">
      <c r="A47">
        <v>47</v>
      </c>
      <c r="C47">
        <f t="shared" si="4"/>
        <v>0.63990313800096299</v>
      </c>
      <c r="D47">
        <f t="shared" si="5"/>
        <v>0.53384741361598576</v>
      </c>
      <c r="E47">
        <v>47</v>
      </c>
      <c r="G47">
        <f t="shared" si="6"/>
        <v>0.61604264078680659</v>
      </c>
      <c r="H47">
        <f t="shared" si="7"/>
        <v>0.72152453934280869</v>
      </c>
    </row>
    <row r="48" spans="1:8" x14ac:dyDescent="0.3">
      <c r="A48">
        <v>48</v>
      </c>
      <c r="C48">
        <f t="shared" si="4"/>
        <v>0.64522933234867796</v>
      </c>
      <c r="D48">
        <f t="shared" si="5"/>
        <v>0.53902224586397796</v>
      </c>
      <c r="E48">
        <v>48</v>
      </c>
      <c r="G48">
        <f t="shared" si="6"/>
        <v>0.62240624805687617</v>
      </c>
      <c r="H48">
        <f t="shared" si="7"/>
        <v>0.72802442844444659</v>
      </c>
    </row>
    <row r="49" spans="1:8" x14ac:dyDescent="0.3">
      <c r="A49">
        <v>49</v>
      </c>
      <c r="C49">
        <f t="shared" si="4"/>
        <v>0.65055552669639294</v>
      </c>
      <c r="D49">
        <f t="shared" si="5"/>
        <v>0.54418865914793479</v>
      </c>
      <c r="E49">
        <v>49</v>
      </c>
      <c r="G49">
        <f t="shared" si="6"/>
        <v>0.62876985532694585</v>
      </c>
      <c r="H49">
        <f t="shared" si="7"/>
        <v>0.73453653756051829</v>
      </c>
    </row>
    <row r="50" spans="1:8" x14ac:dyDescent="0.3">
      <c r="A50">
        <v>50</v>
      </c>
      <c r="C50">
        <f t="shared" si="4"/>
        <v>0.65588172104410802</v>
      </c>
      <c r="D50">
        <f t="shared" si="5"/>
        <v>0.54934669134809533</v>
      </c>
      <c r="E50">
        <v>50</v>
      </c>
      <c r="G50">
        <f t="shared" si="6"/>
        <v>0.63513346259701531</v>
      </c>
      <c r="H50">
        <f t="shared" si="7"/>
        <v>0.74106081529652867</v>
      </c>
    </row>
    <row r="51" spans="1:8" x14ac:dyDescent="0.3">
      <c r="A51">
        <v>51</v>
      </c>
      <c r="C51">
        <f t="shared" si="4"/>
        <v>0.661207915391823</v>
      </c>
      <c r="D51">
        <f t="shared" si="5"/>
        <v>0.55449638208662777</v>
      </c>
      <c r="E51">
        <v>51</v>
      </c>
      <c r="G51">
        <f t="shared" si="6"/>
        <v>0.64149706986708499</v>
      </c>
      <c r="H51">
        <f t="shared" si="7"/>
        <v>0.74759720637062677</v>
      </c>
    </row>
    <row r="52" spans="1:8" x14ac:dyDescent="0.3">
      <c r="A52">
        <v>52</v>
      </c>
      <c r="C52">
        <f t="shared" si="4"/>
        <v>0.66653410973953808</v>
      </c>
      <c r="D52">
        <f t="shared" si="5"/>
        <v>0.5596377726829409</v>
      </c>
      <c r="E52">
        <v>52</v>
      </c>
      <c r="G52">
        <f t="shared" si="6"/>
        <v>0.64786067713715456</v>
      </c>
      <c r="H52">
        <f t="shared" si="7"/>
        <v>0.75414565170612557</v>
      </c>
    </row>
    <row r="53" spans="1:8" x14ac:dyDescent="0.3">
      <c r="A53">
        <v>53</v>
      </c>
      <c r="C53">
        <f t="shared" si="4"/>
        <v>0.67186030408725306</v>
      </c>
      <c r="D53">
        <f t="shared" si="5"/>
        <v>0.56477090610759384</v>
      </c>
      <c r="E53">
        <v>53</v>
      </c>
      <c r="G53">
        <f t="shared" si="6"/>
        <v>0.65422428440722413</v>
      </c>
      <c r="H53">
        <f t="shared" si="7"/>
        <v>0.76070608852932231</v>
      </c>
    </row>
    <row r="54" spans="1:8" x14ac:dyDescent="0.3">
      <c r="A54">
        <v>54</v>
      </c>
      <c r="C54">
        <f t="shared" si="4"/>
        <v>0.67718649843496803</v>
      </c>
      <c r="D54">
        <f t="shared" si="5"/>
        <v>0.56989582693492358</v>
      </c>
      <c r="E54">
        <v>54</v>
      </c>
      <c r="G54">
        <f t="shared" si="6"/>
        <v>0.66058789167729381</v>
      </c>
      <c r="H54">
        <f t="shared" si="7"/>
        <v>0.76727845047225218</v>
      </c>
    </row>
    <row r="55" spans="1:8" x14ac:dyDescent="0.3">
      <c r="A55">
        <v>55</v>
      </c>
      <c r="C55">
        <f t="shared" si="4"/>
        <v>0.68251269278268301</v>
      </c>
      <c r="D55">
        <f t="shared" si="5"/>
        <v>0.5750125812945015</v>
      </c>
      <c r="E55">
        <v>55</v>
      </c>
      <c r="G55">
        <f t="shared" si="6"/>
        <v>0.66695149894736339</v>
      </c>
      <c r="H55">
        <f t="shared" si="7"/>
        <v>0.77386266767999645</v>
      </c>
    </row>
    <row r="56" spans="1:8" x14ac:dyDescent="0.3">
      <c r="A56">
        <v>56</v>
      </c>
      <c r="C56">
        <f t="shared" si="4"/>
        <v>0.68783888713039798</v>
      </c>
      <c r="D56">
        <f t="shared" si="5"/>
        <v>0.58012121682153528</v>
      </c>
      <c r="E56">
        <v>56</v>
      </c>
      <c r="G56">
        <f t="shared" si="6"/>
        <v>0.67331510621743296</v>
      </c>
      <c r="H56">
        <f t="shared" si="7"/>
        <v>0.7804586669221627</v>
      </c>
    </row>
    <row r="57" spans="1:8" x14ac:dyDescent="0.3">
      <c r="A57">
        <v>57</v>
      </c>
      <c r="C57">
        <f t="shared" si="4"/>
        <v>0.69316508147811295</v>
      </c>
      <c r="D57">
        <f t="shared" si="5"/>
        <v>0.58522178260633217</v>
      </c>
      <c r="E57">
        <v>57</v>
      </c>
      <c r="G57">
        <f t="shared" si="6"/>
        <v>0.67967871348750264</v>
      </c>
      <c r="H57">
        <f t="shared" si="7"/>
        <v>0.78706637170813876</v>
      </c>
    </row>
    <row r="58" spans="1:8" x14ac:dyDescent="0.3">
      <c r="A58">
        <v>58</v>
      </c>
      <c r="C58">
        <f t="shared" si="4"/>
        <v>0.69849127582582804</v>
      </c>
      <c r="D58">
        <f t="shared" si="5"/>
        <v>0.59031432914293847</v>
      </c>
      <c r="E58">
        <v>58</v>
      </c>
      <c r="G58">
        <f t="shared" si="6"/>
        <v>0.6860423207575721</v>
      </c>
      <c r="H58">
        <f t="shared" si="7"/>
        <v>0.793685702405724</v>
      </c>
    </row>
    <row r="59" spans="1:8" x14ac:dyDescent="0.3">
      <c r="A59">
        <v>59</v>
      </c>
      <c r="C59">
        <f t="shared" si="4"/>
        <v>0.70381747017354301</v>
      </c>
      <c r="D59">
        <f t="shared" si="5"/>
        <v>0.59539890827707032</v>
      </c>
      <c r="E59">
        <v>59</v>
      </c>
      <c r="G59">
        <f t="shared" si="6"/>
        <v>0.69240592802764178</v>
      </c>
      <c r="H59">
        <f t="shared" si="7"/>
        <v>0.80031657636273756</v>
      </c>
    </row>
    <row r="60" spans="1:8" x14ac:dyDescent="0.3">
      <c r="A60">
        <v>60</v>
      </c>
      <c r="C60">
        <f t="shared" si="4"/>
        <v>0.7091436645212581</v>
      </c>
      <c r="D60">
        <f t="shared" si="5"/>
        <v>0.60047557315345046</v>
      </c>
      <c r="E60">
        <v>60</v>
      </c>
      <c r="G60">
        <f t="shared" si="6"/>
        <v>0.69876953529771135</v>
      </c>
      <c r="H60">
        <f t="shared" si="7"/>
        <v>0.80695890803119774</v>
      </c>
    </row>
    <row r="61" spans="1:8" x14ac:dyDescent="0.3">
      <c r="A61">
        <v>61</v>
      </c>
      <c r="C61">
        <f t="shared" si="4"/>
        <v>0.71446985886897307</v>
      </c>
      <c r="D61">
        <f t="shared" si="5"/>
        <v>0.60554437816265949</v>
      </c>
      <c r="E61">
        <v>61</v>
      </c>
      <c r="G61">
        <f t="shared" si="6"/>
        <v>0.70513314256778092</v>
      </c>
      <c r="H61">
        <f t="shared" si="7"/>
        <v>0.81361260909367816</v>
      </c>
    </row>
    <row r="62" spans="1:8" x14ac:dyDescent="0.3">
      <c r="A62">
        <v>62</v>
      </c>
      <c r="C62">
        <f t="shared" si="4"/>
        <v>0.71979605321668805</v>
      </c>
      <c r="D62">
        <f t="shared" si="5"/>
        <v>0.61060537888761734</v>
      </c>
      <c r="E62">
        <v>62</v>
      </c>
      <c r="G62">
        <f t="shared" si="6"/>
        <v>0.71149674983785061</v>
      </c>
      <c r="H62">
        <f t="shared" si="7"/>
        <v>0.82027758859144162</v>
      </c>
    </row>
    <row r="63" spans="1:8" x14ac:dyDescent="0.3">
      <c r="A63">
        <v>63</v>
      </c>
      <c r="C63">
        <f t="shared" si="4"/>
        <v>0.72512224756440302</v>
      </c>
      <c r="D63">
        <f t="shared" si="5"/>
        <v>0.6156586320497982</v>
      </c>
      <c r="E63">
        <v>63</v>
      </c>
      <c r="G63">
        <f t="shared" si="6"/>
        <v>0.71786035710792018</v>
      </c>
      <c r="H63">
        <f t="shared" si="7"/>
        <v>0.82695375305396157</v>
      </c>
    </row>
    <row r="64" spans="1:8" x14ac:dyDescent="0.3">
      <c r="A64">
        <v>64</v>
      </c>
      <c r="C64">
        <f t="shared" si="4"/>
        <v>0.730448441912118</v>
      </c>
      <c r="D64">
        <f t="shared" si="5"/>
        <v>0.62070419545528688</v>
      </c>
      <c r="E64">
        <v>64</v>
      </c>
      <c r="G64">
        <f t="shared" si="6"/>
        <v>0.72422396437798975</v>
      </c>
      <c r="H64">
        <f t="shared" si="7"/>
        <v>0.83364100662945184</v>
      </c>
    </row>
    <row r="65" spans="1:8" x14ac:dyDescent="0.3">
      <c r="A65">
        <v>65</v>
      </c>
      <c r="C65">
        <f t="shared" ref="C65:C70" si="8">0.394898198006073+(A65-1)*0.005326194347715</f>
        <v>0.73577463625983297</v>
      </c>
      <c r="D65">
        <f t="shared" ref="D65:D70" si="9">0+1*C65-0.104450567049317*(1.00666666666667+(C65-0.5494)^2/0.337004810778415)^0.5</f>
        <v>0.62574212794077977</v>
      </c>
      <c r="E65">
        <v>65</v>
      </c>
      <c r="G65">
        <f t="shared" ref="G65:G70" si="10">0.323316706363605+(E65-1)*0.0063636072700696</f>
        <v>0.73058757164805943</v>
      </c>
      <c r="H65">
        <f t="shared" ref="H65:H70" si="11">0+1*G65+0.104450567049317*(1.00666666666667+(G65-0.5494)^2/0.337004810778415)^0.5</f>
        <v>0.8403392512160287</v>
      </c>
    </row>
    <row r="66" spans="1:8" x14ac:dyDescent="0.3">
      <c r="A66">
        <v>66</v>
      </c>
      <c r="C66">
        <f t="shared" si="8"/>
        <v>0.74110083060754794</v>
      </c>
      <c r="D66">
        <f t="shared" si="9"/>
        <v>0.63077248931962804</v>
      </c>
      <c r="E66">
        <v>66</v>
      </c>
      <c r="G66">
        <f t="shared" si="10"/>
        <v>0.736951178918129</v>
      </c>
      <c r="H66">
        <f t="shared" si="11"/>
        <v>0.8470483865931453</v>
      </c>
    </row>
    <row r="67" spans="1:8" x14ac:dyDescent="0.3">
      <c r="A67">
        <v>67</v>
      </c>
      <c r="C67">
        <f t="shared" si="8"/>
        <v>0.74642702495526303</v>
      </c>
      <c r="D67">
        <f t="shared" si="9"/>
        <v>0.63579534032802187</v>
      </c>
      <c r="E67">
        <v>67</v>
      </c>
      <c r="G67">
        <f t="shared" si="10"/>
        <v>0.74331478618819857</v>
      </c>
      <c r="H67">
        <f t="shared" si="11"/>
        <v>0.85376831055294955</v>
      </c>
    </row>
    <row r="68" spans="1:8" x14ac:dyDescent="0.3">
      <c r="A68">
        <v>68</v>
      </c>
      <c r="C68">
        <f t="shared" si="8"/>
        <v>0.751753219302978</v>
      </c>
      <c r="D68">
        <f t="shared" si="9"/>
        <v>0.64081074257140636</v>
      </c>
      <c r="E68">
        <v>68</v>
      </c>
      <c r="G68">
        <f t="shared" si="10"/>
        <v>0.74967839345826826</v>
      </c>
      <c r="H68">
        <f t="shared" si="11"/>
        <v>0.86049891903122822</v>
      </c>
    </row>
    <row r="69" spans="1:8" x14ac:dyDescent="0.3">
      <c r="A69">
        <v>69</v>
      </c>
      <c r="C69">
        <f t="shared" si="8"/>
        <v>0.75707941365069309</v>
      </c>
      <c r="D69">
        <f t="shared" si="9"/>
        <v>0.64581875847121961</v>
      </c>
      <c r="E69">
        <v>69</v>
      </c>
      <c r="G69">
        <f t="shared" si="10"/>
        <v>0.75604200072833772</v>
      </c>
      <c r="H69">
        <f t="shared" si="11"/>
        <v>0.86724010623761794</v>
      </c>
    </row>
    <row r="70" spans="1:8" x14ac:dyDescent="0.3">
      <c r="A70">
        <v>70</v>
      </c>
      <c r="C70">
        <f t="shared" si="8"/>
        <v>0.76240560799840806</v>
      </c>
      <c r="D70">
        <f t="shared" si="9"/>
        <v>0.65081945121203755</v>
      </c>
      <c r="E70">
        <v>70</v>
      </c>
      <c r="G70">
        <f t="shared" si="10"/>
        <v>0.7624056079984074</v>
      </c>
      <c r="H70">
        <f t="shared" si="11"/>
        <v>0.8739917647847778</v>
      </c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5CA46-41DA-4B0F-A69C-7BECC39A1203}">
  <sheetPr codeName="XLSTAT_20230720_153241_1_HID2"/>
  <dimension ref="A1:B135"/>
  <sheetViews>
    <sheetView workbookViewId="0"/>
  </sheetViews>
  <sheetFormatPr defaultRowHeight="14.4" x14ac:dyDescent="0.3"/>
  <sheetData>
    <row r="1" spans="1:2" x14ac:dyDescent="0.3">
      <c r="A1">
        <v>-2.4853951272073713</v>
      </c>
      <c r="B1">
        <v>-0.53373344155780678</v>
      </c>
    </row>
    <row r="2" spans="1:2" x14ac:dyDescent="0.3">
      <c r="A2">
        <v>-2.5194451071240178</v>
      </c>
      <c r="B2">
        <v>-0.49968346164116029</v>
      </c>
    </row>
    <row r="3" spans="1:2" x14ac:dyDescent="0.3">
      <c r="A3">
        <v>-2.5197120706158804</v>
      </c>
      <c r="B3">
        <v>-0.49941649814929812</v>
      </c>
    </row>
    <row r="4" spans="1:2" x14ac:dyDescent="0.3">
      <c r="A4">
        <v>-2.5307303820072971</v>
      </c>
      <c r="B4">
        <v>-0.48839818675788127</v>
      </c>
    </row>
    <row r="5" spans="1:2" x14ac:dyDescent="0.3">
      <c r="A5">
        <v>-1.4355573437781752</v>
      </c>
      <c r="B5">
        <v>-0.58703734532123453</v>
      </c>
    </row>
    <row r="6" spans="1:2" x14ac:dyDescent="0.3">
      <c r="A6">
        <v>-1.8518262358168931</v>
      </c>
      <c r="B6">
        <v>-0.17076845328251677</v>
      </c>
    </row>
    <row r="7" spans="1:2" x14ac:dyDescent="0.3">
      <c r="A7">
        <v>-1.945773115544148</v>
      </c>
      <c r="B7">
        <v>-7.6821573555261757E-2</v>
      </c>
    </row>
    <row r="8" spans="1:2" x14ac:dyDescent="0.3">
      <c r="A8">
        <v>-1.9449479556602096</v>
      </c>
      <c r="B8">
        <v>-7.7646733439200144E-2</v>
      </c>
    </row>
    <row r="9" spans="1:2" x14ac:dyDescent="0.3">
      <c r="A9">
        <v>-1.8520203910837021</v>
      </c>
      <c r="B9">
        <v>-0.17057429801570767</v>
      </c>
    </row>
    <row r="10" spans="1:2" x14ac:dyDescent="0.3">
      <c r="A10">
        <v>-1.8513893864665727</v>
      </c>
      <c r="B10">
        <v>-0.17120530263283706</v>
      </c>
    </row>
    <row r="11" spans="1:2" x14ac:dyDescent="0.3">
      <c r="A11">
        <v>-1.8175578312250864</v>
      </c>
      <c r="B11">
        <v>-0.20503685787432335</v>
      </c>
    </row>
    <row r="12" spans="1:2" x14ac:dyDescent="0.3">
      <c r="A12">
        <v>-1.4712819128710501</v>
      </c>
      <c r="B12">
        <v>-0.5513127762283595</v>
      </c>
    </row>
    <row r="13" spans="1:2" x14ac:dyDescent="0.3">
      <c r="A13">
        <v>-1.8971129518001164</v>
      </c>
      <c r="B13">
        <v>-0.12548173729929335</v>
      </c>
    </row>
    <row r="14" spans="1:2" x14ac:dyDescent="0.3">
      <c r="A14">
        <v>-1.9800900589526576</v>
      </c>
      <c r="B14">
        <v>-4.2504630146752431E-2</v>
      </c>
    </row>
    <row r="15" spans="1:2" x14ac:dyDescent="0.3">
      <c r="A15">
        <v>-1.8859975627752954</v>
      </c>
      <c r="B15">
        <v>-0.13659712632411436</v>
      </c>
    </row>
    <row r="16" spans="1:2" x14ac:dyDescent="0.3">
      <c r="A16">
        <v>-1.8859975627752954</v>
      </c>
      <c r="B16">
        <v>-0.13659712632411436</v>
      </c>
    </row>
    <row r="17" spans="1:2" x14ac:dyDescent="0.3">
      <c r="A17">
        <v>-1.5689905508927313</v>
      </c>
      <c r="B17">
        <v>-0.45360413820667822</v>
      </c>
    </row>
    <row r="18" spans="1:2" x14ac:dyDescent="0.3">
      <c r="A18">
        <v>-1.9800900589526576</v>
      </c>
      <c r="B18">
        <v>-4.2504630146752431E-2</v>
      </c>
    </row>
    <row r="19" spans="1:2" x14ac:dyDescent="0.3">
      <c r="A19">
        <v>-1.8861189098170512</v>
      </c>
      <c r="B19">
        <v>-0.13647577928235854</v>
      </c>
    </row>
    <row r="20" spans="1:2" x14ac:dyDescent="0.3">
      <c r="A20">
        <v>-1.9903802880935397</v>
      </c>
      <c r="B20">
        <v>-3.2214401005870252E-2</v>
      </c>
    </row>
    <row r="21" spans="1:2" x14ac:dyDescent="0.3">
      <c r="A21">
        <v>-0.38792807650893313</v>
      </c>
      <c r="B21">
        <v>-0.63813273292470951</v>
      </c>
    </row>
    <row r="22" spans="1:2" x14ac:dyDescent="0.3">
      <c r="A22">
        <v>-0.8140018095215108</v>
      </c>
      <c r="B22">
        <v>-0.21205899991213206</v>
      </c>
    </row>
    <row r="23" spans="1:2" x14ac:dyDescent="0.3">
      <c r="A23">
        <v>-0.81324945786262548</v>
      </c>
      <c r="B23">
        <v>-0.21281135157101727</v>
      </c>
    </row>
    <row r="24" spans="1:2" x14ac:dyDescent="0.3">
      <c r="A24">
        <v>-0.80322619221360569</v>
      </c>
      <c r="B24">
        <v>-0.22283461722003717</v>
      </c>
    </row>
    <row r="25" spans="1:2" x14ac:dyDescent="0.3">
      <c r="A25">
        <v>-0.80261945700482729</v>
      </c>
      <c r="B25">
        <v>-0.22344135242881552</v>
      </c>
    </row>
    <row r="26" spans="1:2" x14ac:dyDescent="0.3">
      <c r="A26">
        <v>-0.76927328993036392</v>
      </c>
      <c r="B26">
        <v>-0.25678751950327894</v>
      </c>
    </row>
    <row r="27" spans="1:2" x14ac:dyDescent="0.3">
      <c r="A27">
        <v>-0.9012503325438519</v>
      </c>
      <c r="B27">
        <v>-0.12481047688979108</v>
      </c>
    </row>
    <row r="28" spans="1:2" x14ac:dyDescent="0.3">
      <c r="A28">
        <v>-1.2289844229176188</v>
      </c>
      <c r="B28">
        <v>0.20292361348397592</v>
      </c>
    </row>
    <row r="29" spans="1:2" x14ac:dyDescent="0.3">
      <c r="A29">
        <v>-1.2193494678022172</v>
      </c>
      <c r="B29">
        <v>0.19328865836857412</v>
      </c>
    </row>
    <row r="30" spans="1:2" x14ac:dyDescent="0.3">
      <c r="A30">
        <v>-1.2179418421178509</v>
      </c>
      <c r="B30">
        <v>0.19188103268420797</v>
      </c>
    </row>
    <row r="31" spans="1:2" x14ac:dyDescent="0.3">
      <c r="A31">
        <v>-1.1839889398346091</v>
      </c>
      <c r="B31">
        <v>0.1579281304009662</v>
      </c>
    </row>
    <row r="32" spans="1:2" x14ac:dyDescent="0.3">
      <c r="A32">
        <v>-1.3229313026448739</v>
      </c>
      <c r="B32">
        <v>0.29687049321123082</v>
      </c>
    </row>
    <row r="33" spans="1:2" x14ac:dyDescent="0.3">
      <c r="A33">
        <v>-1.3127381511373959</v>
      </c>
      <c r="B33">
        <v>0.28667734170375292</v>
      </c>
    </row>
    <row r="34" spans="1:2" x14ac:dyDescent="0.3">
      <c r="A34">
        <v>-1.3121556853369682</v>
      </c>
      <c r="B34">
        <v>0.28609487590332527</v>
      </c>
    </row>
    <row r="35" spans="1:2" x14ac:dyDescent="0.3">
      <c r="A35">
        <v>-1.2782755912787798</v>
      </c>
      <c r="B35">
        <v>0.25221478184513668</v>
      </c>
    </row>
    <row r="36" spans="1:2" x14ac:dyDescent="0.3">
      <c r="A36">
        <v>-0.89598387093165521</v>
      </c>
      <c r="B36">
        <v>-0.1300769385019877</v>
      </c>
    </row>
    <row r="37" spans="1:2" x14ac:dyDescent="0.3">
      <c r="A37">
        <v>-1.2275282584165506</v>
      </c>
      <c r="B37">
        <v>0.20146744898290758</v>
      </c>
    </row>
    <row r="38" spans="1:2" x14ac:dyDescent="0.3">
      <c r="A38">
        <v>-0.80703648932473449</v>
      </c>
      <c r="B38">
        <v>-0.21902432010890838</v>
      </c>
    </row>
    <row r="39" spans="1:2" x14ac:dyDescent="0.3">
      <c r="A39">
        <v>-0.43180716680779052</v>
      </c>
      <c r="B39">
        <v>-0.59425364262585223</v>
      </c>
    </row>
    <row r="40" spans="1:2" x14ac:dyDescent="0.3">
      <c r="A40">
        <v>-0.84875560228034042</v>
      </c>
      <c r="B40">
        <v>-0.17730520715330245</v>
      </c>
    </row>
    <row r="41" spans="1:2" x14ac:dyDescent="0.3">
      <c r="A41">
        <v>-0.84147477977499918</v>
      </c>
      <c r="B41">
        <v>-0.18458602965864368</v>
      </c>
    </row>
    <row r="42" spans="1:2" x14ac:dyDescent="0.3">
      <c r="A42">
        <v>-0.83848964254780922</v>
      </c>
      <c r="B42">
        <v>-0.18757116688583364</v>
      </c>
    </row>
    <row r="43" spans="1:2" x14ac:dyDescent="0.3">
      <c r="A43">
        <v>-1.35783071185381</v>
      </c>
      <c r="B43">
        <v>0.3317699024201668</v>
      </c>
    </row>
    <row r="44" spans="1:2" x14ac:dyDescent="0.3">
      <c r="A44">
        <v>-1.3465939757872332</v>
      </c>
      <c r="B44">
        <v>0.3205331663535903</v>
      </c>
    </row>
    <row r="45" spans="1:2" x14ac:dyDescent="0.3">
      <c r="A45">
        <v>-1.3468124004623934</v>
      </c>
      <c r="B45">
        <v>0.3207515910287505</v>
      </c>
    </row>
    <row r="46" spans="1:2" x14ac:dyDescent="0.3">
      <c r="A46">
        <v>-0.94175597508190112</v>
      </c>
      <c r="B46">
        <v>-8.4304834351741742E-2</v>
      </c>
    </row>
    <row r="47" spans="1:2" x14ac:dyDescent="0.3">
      <c r="A47">
        <v>-0.93112597422410293</v>
      </c>
      <c r="B47">
        <v>-9.4934835209540047E-2</v>
      </c>
    </row>
    <row r="48" spans="1:2" x14ac:dyDescent="0.3">
      <c r="A48">
        <v>-0.93112597422410293</v>
      </c>
      <c r="B48">
        <v>-9.4934835209540047E-2</v>
      </c>
    </row>
    <row r="49" spans="1:2" x14ac:dyDescent="0.3">
      <c r="A49">
        <v>0.56667654855039828</v>
      </c>
      <c r="B49">
        <v>-0.59620347831827136</v>
      </c>
    </row>
    <row r="50" spans="1:2" x14ac:dyDescent="0.3">
      <c r="A50">
        <v>0.23493800579869337</v>
      </c>
      <c r="B50">
        <v>-0.26446493556656669</v>
      </c>
    </row>
    <row r="51" spans="1:2" x14ac:dyDescent="0.3">
      <c r="A51">
        <v>0.24549519843143877</v>
      </c>
      <c r="B51">
        <v>-0.27502212819931204</v>
      </c>
    </row>
    <row r="52" spans="1:2" x14ac:dyDescent="0.3">
      <c r="A52">
        <v>0.245568006656492</v>
      </c>
      <c r="B52">
        <v>-0.27509493642436533</v>
      </c>
    </row>
    <row r="53" spans="1:2" x14ac:dyDescent="0.3">
      <c r="A53">
        <v>0.2771182375129711</v>
      </c>
      <c r="B53">
        <v>-0.3066451672808444</v>
      </c>
    </row>
    <row r="54" spans="1:2" x14ac:dyDescent="0.3">
      <c r="A54">
        <v>-0.27365171560775325</v>
      </c>
      <c r="B54">
        <v>0.24412478583987982</v>
      </c>
    </row>
    <row r="55" spans="1:2" x14ac:dyDescent="0.3">
      <c r="A55">
        <v>-0.26360418055038226</v>
      </c>
      <c r="B55">
        <v>0.23407725078250882</v>
      </c>
    </row>
    <row r="56" spans="1:2" x14ac:dyDescent="0.3">
      <c r="A56">
        <v>-0.26302171474995456</v>
      </c>
      <c r="B56">
        <v>0.23349478498208112</v>
      </c>
    </row>
    <row r="57" spans="1:2" x14ac:dyDescent="0.3">
      <c r="A57">
        <v>-0.146431477031088</v>
      </c>
      <c r="B57">
        <v>0.1169045472632146</v>
      </c>
    </row>
    <row r="58" spans="1:2" x14ac:dyDescent="0.3">
      <c r="A58">
        <v>0.15302875261360313</v>
      </c>
      <c r="B58">
        <v>-0.18255568238147646</v>
      </c>
    </row>
    <row r="59" spans="1:2" x14ac:dyDescent="0.3">
      <c r="A59">
        <v>-0.17958348883874234</v>
      </c>
      <c r="B59">
        <v>0.15005655907086893</v>
      </c>
    </row>
    <row r="60" spans="1:2" x14ac:dyDescent="0.3">
      <c r="A60">
        <v>-0.22965127826714005</v>
      </c>
      <c r="B60">
        <v>0.20012434849926664</v>
      </c>
    </row>
    <row r="61" spans="1:2" x14ac:dyDescent="0.3">
      <c r="A61">
        <v>0.24663586062394219</v>
      </c>
      <c r="B61">
        <v>-0.27616279039181552</v>
      </c>
    </row>
    <row r="62" spans="1:2" x14ac:dyDescent="0.3">
      <c r="A62">
        <v>-0.13568012913153396</v>
      </c>
      <c r="B62">
        <v>0.10615319936366054</v>
      </c>
    </row>
    <row r="63" spans="1:2" x14ac:dyDescent="0.3">
      <c r="A63">
        <v>0.2818993109581453</v>
      </c>
      <c r="B63">
        <v>-0.31142624072601865</v>
      </c>
    </row>
    <row r="64" spans="1:2" x14ac:dyDescent="0.3">
      <c r="A64">
        <v>-0.27370025442445539</v>
      </c>
      <c r="B64">
        <v>0.24417332465658195</v>
      </c>
    </row>
    <row r="65" spans="1:2" x14ac:dyDescent="0.3">
      <c r="A65">
        <v>-0.26311879238335933</v>
      </c>
      <c r="B65">
        <v>0.2335918626154859</v>
      </c>
    </row>
    <row r="66" spans="1:2" x14ac:dyDescent="0.3">
      <c r="A66">
        <v>-0.2630459841583061</v>
      </c>
      <c r="B66">
        <v>0.23351905439043266</v>
      </c>
    </row>
    <row r="67" spans="1:2" x14ac:dyDescent="0.3">
      <c r="A67">
        <v>-0.22797668909091159</v>
      </c>
      <c r="B67">
        <v>0.19844975932303816</v>
      </c>
    </row>
    <row r="68" spans="1:2" x14ac:dyDescent="0.3">
      <c r="A68">
        <v>-0.26629808487735834</v>
      </c>
      <c r="B68">
        <v>0.2367711551094849</v>
      </c>
    </row>
    <row r="69" spans="1:2" x14ac:dyDescent="0.3">
      <c r="A69">
        <v>-0.59388655880101826</v>
      </c>
      <c r="B69">
        <v>0.56435962903314474</v>
      </c>
    </row>
    <row r="70" spans="1:2" x14ac:dyDescent="0.3">
      <c r="A70">
        <v>-0.64468243047995022</v>
      </c>
      <c r="B70">
        <v>0.6151555007120767</v>
      </c>
    </row>
    <row r="71" spans="1:2" x14ac:dyDescent="0.3">
      <c r="A71">
        <v>-0.17344332852590455</v>
      </c>
      <c r="B71">
        <v>0.14391639875803114</v>
      </c>
    </row>
    <row r="72" spans="1:2" x14ac:dyDescent="0.3">
      <c r="A72">
        <v>-0.5513180165531224</v>
      </c>
      <c r="B72">
        <v>0.52179108678524899</v>
      </c>
    </row>
    <row r="73" spans="1:2" x14ac:dyDescent="0.3">
      <c r="A73">
        <v>-0.2754476518257376</v>
      </c>
      <c r="B73">
        <v>0.24592072205786411</v>
      </c>
    </row>
    <row r="74" spans="1:2" x14ac:dyDescent="0.3">
      <c r="A74">
        <v>-0.68790624675332657</v>
      </c>
      <c r="B74">
        <v>0.65837931698545304</v>
      </c>
    </row>
    <row r="75" spans="1:2" x14ac:dyDescent="0.3">
      <c r="A75">
        <v>-0.65492412080413032</v>
      </c>
      <c r="B75">
        <v>0.62539719103625679</v>
      </c>
    </row>
    <row r="76" spans="1:2" x14ac:dyDescent="0.3">
      <c r="A76">
        <v>-0.26629808487735834</v>
      </c>
      <c r="B76">
        <v>0.2367711551094849</v>
      </c>
    </row>
    <row r="77" spans="1:2" x14ac:dyDescent="0.3">
      <c r="A77">
        <v>0.15261617267163391</v>
      </c>
      <c r="B77">
        <v>-0.18214310243950721</v>
      </c>
    </row>
    <row r="78" spans="1:2" x14ac:dyDescent="0.3">
      <c r="A78">
        <v>0.10645575798776934</v>
      </c>
      <c r="B78">
        <v>-0.13598268775564265</v>
      </c>
    </row>
    <row r="79" spans="1:2" x14ac:dyDescent="0.3">
      <c r="A79">
        <v>0.11749833878753724</v>
      </c>
      <c r="B79">
        <v>-0.14702526855541057</v>
      </c>
    </row>
    <row r="80" spans="1:2" x14ac:dyDescent="0.3">
      <c r="A80">
        <v>0.11708575884556754</v>
      </c>
      <c r="B80">
        <v>-0.14661268861344087</v>
      </c>
    </row>
    <row r="81" spans="1:2" x14ac:dyDescent="0.3">
      <c r="A81">
        <v>0.11451320156034733</v>
      </c>
      <c r="B81">
        <v>-0.14404013132822063</v>
      </c>
    </row>
    <row r="82" spans="1:2" x14ac:dyDescent="0.3">
      <c r="A82">
        <v>-0.2160361401821515</v>
      </c>
      <c r="B82">
        <v>0.18650921041427806</v>
      </c>
    </row>
    <row r="83" spans="1:2" x14ac:dyDescent="0.3">
      <c r="A83">
        <v>0.20906681649638026</v>
      </c>
      <c r="B83">
        <v>-0.23859374626425353</v>
      </c>
    </row>
    <row r="84" spans="1:2" x14ac:dyDescent="0.3">
      <c r="A84">
        <v>-0.30806573664966685</v>
      </c>
      <c r="B84">
        <v>0.27853880688179333</v>
      </c>
    </row>
    <row r="85" spans="1:2" x14ac:dyDescent="0.3">
      <c r="A85">
        <v>-0.72438316750508724</v>
      </c>
      <c r="B85">
        <v>0.69485623773721372</v>
      </c>
    </row>
    <row r="86" spans="1:2" x14ac:dyDescent="0.3">
      <c r="A86">
        <v>0.10276680791839635</v>
      </c>
      <c r="B86">
        <v>-0.13229373768626967</v>
      </c>
    </row>
    <row r="87" spans="1:2" x14ac:dyDescent="0.3">
      <c r="A87">
        <v>1.1886446627490317</v>
      </c>
      <c r="B87">
        <v>-0.22163771285113731</v>
      </c>
    </row>
    <row r="88" spans="1:2" x14ac:dyDescent="0.3">
      <c r="A88">
        <v>1.1942023572614424</v>
      </c>
      <c r="B88">
        <v>-0.22719540736354793</v>
      </c>
    </row>
    <row r="89" spans="1:2" x14ac:dyDescent="0.3">
      <c r="A89">
        <v>1.1989348918899143</v>
      </c>
      <c r="B89">
        <v>-0.23192794199201994</v>
      </c>
    </row>
    <row r="90" spans="1:2" x14ac:dyDescent="0.3">
      <c r="A90">
        <v>1.2286406477117069</v>
      </c>
      <c r="B90">
        <v>-0.2616336978138124</v>
      </c>
    </row>
    <row r="91" spans="1:2" x14ac:dyDescent="0.3">
      <c r="A91">
        <v>1.1978670379224643</v>
      </c>
      <c r="B91">
        <v>-0.2308600880245697</v>
      </c>
    </row>
    <row r="92" spans="1:2" x14ac:dyDescent="0.3">
      <c r="A92">
        <v>0.86862824423092677</v>
      </c>
      <c r="B92">
        <v>9.8378705666967603E-2</v>
      </c>
    </row>
    <row r="93" spans="1:2" x14ac:dyDescent="0.3">
      <c r="A93">
        <v>0.81674024917619414</v>
      </c>
      <c r="B93">
        <v>0.15026670072170029</v>
      </c>
    </row>
    <row r="94" spans="1:2" x14ac:dyDescent="0.3">
      <c r="A94">
        <v>1.2946534384268027</v>
      </c>
      <c r="B94">
        <v>-0.3276464885289081</v>
      </c>
    </row>
    <row r="95" spans="1:2" x14ac:dyDescent="0.3">
      <c r="A95">
        <v>0.91068712890344916</v>
      </c>
      <c r="B95">
        <v>5.6319820994445269E-2</v>
      </c>
    </row>
    <row r="96" spans="1:2" x14ac:dyDescent="0.3">
      <c r="A96">
        <v>1.3308633956867006</v>
      </c>
      <c r="B96">
        <v>-0.36385644578880616</v>
      </c>
    </row>
    <row r="97" spans="1:2" x14ac:dyDescent="0.3">
      <c r="A97">
        <v>0.77460855627861847</v>
      </c>
      <c r="B97">
        <v>0.1923983936192758</v>
      </c>
    </row>
    <row r="98" spans="1:2" x14ac:dyDescent="0.3">
      <c r="A98">
        <v>0.36003852282448023</v>
      </c>
      <c r="B98">
        <v>0.60696842707341403</v>
      </c>
    </row>
    <row r="99" spans="1:2" x14ac:dyDescent="0.3">
      <c r="A99">
        <v>0.39319053463213455</v>
      </c>
      <c r="B99">
        <v>0.57381641526575966</v>
      </c>
    </row>
    <row r="100" spans="1:2" x14ac:dyDescent="0.3">
      <c r="A100">
        <v>0.86821566428895758</v>
      </c>
      <c r="B100">
        <v>9.8791285608936796E-2</v>
      </c>
    </row>
    <row r="101" spans="1:2" x14ac:dyDescent="0.3">
      <c r="A101">
        <v>0.48716168376774066</v>
      </c>
      <c r="B101">
        <v>0.4798452661301536</v>
      </c>
    </row>
    <row r="102" spans="1:2" x14ac:dyDescent="0.3">
      <c r="A102">
        <v>0.90207148893879552</v>
      </c>
      <c r="B102">
        <v>6.4935460959098967E-2</v>
      </c>
    </row>
    <row r="103" spans="1:2" x14ac:dyDescent="0.3">
      <c r="A103">
        <v>1.2016530656252415</v>
      </c>
      <c r="B103">
        <v>-0.23464611572734706</v>
      </c>
    </row>
    <row r="104" spans="1:2" x14ac:dyDescent="0.3">
      <c r="A104">
        <v>0.81695867385135468</v>
      </c>
      <c r="B104">
        <v>0.1500482760465397</v>
      </c>
    </row>
    <row r="105" spans="1:2" x14ac:dyDescent="0.3">
      <c r="A105">
        <v>0.7705070262672763</v>
      </c>
      <c r="B105">
        <v>0.19649992363061808</v>
      </c>
    </row>
    <row r="106" spans="1:2" x14ac:dyDescent="0.3">
      <c r="A106">
        <v>0.35998998400777804</v>
      </c>
      <c r="B106">
        <v>0.60701696589011611</v>
      </c>
    </row>
    <row r="107" spans="1:2" x14ac:dyDescent="0.3">
      <c r="A107">
        <v>0.39260806883170729</v>
      </c>
      <c r="B107">
        <v>0.57439888106618697</v>
      </c>
    </row>
    <row r="108" spans="1:2" x14ac:dyDescent="0.3">
      <c r="A108">
        <v>0.78222915050087616</v>
      </c>
      <c r="B108">
        <v>0.18477779939701816</v>
      </c>
    </row>
    <row r="109" spans="1:2" x14ac:dyDescent="0.3">
      <c r="A109">
        <v>0.40163628873833068</v>
      </c>
      <c r="B109">
        <v>0.56537066115956347</v>
      </c>
    </row>
    <row r="110" spans="1:2" x14ac:dyDescent="0.3">
      <c r="A110">
        <v>0.77951097676554815</v>
      </c>
      <c r="B110">
        <v>0.18749597313234617</v>
      </c>
    </row>
    <row r="111" spans="1:2" x14ac:dyDescent="0.3">
      <c r="A111">
        <v>0.77451147864521419</v>
      </c>
      <c r="B111">
        <v>0.19249547125268013</v>
      </c>
    </row>
    <row r="112" spans="1:2" x14ac:dyDescent="0.3">
      <c r="A112">
        <v>1.1526531301642944</v>
      </c>
      <c r="B112">
        <v>-0.18564618026640001</v>
      </c>
    </row>
    <row r="113" spans="1:2" x14ac:dyDescent="0.3">
      <c r="A113">
        <v>0.74012172701165169</v>
      </c>
      <c r="B113">
        <v>0.22688522288624263</v>
      </c>
    </row>
    <row r="114" spans="1:2" x14ac:dyDescent="0.3">
      <c r="A114">
        <v>1.1661711906158787</v>
      </c>
      <c r="B114">
        <v>-0.19916424071798422</v>
      </c>
    </row>
    <row r="115" spans="1:2" x14ac:dyDescent="0.3">
      <c r="A115">
        <v>2.2350361901923668</v>
      </c>
      <c r="B115">
        <v>-0.27149536062870394</v>
      </c>
    </row>
    <row r="116" spans="1:2" x14ac:dyDescent="0.3">
      <c r="A116">
        <v>1.8213641248472205</v>
      </c>
      <c r="B116">
        <v>0.14217670471644206</v>
      </c>
    </row>
    <row r="117" spans="1:2" x14ac:dyDescent="0.3">
      <c r="A117">
        <v>1.8541035567129049</v>
      </c>
      <c r="B117">
        <v>0.10943727285075744</v>
      </c>
    </row>
    <row r="118" spans="1:2" x14ac:dyDescent="0.3">
      <c r="A118">
        <v>2.2464670815257524</v>
      </c>
      <c r="B118">
        <v>-0.28292625196208998</v>
      </c>
    </row>
    <row r="119" spans="1:2" x14ac:dyDescent="0.3">
      <c r="A119">
        <v>1.8622338085105361</v>
      </c>
      <c r="B119">
        <v>0.10130702105312617</v>
      </c>
    </row>
    <row r="120" spans="1:2" x14ac:dyDescent="0.3">
      <c r="A120">
        <v>2.2776532712569644</v>
      </c>
      <c r="B120">
        <v>-0.31411244169330199</v>
      </c>
    </row>
    <row r="121" spans="1:2" x14ac:dyDescent="0.3">
      <c r="A121">
        <v>2.3332302163810699</v>
      </c>
      <c r="B121">
        <v>-0.36968938681740748</v>
      </c>
    </row>
    <row r="122" spans="1:2" x14ac:dyDescent="0.3">
      <c r="A122">
        <v>1.8656800644963982</v>
      </c>
      <c r="B122">
        <v>9.7860765067264155E-2</v>
      </c>
    </row>
    <row r="123" spans="1:2" x14ac:dyDescent="0.3">
      <c r="A123">
        <v>1.9521276970431511</v>
      </c>
      <c r="B123">
        <v>1.1413132520511238E-2</v>
      </c>
    </row>
    <row r="124" spans="1:2" x14ac:dyDescent="0.3">
      <c r="A124">
        <v>2.375386178686997</v>
      </c>
      <c r="B124">
        <v>-0.41184534912333437</v>
      </c>
    </row>
    <row r="125" spans="1:2" x14ac:dyDescent="0.3">
      <c r="A125">
        <v>1.823208599881907</v>
      </c>
      <c r="B125">
        <v>0.14033222968175552</v>
      </c>
    </row>
    <row r="126" spans="1:2" x14ac:dyDescent="0.3">
      <c r="A126">
        <v>1.4399461032007363</v>
      </c>
      <c r="B126">
        <v>0.52359472636292592</v>
      </c>
    </row>
    <row r="127" spans="1:2" x14ac:dyDescent="0.3">
      <c r="A127">
        <v>1.4435379756367042</v>
      </c>
      <c r="B127">
        <v>0.52000285392695811</v>
      </c>
    </row>
    <row r="128" spans="1:2" x14ac:dyDescent="0.3">
      <c r="A128">
        <v>1.8203690791048235</v>
      </c>
      <c r="B128">
        <v>0.14317175045883901</v>
      </c>
    </row>
    <row r="129" spans="1:2" x14ac:dyDescent="0.3">
      <c r="A129">
        <v>1.4385627469247213</v>
      </c>
      <c r="B129">
        <v>0.52497808263894108</v>
      </c>
    </row>
    <row r="130" spans="1:2" x14ac:dyDescent="0.3">
      <c r="A130">
        <v>2.2047236991617951</v>
      </c>
      <c r="B130">
        <v>-0.24118286959813251</v>
      </c>
    </row>
    <row r="131" spans="1:2" x14ac:dyDescent="0.3">
      <c r="A131">
        <v>3.2821557998862341</v>
      </c>
      <c r="B131">
        <v>-0.32208109065680413</v>
      </c>
    </row>
    <row r="132" spans="1:2" x14ac:dyDescent="0.3">
      <c r="A132">
        <v>2.903043372033109</v>
      </c>
      <c r="B132">
        <v>5.7031337196320919E-2</v>
      </c>
    </row>
    <row r="133" spans="1:2" x14ac:dyDescent="0.3">
      <c r="A133">
        <v>2.9005436229729415</v>
      </c>
      <c r="B133">
        <v>5.9531086256488175E-2</v>
      </c>
    </row>
    <row r="134" spans="1:2" x14ac:dyDescent="0.3">
      <c r="A134">
        <v>3.3262290454519015</v>
      </c>
      <c r="B134">
        <v>-0.36615433622247129</v>
      </c>
    </row>
    <row r="135" spans="1:2" x14ac:dyDescent="0.3">
      <c r="A135">
        <v>4.3661406408654813</v>
      </c>
      <c r="B135">
        <v>-0.40953205197028386</v>
      </c>
    </row>
  </sheetData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8C0CD-2A32-4582-BD0F-A8B80B244ADA}">
  <sheetPr codeName="XLSTAT_20230720_153241_1_HID1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4B104-E0DB-446D-9089-DFC6E3960FE9}">
  <sheetPr codeName="XLSTAT_20230720_153241_1_HID"/>
  <dimension ref="A1:B2"/>
  <sheetViews>
    <sheetView workbookViewId="0"/>
  </sheetViews>
  <sheetFormatPr defaultRowHeight="14.4" x14ac:dyDescent="0.3"/>
  <sheetData>
    <row r="1" spans="1:2" x14ac:dyDescent="0.3">
      <c r="A1">
        <v>0.97547363348814109</v>
      </c>
      <c r="B1">
        <v>0.22011631100271339</v>
      </c>
    </row>
    <row r="2" spans="1:2" x14ac:dyDescent="0.3">
      <c r="A2">
        <v>0.97547363348814142</v>
      </c>
      <c r="B2">
        <v>-0.22011631100271331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39082-620A-470A-ADC4-80EC3058C12F}">
  <sheetPr codeName="XLSTAT_20230720_025912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2.72940624554227+(A1-1)*0.0392320429909994</f>
        <v>2.7294062455422701</v>
      </c>
      <c r="D1">
        <f t="shared" ref="D1:D32" si="1">0+1*C1-0.111986802043422*(1.00666666666667+(C1-3.59546666666667)^2/18.3124040006109)^0.5</f>
        <v>2.6147837286030731</v>
      </c>
      <c r="E1">
        <v>1</v>
      </c>
      <c r="G1">
        <f t="shared" ref="G1:G32" si="2">2.23893857892794+(E1-1)*0.0463402700433812</f>
        <v>2.2389385789279399</v>
      </c>
      <c r="H1">
        <f t="shared" ref="H1:H32" si="3">0+1*G1+0.111986802043422*(1.00666666666667+(G1-3.59546666666667)^2/18.3124040006109)^0.5</f>
        <v>2.3567726548587213</v>
      </c>
    </row>
    <row r="2" spans="1:8" x14ac:dyDescent="0.3">
      <c r="A2">
        <v>2</v>
      </c>
      <c r="C2">
        <f t="shared" si="0"/>
        <v>2.7686382885332694</v>
      </c>
      <c r="D2">
        <f t="shared" si="1"/>
        <v>2.6542143509542786</v>
      </c>
      <c r="E2">
        <v>2</v>
      </c>
      <c r="G2">
        <f t="shared" si="2"/>
        <v>2.2852788489713212</v>
      </c>
      <c r="H2">
        <f t="shared" si="3"/>
        <v>2.4027532699648608</v>
      </c>
    </row>
    <row r="3" spans="1:8" x14ac:dyDescent="0.3">
      <c r="A3">
        <v>3</v>
      </c>
      <c r="C3">
        <f t="shared" si="0"/>
        <v>2.8078703315242688</v>
      </c>
      <c r="D3">
        <f t="shared" si="1"/>
        <v>2.6936360908773289</v>
      </c>
      <c r="E3">
        <v>3</v>
      </c>
      <c r="G3">
        <f t="shared" si="2"/>
        <v>2.3316191190147024</v>
      </c>
      <c r="H3">
        <f t="shared" si="3"/>
        <v>2.4487453372529031</v>
      </c>
    </row>
    <row r="4" spans="1:8" x14ac:dyDescent="0.3">
      <c r="A4">
        <v>4</v>
      </c>
      <c r="C4">
        <f t="shared" si="0"/>
        <v>2.8471023745152682</v>
      </c>
      <c r="D4">
        <f t="shared" si="1"/>
        <v>2.7330489040517056</v>
      </c>
      <c r="E4">
        <v>4</v>
      </c>
      <c r="G4">
        <f t="shared" si="2"/>
        <v>2.3779593890580837</v>
      </c>
      <c r="H4">
        <f t="shared" si="3"/>
        <v>2.4947489591553604</v>
      </c>
    </row>
    <row r="5" spans="1:8" x14ac:dyDescent="0.3">
      <c r="A5">
        <v>5</v>
      </c>
      <c r="C5">
        <f t="shared" si="0"/>
        <v>2.8863344175062675</v>
      </c>
      <c r="D5">
        <f t="shared" si="1"/>
        <v>2.7724527479677494</v>
      </c>
      <c r="E5">
        <v>5</v>
      </c>
      <c r="G5">
        <f t="shared" si="2"/>
        <v>2.4242996591014645</v>
      </c>
      <c r="H5">
        <f t="shared" si="3"/>
        <v>2.5407642358702822</v>
      </c>
    </row>
    <row r="6" spans="1:8" x14ac:dyDescent="0.3">
      <c r="A6">
        <v>6</v>
      </c>
      <c r="C6">
        <f t="shared" si="0"/>
        <v>2.9255664604972669</v>
      </c>
      <c r="D6">
        <f t="shared" si="1"/>
        <v>2.8118475819745012</v>
      </c>
      <c r="E6">
        <v>6</v>
      </c>
      <c r="G6">
        <f t="shared" si="2"/>
        <v>2.4706399291448458</v>
      </c>
      <c r="H6">
        <f t="shared" si="3"/>
        <v>2.5867912652287752</v>
      </c>
    </row>
    <row r="7" spans="1:8" x14ac:dyDescent="0.3">
      <c r="A7">
        <v>7</v>
      </c>
      <c r="C7">
        <f t="shared" si="0"/>
        <v>2.9647985034882667</v>
      </c>
      <c r="D7">
        <f t="shared" si="1"/>
        <v>2.8512333673259369</v>
      </c>
      <c r="E7">
        <v>7</v>
      </c>
      <c r="G7">
        <f t="shared" si="2"/>
        <v>2.516980199188227</v>
      </c>
      <c r="H7">
        <f t="shared" si="3"/>
        <v>2.6328301425629776</v>
      </c>
    </row>
    <row r="8" spans="1:8" x14ac:dyDescent="0.3">
      <c r="A8">
        <v>8</v>
      </c>
      <c r="C8">
        <f t="shared" si="0"/>
        <v>3.004030546479266</v>
      </c>
      <c r="D8">
        <f t="shared" si="1"/>
        <v>2.8906100672254773</v>
      </c>
      <c r="E8">
        <v>8</v>
      </c>
      <c r="G8">
        <f t="shared" si="2"/>
        <v>2.5633204692316083</v>
      </c>
      <c r="H8">
        <f t="shared" si="3"/>
        <v>2.6788809605748565</v>
      </c>
    </row>
    <row r="9" spans="1:8" x14ac:dyDescent="0.3">
      <c r="A9">
        <v>9</v>
      </c>
      <c r="C9">
        <f t="shared" si="0"/>
        <v>3.0432625894702654</v>
      </c>
      <c r="D9">
        <f t="shared" si="1"/>
        <v>2.9299776468686667</v>
      </c>
      <c r="E9">
        <v>9</v>
      </c>
      <c r="G9">
        <f t="shared" si="2"/>
        <v>2.6096607392749895</v>
      </c>
      <c r="H9">
        <f t="shared" si="3"/>
        <v>2.7249438092061893</v>
      </c>
    </row>
    <row r="10" spans="1:8" x14ac:dyDescent="0.3">
      <c r="A10">
        <v>10</v>
      </c>
      <c r="C10">
        <f t="shared" si="0"/>
        <v>3.0824946324612648</v>
      </c>
      <c r="D10">
        <f t="shared" si="1"/>
        <v>2.9693360734839005</v>
      </c>
      <c r="E10">
        <v>10</v>
      </c>
      <c r="G10">
        <f t="shared" si="2"/>
        <v>2.6560010093183708</v>
      </c>
      <c r="H10">
        <f t="shared" si="3"/>
        <v>2.7710187755101199</v>
      </c>
    </row>
    <row r="11" spans="1:8" x14ac:dyDescent="0.3">
      <c r="A11">
        <v>11</v>
      </c>
      <c r="C11">
        <f t="shared" si="0"/>
        <v>3.1217266754522641</v>
      </c>
      <c r="D11">
        <f t="shared" si="1"/>
        <v>3.0086853163710967</v>
      </c>
      <c r="E11">
        <v>11</v>
      </c>
      <c r="G11">
        <f t="shared" si="2"/>
        <v>2.7023412793617521</v>
      </c>
      <c r="H11">
        <f t="shared" si="3"/>
        <v>2.8171059435246675</v>
      </c>
    </row>
    <row r="12" spans="1:8" x14ac:dyDescent="0.3">
      <c r="A12">
        <v>12</v>
      </c>
      <c r="C12">
        <f t="shared" si="0"/>
        <v>3.1609587184432635</v>
      </c>
      <c r="D12">
        <f t="shared" si="1"/>
        <v>3.0480253469382075</v>
      </c>
      <c r="E12">
        <v>12</v>
      </c>
      <c r="G12">
        <f t="shared" si="2"/>
        <v>2.7486815494051333</v>
      </c>
      <c r="H12">
        <f t="shared" si="3"/>
        <v>2.8632053941485864</v>
      </c>
    </row>
    <row r="13" spans="1:8" x14ac:dyDescent="0.3">
      <c r="A13">
        <v>13</v>
      </c>
      <c r="C13">
        <f t="shared" si="0"/>
        <v>3.2001907614342628</v>
      </c>
      <c r="D13">
        <f t="shared" si="1"/>
        <v>3.0873561387354731</v>
      </c>
      <c r="E13">
        <v>13</v>
      </c>
      <c r="G13">
        <f t="shared" si="2"/>
        <v>2.7950218194485141</v>
      </c>
      <c r="H13">
        <f t="shared" si="3"/>
        <v>2.9093172050199687</v>
      </c>
    </row>
    <row r="14" spans="1:8" x14ac:dyDescent="0.3">
      <c r="A14">
        <v>14</v>
      </c>
      <c r="C14">
        <f t="shared" si="0"/>
        <v>3.2394228044252622</v>
      </c>
      <c r="D14">
        <f t="shared" si="1"/>
        <v>3.1266776674873205</v>
      </c>
      <c r="E14">
        <v>14</v>
      </c>
      <c r="G14">
        <f t="shared" si="2"/>
        <v>2.8413620894918954</v>
      </c>
      <c r="H14">
        <f t="shared" si="3"/>
        <v>2.955441450397982</v>
      </c>
    </row>
    <row r="15" spans="1:8" x14ac:dyDescent="0.3">
      <c r="A15">
        <v>15</v>
      </c>
      <c r="C15">
        <f t="shared" si="0"/>
        <v>3.2786548474162616</v>
      </c>
      <c r="D15">
        <f t="shared" si="1"/>
        <v>3.165989911121823</v>
      </c>
      <c r="E15">
        <v>15</v>
      </c>
      <c r="G15">
        <f t="shared" si="2"/>
        <v>2.8877023595352767</v>
      </c>
      <c r="H15">
        <f t="shared" si="3"/>
        <v>3.0015782010481451</v>
      </c>
    </row>
    <row r="16" spans="1:8" x14ac:dyDescent="0.3">
      <c r="A16">
        <v>16</v>
      </c>
      <c r="C16">
        <f t="shared" si="0"/>
        <v>3.3178868904072614</v>
      </c>
      <c r="D16">
        <f t="shared" si="1"/>
        <v>3.2052928497976345</v>
      </c>
      <c r="E16">
        <v>16</v>
      </c>
      <c r="G16">
        <f t="shared" si="2"/>
        <v>2.9340426295786579</v>
      </c>
      <c r="H16">
        <f t="shared" si="3"/>
        <v>3.0477275241315214</v>
      </c>
    </row>
    <row r="17" spans="1:8" x14ac:dyDescent="0.3">
      <c r="A17">
        <v>17</v>
      </c>
      <c r="C17">
        <f t="shared" si="0"/>
        <v>3.3571189333982607</v>
      </c>
      <c r="D17">
        <f t="shared" si="1"/>
        <v>3.2445864659283239</v>
      </c>
      <c r="E17">
        <v>17</v>
      </c>
      <c r="G17">
        <f t="shared" si="2"/>
        <v>2.9803828996220392</v>
      </c>
      <c r="H17">
        <f t="shared" si="3"/>
        <v>3.0938894830982249</v>
      </c>
    </row>
    <row r="18" spans="1:8" x14ac:dyDescent="0.3">
      <c r="A18">
        <v>18</v>
      </c>
      <c r="C18">
        <f t="shared" si="0"/>
        <v>3.3963509763892601</v>
      </c>
      <c r="D18">
        <f t="shared" si="1"/>
        <v>3.2838707442040436</v>
      </c>
      <c r="E18">
        <v>18</v>
      </c>
      <c r="G18">
        <f t="shared" si="2"/>
        <v>3.02672316966542</v>
      </c>
      <c r="H18">
        <f t="shared" si="3"/>
        <v>3.140064137585612</v>
      </c>
    </row>
    <row r="19" spans="1:8" x14ac:dyDescent="0.3">
      <c r="A19">
        <v>19</v>
      </c>
      <c r="C19">
        <f t="shared" si="0"/>
        <v>3.4355830193802595</v>
      </c>
      <c r="D19">
        <f t="shared" si="1"/>
        <v>3.3231456716104648</v>
      </c>
      <c r="E19">
        <v>19</v>
      </c>
      <c r="G19">
        <f t="shared" si="2"/>
        <v>3.0730634397088012</v>
      </c>
      <c r="H19">
        <f t="shared" si="3"/>
        <v>3.1862515433215246</v>
      </c>
    </row>
    <row r="20" spans="1:8" x14ac:dyDescent="0.3">
      <c r="A20">
        <v>20</v>
      </c>
      <c r="C20">
        <f t="shared" si="0"/>
        <v>3.4748150623712588</v>
      </c>
      <c r="D20">
        <f t="shared" si="1"/>
        <v>3.3624112374449289</v>
      </c>
      <c r="E20">
        <v>20</v>
      </c>
      <c r="G20">
        <f t="shared" si="2"/>
        <v>3.1194037097521825</v>
      </c>
      <c r="H20">
        <f t="shared" si="3"/>
        <v>3.232451752032941</v>
      </c>
    </row>
    <row r="21" spans="1:8" x14ac:dyDescent="0.3">
      <c r="A21">
        <v>21</v>
      </c>
      <c r="C21">
        <f t="shared" si="0"/>
        <v>3.5140471053622582</v>
      </c>
      <c r="D21">
        <f t="shared" si="1"/>
        <v>3.4016674333297683</v>
      </c>
      <c r="E21">
        <v>21</v>
      </c>
      <c r="G21">
        <f t="shared" si="2"/>
        <v>3.1657439797955638</v>
      </c>
      <c r="H21">
        <f t="shared" si="3"/>
        <v>3.2786648113603758</v>
      </c>
    </row>
    <row r="22" spans="1:8" x14ac:dyDescent="0.3">
      <c r="A22">
        <v>22</v>
      </c>
      <c r="C22">
        <f t="shared" si="0"/>
        <v>3.5532791483532575</v>
      </c>
      <c r="D22">
        <f t="shared" si="1"/>
        <v>3.4409142532227555</v>
      </c>
      <c r="E22">
        <v>22</v>
      </c>
      <c r="G22">
        <f t="shared" si="2"/>
        <v>3.212084249838945</v>
      </c>
      <c r="H22">
        <f t="shared" si="3"/>
        <v>3.3248907647783499</v>
      </c>
    </row>
    <row r="23" spans="1:8" x14ac:dyDescent="0.3">
      <c r="A23">
        <v>23</v>
      </c>
      <c r="C23">
        <f t="shared" si="0"/>
        <v>3.5925111913442569</v>
      </c>
      <c r="D23">
        <f t="shared" si="1"/>
        <v>3.4801516934246548</v>
      </c>
      <c r="E23">
        <v>23</v>
      </c>
      <c r="G23">
        <f t="shared" si="2"/>
        <v>3.2584245198823263</v>
      </c>
      <c r="H23">
        <f t="shared" si="3"/>
        <v>3.3711296515222324</v>
      </c>
    </row>
    <row r="24" spans="1:8" x14ac:dyDescent="0.3">
      <c r="A24">
        <v>24</v>
      </c>
      <c r="C24">
        <f t="shared" si="0"/>
        <v>3.6317432343352563</v>
      </c>
      <c r="D24">
        <f t="shared" si="1"/>
        <v>3.5193797525838475</v>
      </c>
      <c r="E24">
        <v>24</v>
      </c>
      <c r="G24">
        <f t="shared" si="2"/>
        <v>3.3047647899257075</v>
      </c>
      <c r="H24">
        <f t="shared" si="3"/>
        <v>3.4173815065217443</v>
      </c>
    </row>
    <row r="25" spans="1:8" x14ac:dyDescent="0.3">
      <c r="A25">
        <v>25</v>
      </c>
      <c r="C25">
        <f t="shared" si="0"/>
        <v>3.6709752773262556</v>
      </c>
      <c r="D25">
        <f t="shared" si="1"/>
        <v>3.5585984316980257</v>
      </c>
      <c r="E25">
        <v>25</v>
      </c>
      <c r="G25">
        <f t="shared" si="2"/>
        <v>3.3511050599690888</v>
      </c>
      <c r="H25">
        <f t="shared" si="3"/>
        <v>3.4636463603413716</v>
      </c>
    </row>
    <row r="26" spans="1:8" x14ac:dyDescent="0.3">
      <c r="A26">
        <v>26</v>
      </c>
      <c r="C26">
        <f t="shared" si="0"/>
        <v>3.710207320317255</v>
      </c>
      <c r="D26">
        <f t="shared" si="1"/>
        <v>3.5978077341129429</v>
      </c>
      <c r="E26">
        <v>26</v>
      </c>
      <c r="G26">
        <f t="shared" si="2"/>
        <v>3.3974453300124701</v>
      </c>
      <c r="H26">
        <f t="shared" si="3"/>
        <v>3.5099242391279382</v>
      </c>
    </row>
    <row r="27" spans="1:8" x14ac:dyDescent="0.3">
      <c r="A27">
        <v>27</v>
      </c>
      <c r="C27">
        <f t="shared" si="0"/>
        <v>3.7494393633082543</v>
      </c>
      <c r="D27">
        <f t="shared" si="1"/>
        <v>3.6370076655182277</v>
      </c>
      <c r="E27">
        <v>27</v>
      </c>
      <c r="G27">
        <f t="shared" si="2"/>
        <v>3.4437856000558513</v>
      </c>
      <c r="H27">
        <f t="shared" si="3"/>
        <v>3.5562151645655304</v>
      </c>
    </row>
    <row r="28" spans="1:8" x14ac:dyDescent="0.3">
      <c r="A28">
        <v>28</v>
      </c>
      <c r="C28">
        <f t="shared" si="0"/>
        <v>3.7886714062992537</v>
      </c>
      <c r="D28">
        <f t="shared" si="1"/>
        <v>3.6761982339402737</v>
      </c>
      <c r="E28">
        <v>28</v>
      </c>
      <c r="G28">
        <f t="shared" si="2"/>
        <v>3.4901258700992321</v>
      </c>
      <c r="H28">
        <f t="shared" si="3"/>
        <v>3.6025191538379651</v>
      </c>
    </row>
    <row r="29" spans="1:8" x14ac:dyDescent="0.3">
      <c r="A29">
        <v>29</v>
      </c>
      <c r="C29">
        <f t="shared" si="0"/>
        <v>3.8279034492902531</v>
      </c>
      <c r="D29">
        <f t="shared" si="1"/>
        <v>3.715379449732223</v>
      </c>
      <c r="E29">
        <v>29</v>
      </c>
      <c r="G29">
        <f t="shared" si="2"/>
        <v>3.5364661401426134</v>
      </c>
      <c r="H29">
        <f t="shared" si="3"/>
        <v>3.6488362195989508</v>
      </c>
    </row>
    <row r="30" spans="1:8" x14ac:dyDescent="0.3">
      <c r="A30">
        <v>30</v>
      </c>
      <c r="C30">
        <f t="shared" si="0"/>
        <v>3.8671354922812524</v>
      </c>
      <c r="D30">
        <f t="shared" si="1"/>
        <v>3.7545513255610783</v>
      </c>
      <c r="E30">
        <v>30</v>
      </c>
      <c r="G30">
        <f t="shared" si="2"/>
        <v>3.5828064101859947</v>
      </c>
      <c r="H30">
        <f t="shared" si="3"/>
        <v>3.6951663699500528</v>
      </c>
    </row>
    <row r="31" spans="1:8" x14ac:dyDescent="0.3">
      <c r="A31">
        <v>31</v>
      </c>
      <c r="C31">
        <f t="shared" si="0"/>
        <v>3.9063675352722522</v>
      </c>
      <c r="D31">
        <f t="shared" si="1"/>
        <v>3.793713876391974</v>
      </c>
      <c r="E31">
        <v>31</v>
      </c>
      <c r="G31">
        <f t="shared" si="2"/>
        <v>3.6291466802293759</v>
      </c>
      <c r="H31">
        <f t="shared" si="3"/>
        <v>3.7415096084265662</v>
      </c>
    </row>
    <row r="32" spans="1:8" x14ac:dyDescent="0.3">
      <c r="A32">
        <v>32</v>
      </c>
      <c r="C32">
        <f t="shared" si="0"/>
        <v>3.9455995782632516</v>
      </c>
      <c r="D32">
        <f t="shared" si="1"/>
        <v>3.8328671194696553</v>
      </c>
      <c r="E32">
        <v>32</v>
      </c>
      <c r="G32">
        <f t="shared" si="2"/>
        <v>3.6754869502727567</v>
      </c>
      <c r="H32">
        <f t="shared" si="3"/>
        <v>3.7878659339913421</v>
      </c>
    </row>
    <row r="33" spans="1:8" x14ac:dyDescent="0.3">
      <c r="A33">
        <v>33</v>
      </c>
      <c r="C33">
        <f t="shared" ref="C33:C64" si="4">2.72940624554227+(A33-1)*0.0392320429909994</f>
        <v>3.9848316212542509</v>
      </c>
      <c r="D33">
        <f t="shared" ref="D33:D64" si="5">0+1*C33-0.111986802043422*(1.00666666666667+(C33-3.59546666666667)^2/18.3124040006109)^0.5</f>
        <v>3.8720110742972209</v>
      </c>
      <c r="E33">
        <v>33</v>
      </c>
      <c r="G33">
        <f t="shared" ref="G33:G64" si="6">2.23893857892794+(E33-1)*0.0463402700433812</f>
        <v>3.721827220316138</v>
      </c>
      <c r="H33">
        <f t="shared" ref="H33:H64" si="7">0+1*G33+0.111986802043422*(1.00666666666667+(G33-3.59546666666667)^2/18.3124040006109)^0.5</f>
        <v>3.8342353410366008</v>
      </c>
    </row>
    <row r="34" spans="1:8" x14ac:dyDescent="0.3">
      <c r="A34">
        <v>34</v>
      </c>
      <c r="C34">
        <f t="shared" si="4"/>
        <v>4.0240636642452507</v>
      </c>
      <c r="D34">
        <f t="shared" si="5"/>
        <v>3.9111457626121848</v>
      </c>
      <c r="E34">
        <v>34</v>
      </c>
      <c r="G34">
        <f t="shared" si="6"/>
        <v>3.7681674903595193</v>
      </c>
      <c r="H34">
        <f t="shared" si="7"/>
        <v>3.8806178193937164</v>
      </c>
    </row>
    <row r="35" spans="1:8" x14ac:dyDescent="0.3">
      <c r="A35">
        <v>35</v>
      </c>
      <c r="C35">
        <f t="shared" si="4"/>
        <v>4.0632957072362501</v>
      </c>
      <c r="D35">
        <f t="shared" si="5"/>
        <v>3.9502712083599283</v>
      </c>
      <c r="E35">
        <v>35</v>
      </c>
      <c r="G35">
        <f t="shared" si="6"/>
        <v>3.8145077604029005</v>
      </c>
      <c r="H35">
        <f t="shared" si="7"/>
        <v>3.9270133543509402</v>
      </c>
    </row>
    <row r="36" spans="1:8" x14ac:dyDescent="0.3">
      <c r="A36">
        <v>36</v>
      </c>
      <c r="C36">
        <f t="shared" si="4"/>
        <v>4.1025277502272495</v>
      </c>
      <c r="D36">
        <f t="shared" si="5"/>
        <v>3.9893874376646159</v>
      </c>
      <c r="E36">
        <v>36</v>
      </c>
      <c r="G36">
        <f t="shared" si="6"/>
        <v>3.8608480304462818</v>
      </c>
      <c r="H36">
        <f t="shared" si="7"/>
        <v>3.9734219266789883</v>
      </c>
    </row>
    <row r="37" spans="1:8" x14ac:dyDescent="0.3">
      <c r="A37">
        <v>37</v>
      </c>
      <c r="C37">
        <f t="shared" si="4"/>
        <v>4.1417597932182488</v>
      </c>
      <c r="D37">
        <f t="shared" si="5"/>
        <v>4.0284944787976604</v>
      </c>
      <c r="E37">
        <v>37</v>
      </c>
      <c r="G37">
        <f t="shared" si="6"/>
        <v>3.907188300489663</v>
      </c>
      <c r="H37">
        <f t="shared" si="7"/>
        <v>4.0198435126643872</v>
      </c>
    </row>
    <row r="38" spans="1:8" x14ac:dyDescent="0.3">
      <c r="A38">
        <v>38</v>
      </c>
      <c r="C38">
        <f t="shared" si="4"/>
        <v>4.1809918362092482</v>
      </c>
      <c r="D38">
        <f t="shared" si="5"/>
        <v>4.0675923621438148</v>
      </c>
      <c r="E38">
        <v>38</v>
      </c>
      <c r="G38">
        <f t="shared" si="6"/>
        <v>3.9535285705330443</v>
      </c>
      <c r="H38">
        <f t="shared" si="7"/>
        <v>4.066278084150448</v>
      </c>
    </row>
    <row r="39" spans="1:8" x14ac:dyDescent="0.3">
      <c r="A39">
        <v>39</v>
      </c>
      <c r="C39">
        <f t="shared" si="4"/>
        <v>4.2202238792002476</v>
      </c>
      <c r="D39">
        <f t="shared" si="5"/>
        <v>4.106681120164998</v>
      </c>
      <c r="E39">
        <v>39</v>
      </c>
      <c r="G39">
        <f t="shared" si="6"/>
        <v>3.9998688405764256</v>
      </c>
      <c r="H39">
        <f t="shared" si="7"/>
        <v>4.1127256085856985</v>
      </c>
    </row>
    <row r="40" spans="1:8" x14ac:dyDescent="0.3">
      <c r="A40">
        <v>40</v>
      </c>
      <c r="C40">
        <f t="shared" si="4"/>
        <v>4.2594559221912469</v>
      </c>
      <c r="D40">
        <f t="shared" si="5"/>
        <v>4.1457607873619393</v>
      </c>
      <c r="E40">
        <v>40</v>
      </c>
      <c r="G40">
        <f t="shared" si="6"/>
        <v>4.0462091106198068</v>
      </c>
      <c r="H40">
        <f t="shared" si="7"/>
        <v>4.1591860490795902</v>
      </c>
    </row>
    <row r="41" spans="1:8" x14ac:dyDescent="0.3">
      <c r="A41">
        <v>41</v>
      </c>
      <c r="C41">
        <f t="shared" si="4"/>
        <v>4.2986879651822463</v>
      </c>
      <c r="D41">
        <f t="shared" si="5"/>
        <v>4.1848314002337563</v>
      </c>
      <c r="E41">
        <v>41</v>
      </c>
      <c r="G41">
        <f t="shared" si="6"/>
        <v>4.0925493806631881</v>
      </c>
      <c r="H41">
        <f t="shared" si="7"/>
        <v>4.2056593644652445</v>
      </c>
    </row>
    <row r="42" spans="1:8" x14ac:dyDescent="0.3">
      <c r="A42">
        <v>42</v>
      </c>
      <c r="C42">
        <f t="shared" si="4"/>
        <v>4.3379200081732456</v>
      </c>
      <c r="D42">
        <f t="shared" si="5"/>
        <v>4.2238929972355619</v>
      </c>
      <c r="E42">
        <v>42</v>
      </c>
      <c r="G42">
        <f t="shared" si="6"/>
        <v>4.1388896507065684</v>
      </c>
      <c r="H42">
        <f t="shared" si="7"/>
        <v>4.252145509369007</v>
      </c>
    </row>
    <row r="43" spans="1:8" x14ac:dyDescent="0.3">
      <c r="A43">
        <v>43</v>
      </c>
      <c r="C43">
        <f t="shared" si="4"/>
        <v>4.377152051164245</v>
      </c>
      <c r="D43">
        <f t="shared" si="5"/>
        <v>4.2629456187342223</v>
      </c>
      <c r="E43">
        <v>43</v>
      </c>
      <c r="G43">
        <f t="shared" si="6"/>
        <v>4.1852299207499506</v>
      </c>
      <c r="H43">
        <f t="shared" si="7"/>
        <v>4.2986444342865351</v>
      </c>
    </row>
    <row r="44" spans="1:8" x14ac:dyDescent="0.3">
      <c r="A44">
        <v>44</v>
      </c>
      <c r="C44">
        <f t="shared" si="4"/>
        <v>4.4163840941552444</v>
      </c>
      <c r="D44">
        <f t="shared" si="5"/>
        <v>4.3019893069623754</v>
      </c>
      <c r="E44">
        <v>44</v>
      </c>
      <c r="G44">
        <f t="shared" si="6"/>
        <v>4.231570190793331</v>
      </c>
      <c r="H44">
        <f t="shared" si="7"/>
        <v>4.345156085665109</v>
      </c>
    </row>
    <row r="45" spans="1:8" x14ac:dyDescent="0.3">
      <c r="A45">
        <v>45</v>
      </c>
      <c r="C45">
        <f t="shared" si="4"/>
        <v>4.4556161371462437</v>
      </c>
      <c r="D45">
        <f t="shared" si="5"/>
        <v>4.3410241059708259</v>
      </c>
      <c r="E45">
        <v>45</v>
      </c>
      <c r="G45">
        <f t="shared" si="6"/>
        <v>4.2779104608367131</v>
      </c>
      <c r="H45">
        <f t="shared" si="7"/>
        <v>4.3916804059919006</v>
      </c>
    </row>
    <row r="46" spans="1:8" x14ac:dyDescent="0.3">
      <c r="A46">
        <v>46</v>
      </c>
      <c r="C46">
        <f t="shared" si="4"/>
        <v>4.4948481801372431</v>
      </c>
      <c r="D46">
        <f t="shared" si="5"/>
        <v>4.3800500615794382</v>
      </c>
      <c r="E46">
        <v>46</v>
      </c>
      <c r="G46">
        <f t="shared" si="6"/>
        <v>4.3242507308800935</v>
      </c>
      <c r="H46">
        <f t="shared" si="7"/>
        <v>4.4382173338877946</v>
      </c>
    </row>
    <row r="47" spans="1:8" x14ac:dyDescent="0.3">
      <c r="A47">
        <v>47</v>
      </c>
      <c r="C47">
        <f t="shared" si="4"/>
        <v>4.5340802231282424</v>
      </c>
      <c r="D47">
        <f t="shared" si="5"/>
        <v>4.4190672213266495</v>
      </c>
      <c r="E47">
        <v>47</v>
      </c>
      <c r="G47">
        <f t="shared" si="6"/>
        <v>4.3705910009234756</v>
      </c>
      <c r="H47">
        <f t="shared" si="7"/>
        <v>4.4847668042065028</v>
      </c>
    </row>
    <row r="48" spans="1:8" x14ac:dyDescent="0.3">
      <c r="A48">
        <v>48</v>
      </c>
      <c r="C48">
        <f t="shared" si="4"/>
        <v>4.5733122661192418</v>
      </c>
      <c r="D48">
        <f t="shared" si="5"/>
        <v>4.4580756344177184</v>
      </c>
      <c r="E48">
        <v>48</v>
      </c>
      <c r="G48">
        <f t="shared" si="6"/>
        <v>4.416931270966856</v>
      </c>
      <c r="H48">
        <f t="shared" si="7"/>
        <v>4.5313287481385274</v>
      </c>
    </row>
    <row r="49" spans="1:8" x14ac:dyDescent="0.3">
      <c r="A49">
        <v>49</v>
      </c>
      <c r="C49">
        <f t="shared" si="4"/>
        <v>4.6125443091102412</v>
      </c>
      <c r="D49">
        <f t="shared" si="5"/>
        <v>4.4970753516718478</v>
      </c>
      <c r="E49">
        <v>49</v>
      </c>
      <c r="G49">
        <f t="shared" si="6"/>
        <v>4.4632715410102373</v>
      </c>
      <c r="H49">
        <f t="shared" si="7"/>
        <v>4.577903093319672</v>
      </c>
    </row>
    <row r="50" spans="1:8" x14ac:dyDescent="0.3">
      <c r="A50">
        <v>50</v>
      </c>
      <c r="C50">
        <f t="shared" si="4"/>
        <v>4.6517763521012405</v>
      </c>
      <c r="D50">
        <f t="shared" si="5"/>
        <v>4.5360664254682836</v>
      </c>
      <c r="E50">
        <v>50</v>
      </c>
      <c r="G50">
        <f t="shared" si="6"/>
        <v>4.5096118110536185</v>
      </c>
      <c r="H50">
        <f t="shared" si="7"/>
        <v>4.6244897639436617</v>
      </c>
    </row>
    <row r="51" spans="1:8" x14ac:dyDescent="0.3">
      <c r="A51">
        <v>51</v>
      </c>
      <c r="C51">
        <f t="shared" si="4"/>
        <v>4.6910083950922399</v>
      </c>
      <c r="D51">
        <f t="shared" si="5"/>
        <v>4.5750489096915334</v>
      </c>
      <c r="E51">
        <v>51</v>
      </c>
      <c r="G51">
        <f t="shared" si="6"/>
        <v>4.5559520810969998</v>
      </c>
      <c r="H51">
        <f t="shared" si="7"/>
        <v>4.6710886808785306</v>
      </c>
    </row>
    <row r="52" spans="1:8" x14ac:dyDescent="0.3">
      <c r="A52">
        <v>52</v>
      </c>
      <c r="C52">
        <f t="shared" si="4"/>
        <v>4.7302404380832392</v>
      </c>
      <c r="D52">
        <f t="shared" si="5"/>
        <v>4.6140228596758108</v>
      </c>
      <c r="E52">
        <v>52</v>
      </c>
      <c r="G52">
        <f t="shared" si="6"/>
        <v>4.602292351140381</v>
      </c>
      <c r="H52">
        <f t="shared" si="7"/>
        <v>4.7176997617863483</v>
      </c>
    </row>
    <row r="53" spans="1:8" x14ac:dyDescent="0.3">
      <c r="A53">
        <v>53</v>
      </c>
      <c r="C53">
        <f t="shared" si="4"/>
        <v>4.7694724810742386</v>
      </c>
      <c r="D53">
        <f t="shared" si="5"/>
        <v>4.6529883321488388</v>
      </c>
      <c r="E53">
        <v>53</v>
      </c>
      <c r="G53">
        <f t="shared" si="6"/>
        <v>4.6486326211837623</v>
      </c>
      <c r="H53">
        <f t="shared" si="7"/>
        <v>4.7643229212459124</v>
      </c>
    </row>
    <row r="54" spans="1:8" x14ac:dyDescent="0.3">
      <c r="A54">
        <v>54</v>
      </c>
      <c r="C54">
        <f t="shared" si="4"/>
        <v>4.808704524065238</v>
      </c>
      <c r="D54">
        <f t="shared" si="5"/>
        <v>4.6919453851751269</v>
      </c>
      <c r="E54">
        <v>54</v>
      </c>
      <c r="G54">
        <f t="shared" si="6"/>
        <v>4.6949728912271436</v>
      </c>
      <c r="H54">
        <f t="shared" si="7"/>
        <v>4.8109580708780051</v>
      </c>
    </row>
    <row r="55" spans="1:8" x14ac:dyDescent="0.3">
      <c r="A55">
        <v>55</v>
      </c>
      <c r="C55">
        <f t="shared" si="4"/>
        <v>4.8479365670562373</v>
      </c>
      <c r="D55">
        <f t="shared" si="5"/>
        <v>4.7308940780988351</v>
      </c>
      <c r="E55">
        <v>55</v>
      </c>
      <c r="G55">
        <f t="shared" si="6"/>
        <v>4.7413131612705239</v>
      </c>
      <c r="H55">
        <f t="shared" si="7"/>
        <v>4.8576051194728169</v>
      </c>
    </row>
    <row r="56" spans="1:8" x14ac:dyDescent="0.3">
      <c r="A56">
        <v>56</v>
      </c>
      <c r="C56">
        <f t="shared" si="4"/>
        <v>4.8871686100472367</v>
      </c>
      <c r="D56">
        <f t="shared" si="5"/>
        <v>4.7698344714863534</v>
      </c>
      <c r="E56">
        <v>56</v>
      </c>
      <c r="G56">
        <f t="shared" si="6"/>
        <v>4.7876534313139061</v>
      </c>
      <c r="H56">
        <f t="shared" si="7"/>
        <v>4.9042639731191571</v>
      </c>
    </row>
    <row r="57" spans="1:8" x14ac:dyDescent="0.3">
      <c r="A57">
        <v>57</v>
      </c>
      <c r="C57">
        <f t="shared" si="4"/>
        <v>4.926400653038236</v>
      </c>
      <c r="D57">
        <f t="shared" si="5"/>
        <v>4.8087666270686924</v>
      </c>
      <c r="E57">
        <v>57</v>
      </c>
      <c r="G57">
        <f t="shared" si="6"/>
        <v>4.8339937013572865</v>
      </c>
      <c r="H57">
        <f t="shared" si="7"/>
        <v>4.9509345353350431</v>
      </c>
    </row>
    <row r="58" spans="1:8" x14ac:dyDescent="0.3">
      <c r="A58">
        <v>58</v>
      </c>
      <c r="C58">
        <f t="shared" si="4"/>
        <v>4.9656326960292354</v>
      </c>
      <c r="D58">
        <f t="shared" si="5"/>
        <v>4.8476906076838118</v>
      </c>
      <c r="E58">
        <v>58</v>
      </c>
      <c r="G58">
        <f t="shared" si="6"/>
        <v>4.8803339714006686</v>
      </c>
      <c r="H58">
        <f t="shared" si="7"/>
        <v>4.9976167071993425</v>
      </c>
    </row>
    <row r="59" spans="1:8" x14ac:dyDescent="0.3">
      <c r="A59">
        <v>59</v>
      </c>
      <c r="C59">
        <f t="shared" si="4"/>
        <v>5.0048647390202348</v>
      </c>
      <c r="D59">
        <f t="shared" si="5"/>
        <v>4.8866064772189812</v>
      </c>
      <c r="E59">
        <v>59</v>
      </c>
      <c r="G59">
        <f t="shared" si="6"/>
        <v>4.926674241444049</v>
      </c>
      <c r="H59">
        <f t="shared" si="7"/>
        <v>5.0443103874840256</v>
      </c>
    </row>
    <row r="60" spans="1:8" x14ac:dyDescent="0.3">
      <c r="A60">
        <v>60</v>
      </c>
      <c r="C60">
        <f t="shared" si="4"/>
        <v>5.044096782011235</v>
      </c>
      <c r="D60">
        <f t="shared" si="5"/>
        <v>4.9255143005532824</v>
      </c>
      <c r="E60">
        <v>60</v>
      </c>
      <c r="G60">
        <f t="shared" si="6"/>
        <v>4.9730145114874311</v>
      </c>
      <c r="H60">
        <f t="shared" si="7"/>
        <v>5.091015472786756</v>
      </c>
    </row>
    <row r="61" spans="1:8" x14ac:dyDescent="0.3">
      <c r="A61">
        <v>61</v>
      </c>
      <c r="C61">
        <f t="shared" si="4"/>
        <v>5.0833288250022344</v>
      </c>
      <c r="D61">
        <f t="shared" si="5"/>
        <v>4.9644141435003473</v>
      </c>
      <c r="E61">
        <v>61</v>
      </c>
      <c r="G61">
        <f t="shared" si="6"/>
        <v>5.0193547815308115</v>
      </c>
      <c r="H61">
        <f t="shared" si="7"/>
        <v>5.1377318576633968</v>
      </c>
    </row>
    <row r="62" spans="1:8" x14ac:dyDescent="0.3">
      <c r="A62">
        <v>62</v>
      </c>
      <c r="C62">
        <f t="shared" si="4"/>
        <v>5.1225608679932337</v>
      </c>
      <c r="D62">
        <f t="shared" si="5"/>
        <v>5.003306072751438</v>
      </c>
      <c r="E62">
        <v>62</v>
      </c>
      <c r="G62">
        <f t="shared" si="6"/>
        <v>5.0656950515741928</v>
      </c>
      <c r="H62">
        <f t="shared" si="7"/>
        <v>5.1844594347601625</v>
      </c>
    </row>
    <row r="63" spans="1:8" x14ac:dyDescent="0.3">
      <c r="A63">
        <v>63</v>
      </c>
      <c r="C63">
        <f t="shared" si="4"/>
        <v>5.1617929109842331</v>
      </c>
      <c r="D63">
        <f t="shared" si="5"/>
        <v>5.0421901558189459</v>
      </c>
      <c r="E63">
        <v>63</v>
      </c>
      <c r="G63">
        <f t="shared" si="6"/>
        <v>5.112035321617574</v>
      </c>
      <c r="H63">
        <f t="shared" si="7"/>
        <v>5.2311980949450563</v>
      </c>
    </row>
    <row r="64" spans="1:8" x14ac:dyDescent="0.3">
      <c r="A64">
        <v>64</v>
      </c>
      <c r="C64">
        <f t="shared" si="4"/>
        <v>5.2010249539752325</v>
      </c>
      <c r="D64">
        <f t="shared" si="5"/>
        <v>5.0810664609804039</v>
      </c>
      <c r="E64">
        <v>64</v>
      </c>
      <c r="G64">
        <f t="shared" si="6"/>
        <v>5.1583755916609553</v>
      </c>
      <c r="H64">
        <f t="shared" si="7"/>
        <v>5.2779477274383124</v>
      </c>
    </row>
    <row r="65" spans="1:8" x14ac:dyDescent="0.3">
      <c r="A65">
        <v>65</v>
      </c>
      <c r="C65">
        <f t="shared" ref="C65:C70" si="8">2.72940624554227+(A65-1)*0.0392320429909994</f>
        <v>5.2402569969662318</v>
      </c>
      <c r="D65">
        <f t="shared" ref="D65:D70" si="9">0+1*C65-0.111986802043422*(1.00666666666667+(C65-3.59546666666667)^2/18.3124040006109)^0.5</f>
        <v>5.1199350572230964</v>
      </c>
      <c r="E65">
        <v>65</v>
      </c>
      <c r="G65">
        <f t="shared" ref="G65:G70" si="10">2.23893857892794+(E65-1)*0.0463402700433812</f>
        <v>5.2047158617043365</v>
      </c>
      <c r="H65">
        <f t="shared" ref="H65:H70" si="11">0+1*G65+0.111986802043422*(1.00666666666667+(G65-3.59546666666667)^2/18.3124040006109)^0.5</f>
        <v>5.3247082199415576</v>
      </c>
    </row>
    <row r="66" spans="1:8" x14ac:dyDescent="0.3">
      <c r="A66">
        <v>66</v>
      </c>
      <c r="C66">
        <f t="shared" si="8"/>
        <v>5.2794890399572312</v>
      </c>
      <c r="D66">
        <f t="shared" si="9"/>
        <v>5.1587960141893392</v>
      </c>
      <c r="E66">
        <v>66</v>
      </c>
      <c r="G66">
        <f t="shared" si="10"/>
        <v>5.2510561317477178</v>
      </c>
      <c r="H66">
        <f t="shared" si="11"/>
        <v>5.3714794587654078</v>
      </c>
    </row>
    <row r="67" spans="1:8" x14ac:dyDescent="0.3">
      <c r="A67">
        <v>67</v>
      </c>
      <c r="C67">
        <f t="shared" si="8"/>
        <v>5.3187210829482305</v>
      </c>
      <c r="D67">
        <f t="shared" si="9"/>
        <v>5.1976494021225115</v>
      </c>
      <c r="E67">
        <v>67</v>
      </c>
      <c r="G67">
        <f t="shared" si="10"/>
        <v>5.2973964017910991</v>
      </c>
      <c r="H67">
        <f t="shared" si="11"/>
        <v>5.4182613289552624</v>
      </c>
    </row>
    <row r="68" spans="1:8" x14ac:dyDescent="0.3">
      <c r="A68">
        <v>68</v>
      </c>
      <c r="C68">
        <f t="shared" si="8"/>
        <v>5.3579531259392299</v>
      </c>
      <c r="D68">
        <f t="shared" si="9"/>
        <v>5.236495291813891</v>
      </c>
      <c r="E68">
        <v>68</v>
      </c>
      <c r="G68">
        <f t="shared" si="10"/>
        <v>5.3437366718344803</v>
      </c>
      <c r="H68">
        <f t="shared" si="11"/>
        <v>5.4650537144150517</v>
      </c>
    </row>
    <row r="69" spans="1:8" x14ac:dyDescent="0.3">
      <c r="A69">
        <v>69</v>
      </c>
      <c r="C69">
        <f t="shared" si="8"/>
        <v>5.3971851689302293</v>
      </c>
      <c r="D69">
        <f t="shared" si="9"/>
        <v>5.2753337545503802</v>
      </c>
      <c r="E69">
        <v>69</v>
      </c>
      <c r="G69">
        <f t="shared" si="10"/>
        <v>5.3900769418778616</v>
      </c>
      <c r="H69">
        <f t="shared" si="11"/>
        <v>5.5118564980287319</v>
      </c>
    </row>
    <row r="70" spans="1:8" x14ac:dyDescent="0.3">
      <c r="A70">
        <v>70</v>
      </c>
      <c r="C70">
        <f t="shared" si="8"/>
        <v>5.4364172119212286</v>
      </c>
      <c r="D70">
        <f t="shared" si="9"/>
        <v>5.3141648620631639</v>
      </c>
      <c r="E70">
        <v>70</v>
      </c>
      <c r="G70">
        <f t="shared" si="10"/>
        <v>5.4364172119212419</v>
      </c>
      <c r="H70">
        <f t="shared" si="11"/>
        <v>5.5586695617793067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D7760-7C8E-4FBA-9A49-C130E9F1292D}">
  <sheetPr codeName="Sheet53"/>
  <dimension ref="A1:D209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5.2605852559856361</v>
      </c>
      <c r="B1">
        <v>-3.6304422609486652E-2</v>
      </c>
      <c r="C1">
        <v>-4.0562991235813017</v>
      </c>
      <c r="D1">
        <v>-0.50891750666136604</v>
      </c>
    </row>
    <row r="2" spans="1:4" x14ac:dyDescent="0.3">
      <c r="A2">
        <v>5.2948720702451881</v>
      </c>
      <c r="B2">
        <v>-6.4549813306478285E-2</v>
      </c>
      <c r="C2">
        <v>-4.5099708208547771</v>
      </c>
      <c r="D2">
        <v>-1.0161952101788962</v>
      </c>
    </row>
    <row r="3" spans="1:4" x14ac:dyDescent="0.3">
      <c r="A3">
        <v>-3.3179837663492968</v>
      </c>
      <c r="B3">
        <v>-3.1340661378567041</v>
      </c>
      <c r="C3">
        <v>-2.8085097379525026</v>
      </c>
      <c r="D3">
        <v>-1.0623416810252819</v>
      </c>
    </row>
    <row r="4" spans="1:4" x14ac:dyDescent="0.3">
      <c r="A4">
        <v>-4.5314519424182045</v>
      </c>
      <c r="B4">
        <v>-0.15414066345655342</v>
      </c>
      <c r="C4">
        <v>-3.0716213257261522</v>
      </c>
      <c r="D4">
        <v>-1.0225127445281874</v>
      </c>
    </row>
    <row r="5" spans="1:4" x14ac:dyDescent="0.3">
      <c r="A5">
        <v>2.1038059497667261</v>
      </c>
      <c r="B5">
        <v>-4.9056375191285797</v>
      </c>
      <c r="C5">
        <v>-2.7713382107312587</v>
      </c>
      <c r="D5">
        <v>-0.39988859839100999</v>
      </c>
    </row>
    <row r="6" spans="1:4" x14ac:dyDescent="0.3">
      <c r="A6">
        <v>-4.1836428400192975</v>
      </c>
      <c r="B6">
        <v>3.483900655808871</v>
      </c>
      <c r="C6">
        <v>-2.7880355097151996</v>
      </c>
      <c r="D6">
        <v>-0.37418496048792826</v>
      </c>
    </row>
    <row r="7" spans="1:4" x14ac:dyDescent="0.3">
      <c r="A7">
        <v>1.8853337149201226</v>
      </c>
      <c r="B7">
        <v>6.5895391785563016</v>
      </c>
      <c r="C7">
        <v>-3.1551721500252112</v>
      </c>
      <c r="D7">
        <v>-0.82494347681129154</v>
      </c>
    </row>
    <row r="8" spans="1:4" x14ac:dyDescent="0.3">
      <c r="A8">
        <v>4.9880657808305031</v>
      </c>
      <c r="B8">
        <v>0.1359061343080652</v>
      </c>
      <c r="C8">
        <v>-3.2757483203576827</v>
      </c>
      <c r="D8">
        <v>-0.82404501561354215</v>
      </c>
    </row>
    <row r="9" spans="1:4" x14ac:dyDescent="0.3">
      <c r="A9">
        <v>1.7759998353173534</v>
      </c>
      <c r="B9">
        <v>7.0772180874706683</v>
      </c>
      <c r="C9">
        <v>-2.7423432922925985</v>
      </c>
      <c r="D9">
        <v>-0.46079044933477231</v>
      </c>
    </row>
    <row r="10" spans="1:4" x14ac:dyDescent="0.3">
      <c r="A10">
        <v>3.2802835634712282</v>
      </c>
      <c r="B10">
        <v>-3.4567492975338907</v>
      </c>
      <c r="C10">
        <v>-2.5964180496270286</v>
      </c>
      <c r="D10">
        <v>-1.0636339313029828</v>
      </c>
    </row>
    <row r="11" spans="1:4" x14ac:dyDescent="0.3">
      <c r="C11">
        <v>-3.1547609028126984</v>
      </c>
      <c r="D11">
        <v>-0.79633664321962272</v>
      </c>
    </row>
    <row r="12" spans="1:4" x14ac:dyDescent="0.3">
      <c r="C12">
        <v>-1.0190262627672284</v>
      </c>
      <c r="D12">
        <v>-1.2781135865127988</v>
      </c>
    </row>
    <row r="13" spans="1:4" x14ac:dyDescent="0.3">
      <c r="C13">
        <v>-1.3101651141241855</v>
      </c>
      <c r="D13">
        <v>-1.1530881684498986</v>
      </c>
    </row>
    <row r="14" spans="1:4" x14ac:dyDescent="0.3">
      <c r="C14">
        <v>-1.4821412279253436</v>
      </c>
      <c r="D14">
        <v>-0.9293760978516753</v>
      </c>
    </row>
    <row r="15" spans="1:4" x14ac:dyDescent="0.3">
      <c r="C15">
        <v>-1.9775058910810974</v>
      </c>
      <c r="D15">
        <v>-1.2681624488618275</v>
      </c>
    </row>
    <row r="16" spans="1:4" x14ac:dyDescent="0.3">
      <c r="C16">
        <v>-1.5575629983981838</v>
      </c>
      <c r="D16">
        <v>-0.87130953530572375</v>
      </c>
    </row>
    <row r="17" spans="3:4" x14ac:dyDescent="0.3">
      <c r="C17">
        <v>-1.5087093622050811</v>
      </c>
      <c r="D17">
        <v>-1.0154101828784201</v>
      </c>
    </row>
    <row r="18" spans="3:4" x14ac:dyDescent="0.3">
      <c r="C18">
        <v>-1.8658797942437959</v>
      </c>
      <c r="D18">
        <v>-0.88864484663263932</v>
      </c>
    </row>
    <row r="19" spans="3:4" x14ac:dyDescent="0.3">
      <c r="C19">
        <v>-1.8326575721306524</v>
      </c>
      <c r="D19">
        <v>-0.8314649891648046</v>
      </c>
    </row>
    <row r="20" spans="3:4" x14ac:dyDescent="0.3">
      <c r="C20">
        <v>-2.3853212743754262</v>
      </c>
      <c r="D20">
        <v>-1.2272713586025901</v>
      </c>
    </row>
    <row r="21" spans="3:4" x14ac:dyDescent="0.3">
      <c r="C21">
        <v>-1.6908187089189786</v>
      </c>
      <c r="D21">
        <v>-0.94753341393655166</v>
      </c>
    </row>
    <row r="22" spans="3:4" x14ac:dyDescent="0.3">
      <c r="C22">
        <v>-1.5253318325632577</v>
      </c>
      <c r="D22">
        <v>-0.34909375518470886</v>
      </c>
    </row>
    <row r="23" spans="3:4" x14ac:dyDescent="0.3">
      <c r="C23">
        <v>-1.9480273434655979</v>
      </c>
      <c r="D23">
        <v>-0.68809094470650267</v>
      </c>
    </row>
    <row r="24" spans="3:4" x14ac:dyDescent="0.3">
      <c r="C24">
        <v>-1.517856648767536</v>
      </c>
      <c r="D24">
        <v>-0.87142709289937259</v>
      </c>
    </row>
    <row r="25" spans="3:4" x14ac:dyDescent="0.3">
      <c r="C25">
        <v>-2.0787831273936197</v>
      </c>
      <c r="D25">
        <v>-1.2671457603374885</v>
      </c>
    </row>
    <row r="26" spans="3:4" x14ac:dyDescent="0.3">
      <c r="C26">
        <v>0.75430982528268209</v>
      </c>
      <c r="D26">
        <v>-1.3437024996139852</v>
      </c>
    </row>
    <row r="27" spans="3:4" x14ac:dyDescent="0.3">
      <c r="C27">
        <v>0.20842987550980305</v>
      </c>
      <c r="D27">
        <v>-1.1691192396069758</v>
      </c>
    </row>
    <row r="28" spans="3:4" x14ac:dyDescent="0.3">
      <c r="C28">
        <v>-0.1671197477569914</v>
      </c>
      <c r="D28">
        <v>-1.486526143250847</v>
      </c>
    </row>
    <row r="29" spans="3:4" x14ac:dyDescent="0.3">
      <c r="C29">
        <v>-0.28770218099594058</v>
      </c>
      <c r="D29">
        <v>-1.485629753891401</v>
      </c>
    </row>
    <row r="30" spans="3:4" x14ac:dyDescent="0.3">
      <c r="C30">
        <v>0.26285710267218282</v>
      </c>
      <c r="D30">
        <v>-1.2270984118789054</v>
      </c>
    </row>
    <row r="31" spans="3:4" x14ac:dyDescent="0.3">
      <c r="C31">
        <v>8.0202525125284807E-2</v>
      </c>
      <c r="D31">
        <v>-1.1030164031035607</v>
      </c>
    </row>
    <row r="32" spans="3:4" x14ac:dyDescent="0.3">
      <c r="C32">
        <v>-0.63909754108953787</v>
      </c>
      <c r="D32">
        <v>-1.360255982437319</v>
      </c>
    </row>
    <row r="33" spans="3:4" x14ac:dyDescent="0.3">
      <c r="C33">
        <v>-7.3784287230619694E-2</v>
      </c>
      <c r="D33">
        <v>-0.98668919442070069</v>
      </c>
    </row>
    <row r="34" spans="3:4" x14ac:dyDescent="0.3">
      <c r="C34">
        <v>-6.4422286369168247E-2</v>
      </c>
      <c r="D34">
        <v>-1.1019487498614433</v>
      </c>
    </row>
    <row r="35" spans="3:4" x14ac:dyDescent="0.3">
      <c r="C35">
        <v>-0.2179811642525904</v>
      </c>
      <c r="D35">
        <v>-1.3183562910046147</v>
      </c>
    </row>
    <row r="36" spans="3:4" x14ac:dyDescent="0.3">
      <c r="C36">
        <v>-7.4604854882738714E-2</v>
      </c>
      <c r="D36">
        <v>-0.98983245443219803</v>
      </c>
    </row>
    <row r="37" spans="3:4" x14ac:dyDescent="0.3">
      <c r="C37">
        <v>-0.13543198358495437</v>
      </c>
      <c r="D37">
        <v>-0.90452801852893117</v>
      </c>
    </row>
    <row r="38" spans="3:4" x14ac:dyDescent="0.3">
      <c r="C38">
        <v>-0.33806179817800347</v>
      </c>
      <c r="D38">
        <v>-1.2596668019257506</v>
      </c>
    </row>
    <row r="39" spans="3:4" x14ac:dyDescent="0.3">
      <c r="C39">
        <v>-0.59754112382810376</v>
      </c>
      <c r="D39">
        <v>-1.4212118759992489</v>
      </c>
    </row>
    <row r="40" spans="3:4" x14ac:dyDescent="0.3">
      <c r="C40">
        <v>0.26046875418450349</v>
      </c>
      <c r="D40">
        <v>-1.0303435069381828</v>
      </c>
    </row>
    <row r="41" spans="3:4" x14ac:dyDescent="0.3">
      <c r="C41">
        <v>-0.92951048120456925</v>
      </c>
      <c r="D41">
        <v>-1.0937948590962359</v>
      </c>
    </row>
    <row r="42" spans="3:4" x14ac:dyDescent="0.3">
      <c r="C42">
        <v>-0.39861173264548572</v>
      </c>
      <c r="D42">
        <v>-0.86469576221405819</v>
      </c>
    </row>
    <row r="43" spans="3:4" x14ac:dyDescent="0.3">
      <c r="C43">
        <v>-8.4162265359552083E-2</v>
      </c>
      <c r="D43">
        <v>-2.2249219006706387</v>
      </c>
    </row>
    <row r="44" spans="3:4" x14ac:dyDescent="0.3">
      <c r="C44">
        <v>-3.1228350924827505E-2</v>
      </c>
      <c r="D44">
        <v>-1.6923699854337555</v>
      </c>
    </row>
    <row r="45" spans="3:4" x14ac:dyDescent="0.3">
      <c r="C45">
        <v>0.37954207741902346</v>
      </c>
      <c r="D45">
        <v>-1.1723602241740763</v>
      </c>
    </row>
    <row r="46" spans="3:4" x14ac:dyDescent="0.3">
      <c r="C46">
        <v>0.22089012614958189</v>
      </c>
      <c r="D46">
        <v>-1.705808650981155</v>
      </c>
    </row>
    <row r="47" spans="3:4" x14ac:dyDescent="0.3">
      <c r="C47">
        <v>3.2024800044589595E-2</v>
      </c>
      <c r="D47">
        <v>-2.1794987955499332</v>
      </c>
    </row>
    <row r="48" spans="3:4" x14ac:dyDescent="0.3">
      <c r="C48">
        <v>2.2598082843576015</v>
      </c>
      <c r="D48">
        <v>-2.1472269833047579</v>
      </c>
    </row>
    <row r="49" spans="3:4" x14ac:dyDescent="0.3">
      <c r="C49">
        <v>1.886694556859887</v>
      </c>
      <c r="D49">
        <v>-2.3901516012197108</v>
      </c>
    </row>
    <row r="50" spans="3:4" x14ac:dyDescent="0.3">
      <c r="C50">
        <v>1.8733892207287761</v>
      </c>
      <c r="D50">
        <v>-2.3975406153705179</v>
      </c>
    </row>
    <row r="51" spans="3:4" x14ac:dyDescent="0.3">
      <c r="C51">
        <v>1.4734408391140845</v>
      </c>
      <c r="D51">
        <v>-2.2127644491057445</v>
      </c>
    </row>
    <row r="52" spans="3:4" x14ac:dyDescent="0.3">
      <c r="C52">
        <v>1.9922150277648367</v>
      </c>
      <c r="D52">
        <v>-1.9719156459180081</v>
      </c>
    </row>
    <row r="53" spans="3:4" x14ac:dyDescent="0.3">
      <c r="C53">
        <v>1.8140646467956307</v>
      </c>
      <c r="D53">
        <v>-2.3407997716953766</v>
      </c>
    </row>
    <row r="54" spans="3:4" x14ac:dyDescent="0.3">
      <c r="C54">
        <v>1.5283450572881165</v>
      </c>
      <c r="D54">
        <v>-2.269349803070114</v>
      </c>
    </row>
    <row r="55" spans="3:4" x14ac:dyDescent="0.3">
      <c r="C55">
        <v>1.9404115648198763</v>
      </c>
      <c r="D55">
        <v>-2.4539478995200237</v>
      </c>
    </row>
    <row r="56" spans="3:4" x14ac:dyDescent="0.3">
      <c r="C56">
        <v>1.6006052069806302</v>
      </c>
      <c r="D56">
        <v>-2.3271767051056989</v>
      </c>
    </row>
    <row r="57" spans="3:4" x14ac:dyDescent="0.3">
      <c r="C57">
        <v>1.5765214423640868</v>
      </c>
      <c r="D57">
        <v>-1.7874910736884073</v>
      </c>
    </row>
    <row r="58" spans="3:4" x14ac:dyDescent="0.3">
      <c r="C58">
        <v>1.6648268944084155</v>
      </c>
      <c r="D58">
        <v>-1.8439959197480675</v>
      </c>
    </row>
    <row r="59" spans="3:4" x14ac:dyDescent="0.3">
      <c r="C59">
        <v>1.4743464215632551</v>
      </c>
      <c r="D59">
        <v>-2.2138479957428241</v>
      </c>
    </row>
    <row r="60" spans="3:4" x14ac:dyDescent="0.3">
      <c r="C60">
        <v>1.0078657971540503</v>
      </c>
      <c r="D60">
        <v>-2.1410674566346621</v>
      </c>
    </row>
    <row r="61" spans="3:4" x14ac:dyDescent="0.3">
      <c r="C61">
        <v>1.9763702926200204</v>
      </c>
      <c r="D61">
        <v>-1.9720187056813188</v>
      </c>
    </row>
    <row r="62" spans="3:4" x14ac:dyDescent="0.3">
      <c r="C62">
        <v>3.4780921482951577</v>
      </c>
      <c r="D62">
        <v>-2.4581830204201078</v>
      </c>
    </row>
    <row r="63" spans="3:4" x14ac:dyDescent="0.3">
      <c r="C63">
        <v>3.0781715043919564</v>
      </c>
      <c r="D63">
        <v>-2.2735330139858667</v>
      </c>
    </row>
    <row r="64" spans="3:4" x14ac:dyDescent="0.3">
      <c r="C64">
        <v>3.5836931550297657</v>
      </c>
      <c r="D64">
        <v>-1.9932408337913523</v>
      </c>
    </row>
    <row r="65" spans="3:4" x14ac:dyDescent="0.3">
      <c r="C65">
        <v>3.4120790131255925</v>
      </c>
      <c r="D65">
        <v>-2.3452329201158202</v>
      </c>
    </row>
    <row r="66" spans="3:4" x14ac:dyDescent="0.3">
      <c r="C66">
        <v>3.4228659529105157</v>
      </c>
      <c r="D66">
        <v>-2.3485190028368299</v>
      </c>
    </row>
    <row r="67" spans="3:4" x14ac:dyDescent="0.3">
      <c r="C67">
        <v>3.0777633378832556</v>
      </c>
      <c r="D67">
        <v>-2.2777309059793707</v>
      </c>
    </row>
    <row r="68" spans="3:4" x14ac:dyDescent="0.3">
      <c r="C68">
        <v>3.0657584289242963</v>
      </c>
      <c r="D68">
        <v>-2.2775977228567559</v>
      </c>
    </row>
    <row r="69" spans="3:4" x14ac:dyDescent="0.3">
      <c r="C69">
        <v>3.4657713816246893</v>
      </c>
      <c r="D69">
        <v>-2.404887600946521</v>
      </c>
    </row>
    <row r="70" spans="3:4" x14ac:dyDescent="0.3">
      <c r="C70">
        <v>2.7985757095219754</v>
      </c>
      <c r="D70">
        <v>-2.1501235073602545</v>
      </c>
    </row>
    <row r="71" spans="3:4" x14ac:dyDescent="0.3">
      <c r="C71">
        <v>3.1555053527044974</v>
      </c>
      <c r="D71">
        <v>-1.8128947210243043</v>
      </c>
    </row>
    <row r="72" spans="3:4" x14ac:dyDescent="0.3">
      <c r="C72">
        <v>4.9371587352069115</v>
      </c>
      <c r="D72">
        <v>-2.4252784721570095</v>
      </c>
    </row>
    <row r="73" spans="3:4" x14ac:dyDescent="0.3">
      <c r="C73">
        <v>4.5976791433604163</v>
      </c>
      <c r="D73">
        <v>-2.2972401285475392</v>
      </c>
    </row>
    <row r="74" spans="3:4" x14ac:dyDescent="0.3">
      <c r="C74">
        <v>6.3449513568691724</v>
      </c>
      <c r="D74">
        <v>-2.4583605067919043</v>
      </c>
    </row>
    <row r="75" spans="3:4" x14ac:dyDescent="0.3">
      <c r="C75">
        <v>-4.1604023879081717</v>
      </c>
      <c r="D75">
        <v>0.98865517894584787</v>
      </c>
    </row>
    <row r="76" spans="3:4" x14ac:dyDescent="0.3">
      <c r="C76">
        <v>-4.5814727816108949</v>
      </c>
      <c r="D76">
        <v>0.31253244592278712</v>
      </c>
    </row>
    <row r="77" spans="3:4" x14ac:dyDescent="0.3">
      <c r="C77">
        <v>-4.3646280179973669</v>
      </c>
      <c r="D77">
        <v>-2.0750274962141487E-2</v>
      </c>
    </row>
    <row r="78" spans="3:4" x14ac:dyDescent="0.3">
      <c r="C78">
        <v>-3.6471523057789375</v>
      </c>
      <c r="D78">
        <v>0.27533434222010467</v>
      </c>
    </row>
    <row r="79" spans="3:4" x14ac:dyDescent="0.3">
      <c r="C79">
        <v>-2.8602543814474366</v>
      </c>
      <c r="D79">
        <v>0.44501853052919949</v>
      </c>
    </row>
    <row r="80" spans="3:4" x14ac:dyDescent="0.3">
      <c r="C80">
        <v>-3.2297393403783521</v>
      </c>
      <c r="D80">
        <v>0.43112793755797735</v>
      </c>
    </row>
    <row r="81" spans="3:4" x14ac:dyDescent="0.3">
      <c r="C81">
        <v>-2.8006820882935624</v>
      </c>
      <c r="D81">
        <v>0.88048308687051346</v>
      </c>
    </row>
    <row r="82" spans="3:4" x14ac:dyDescent="0.3">
      <c r="C82">
        <v>-2.7170204058092287</v>
      </c>
      <c r="D82">
        <v>0.84100827526504718</v>
      </c>
    </row>
    <row r="83" spans="3:4" x14ac:dyDescent="0.3">
      <c r="C83">
        <v>-3.5631678244510421</v>
      </c>
      <c r="D83">
        <v>0.77906754778926368</v>
      </c>
    </row>
    <row r="84" spans="3:4" x14ac:dyDescent="0.3">
      <c r="C84">
        <v>-3.3479282764104483</v>
      </c>
      <c r="D84">
        <v>0.64417745036862428</v>
      </c>
    </row>
    <row r="85" spans="3:4" x14ac:dyDescent="0.3">
      <c r="C85">
        <v>-2.4183969822960401</v>
      </c>
      <c r="D85">
        <v>3.9978637648744599</v>
      </c>
    </row>
    <row r="86" spans="3:4" x14ac:dyDescent="0.3">
      <c r="C86">
        <v>-2.7836444052159299</v>
      </c>
      <c r="D86">
        <v>0.15552866791465161</v>
      </c>
    </row>
    <row r="87" spans="3:4" x14ac:dyDescent="0.3">
      <c r="C87">
        <v>-2.8725030319242344</v>
      </c>
      <c r="D87">
        <v>-5.2930302495351828E-2</v>
      </c>
    </row>
    <row r="88" spans="3:4" x14ac:dyDescent="0.3">
      <c r="C88">
        <v>-3.2373781097773797</v>
      </c>
      <c r="D88">
        <v>0.27950516454913549</v>
      </c>
    </row>
    <row r="89" spans="3:4" x14ac:dyDescent="0.3">
      <c r="C89">
        <v>-3.967347101215581</v>
      </c>
      <c r="D89">
        <v>1.4758674495399828E-2</v>
      </c>
    </row>
    <row r="90" spans="3:4" x14ac:dyDescent="0.3">
      <c r="C90">
        <v>-3.389349960428508</v>
      </c>
      <c r="D90">
        <v>0.59737923954942718</v>
      </c>
    </row>
    <row r="91" spans="3:4" x14ac:dyDescent="0.3">
      <c r="C91">
        <v>-2.4655578614245299</v>
      </c>
      <c r="D91">
        <v>-0.31221483036926739</v>
      </c>
    </row>
    <row r="92" spans="3:4" x14ac:dyDescent="0.3">
      <c r="C92">
        <v>-2.9783412023323681</v>
      </c>
      <c r="D92">
        <v>-4.2338224508760472E-2</v>
      </c>
    </row>
    <row r="93" spans="3:4" x14ac:dyDescent="0.3">
      <c r="C93">
        <v>-3.8359007149205055</v>
      </c>
      <c r="D93">
        <v>-0.20294200843398244</v>
      </c>
    </row>
    <row r="94" spans="3:4" x14ac:dyDescent="0.3">
      <c r="C94">
        <v>-2.2975132642324456</v>
      </c>
      <c r="D94">
        <v>0.21326993009254216</v>
      </c>
    </row>
    <row r="95" spans="3:4" x14ac:dyDescent="0.3">
      <c r="C95">
        <v>-0.98195360329280601</v>
      </c>
      <c r="D95">
        <v>0.20328380235818455</v>
      </c>
    </row>
    <row r="96" spans="3:4" x14ac:dyDescent="0.3">
      <c r="C96">
        <v>-1.2403536722462494</v>
      </c>
      <c r="D96">
        <v>0.12536249853244993</v>
      </c>
    </row>
    <row r="97" spans="3:4" x14ac:dyDescent="0.3">
      <c r="C97">
        <v>-1.3861558720792782</v>
      </c>
      <c r="D97">
        <v>0.3361646211783193</v>
      </c>
    </row>
    <row r="98" spans="3:4" x14ac:dyDescent="0.3">
      <c r="C98">
        <v>-2.31061831891332</v>
      </c>
      <c r="D98">
        <v>0.26675974454739942</v>
      </c>
    </row>
    <row r="99" spans="3:4" x14ac:dyDescent="0.3">
      <c r="C99">
        <v>-1.5820490672700864</v>
      </c>
      <c r="D99">
        <v>0.55753126387681651</v>
      </c>
    </row>
    <row r="100" spans="3:4" x14ac:dyDescent="0.3">
      <c r="C100">
        <v>-1.0350553788819501</v>
      </c>
      <c r="D100">
        <v>3.3358990353418241</v>
      </c>
    </row>
    <row r="101" spans="3:4" x14ac:dyDescent="0.3">
      <c r="C101">
        <v>-1.3804706481946143</v>
      </c>
      <c r="D101">
        <v>0.14142551286500737</v>
      </c>
    </row>
    <row r="102" spans="3:4" x14ac:dyDescent="0.3">
      <c r="C102">
        <v>-1.8829817181633803</v>
      </c>
      <c r="D102">
        <v>0.44288755237122623</v>
      </c>
    </row>
    <row r="103" spans="3:4" x14ac:dyDescent="0.3">
      <c r="C103">
        <v>-2.6798260403902199</v>
      </c>
      <c r="D103">
        <v>0.2539514440222746</v>
      </c>
    </row>
    <row r="104" spans="3:4" x14ac:dyDescent="0.3">
      <c r="C104">
        <v>-2.5816093308029262</v>
      </c>
      <c r="D104">
        <v>0.23096577978147381</v>
      </c>
    </row>
    <row r="105" spans="3:4" x14ac:dyDescent="0.3">
      <c r="C105">
        <v>-1.4747922720062201</v>
      </c>
      <c r="D105">
        <v>3.4287723250736724</v>
      </c>
    </row>
    <row r="106" spans="3:4" x14ac:dyDescent="0.3">
      <c r="C106">
        <v>-1.4018368356249851</v>
      </c>
      <c r="D106">
        <v>0.77773225045395067</v>
      </c>
    </row>
    <row r="107" spans="3:4" x14ac:dyDescent="0.3">
      <c r="C107">
        <v>-2.1827493657891037</v>
      </c>
      <c r="D107">
        <v>0.67350515112224729</v>
      </c>
    </row>
    <row r="108" spans="3:4" x14ac:dyDescent="0.3">
      <c r="C108">
        <v>-2.0263654754729901</v>
      </c>
      <c r="D108">
        <v>0.58300440729082192</v>
      </c>
    </row>
    <row r="109" spans="3:4" x14ac:dyDescent="0.3">
      <c r="C109">
        <v>-1.0560792696777219</v>
      </c>
      <c r="D109">
        <v>3.8206499889741434</v>
      </c>
    </row>
    <row r="110" spans="3:4" x14ac:dyDescent="0.3">
      <c r="C110">
        <v>-4.7394812098562387</v>
      </c>
      <c r="D110">
        <v>0.22628871517324609</v>
      </c>
    </row>
    <row r="111" spans="3:4" x14ac:dyDescent="0.3">
      <c r="C111">
        <v>-1.7891596571648782</v>
      </c>
      <c r="D111">
        <v>0.42405568508180186</v>
      </c>
    </row>
    <row r="112" spans="3:4" x14ac:dyDescent="0.3">
      <c r="C112">
        <v>-1.6996421322109252</v>
      </c>
      <c r="D112">
        <v>0.58430621245115688</v>
      </c>
    </row>
    <row r="113" spans="3:4" x14ac:dyDescent="0.3">
      <c r="C113">
        <v>-0.65818587186445687</v>
      </c>
      <c r="D113">
        <v>-0.31075964946179313</v>
      </c>
    </row>
    <row r="114" spans="3:4" x14ac:dyDescent="0.3">
      <c r="C114">
        <v>-1.4474565060276607</v>
      </c>
      <c r="D114">
        <v>0.14024709364101837</v>
      </c>
    </row>
    <row r="115" spans="3:4" x14ac:dyDescent="0.3">
      <c r="C115">
        <v>-2.2498191436471981</v>
      </c>
      <c r="D115">
        <v>-1.9713122809811866E-2</v>
      </c>
    </row>
    <row r="116" spans="3:4" x14ac:dyDescent="0.3">
      <c r="C116">
        <v>-2.1592172439701414</v>
      </c>
      <c r="D116">
        <v>-2.4628428191372866E-2</v>
      </c>
    </row>
    <row r="117" spans="3:4" x14ac:dyDescent="0.3">
      <c r="C117">
        <v>-1.5515399840873203</v>
      </c>
      <c r="D117">
        <v>-7.4898194689911282E-2</v>
      </c>
    </row>
    <row r="118" spans="3:4" x14ac:dyDescent="0.3">
      <c r="C118">
        <v>-2.3266640524409059</v>
      </c>
      <c r="D118">
        <v>-0.28312986402642881</v>
      </c>
    </row>
    <row r="119" spans="3:4" x14ac:dyDescent="0.3">
      <c r="C119">
        <v>-1.7581104823259759</v>
      </c>
      <c r="D119">
        <v>0.17169631815181069</v>
      </c>
    </row>
    <row r="120" spans="3:4" x14ac:dyDescent="0.3">
      <c r="C120">
        <v>-1.0381381666204612</v>
      </c>
      <c r="D120">
        <v>-0.36145813191843551</v>
      </c>
    </row>
    <row r="121" spans="3:4" x14ac:dyDescent="0.3">
      <c r="C121">
        <v>-1.8909889944363616</v>
      </c>
      <c r="D121">
        <v>-0.5188633997815234</v>
      </c>
    </row>
    <row r="122" spans="3:4" x14ac:dyDescent="0.3">
      <c r="C122">
        <v>-1.9989944155389869</v>
      </c>
      <c r="D122">
        <v>-0.30088199119471976</v>
      </c>
    </row>
    <row r="123" spans="3:4" x14ac:dyDescent="0.3">
      <c r="C123">
        <v>0.73694663116685566</v>
      </c>
      <c r="D123">
        <v>-2.0171824476942504E-2</v>
      </c>
    </row>
    <row r="124" spans="3:4" x14ac:dyDescent="0.3">
      <c r="C124">
        <v>0.3207639090499379</v>
      </c>
      <c r="D124">
        <v>0.1713019150397751</v>
      </c>
    </row>
    <row r="125" spans="3:4" x14ac:dyDescent="0.3">
      <c r="C125">
        <v>-0.40749961741331564</v>
      </c>
      <c r="D125">
        <v>1.1213177072029073E-2</v>
      </c>
    </row>
    <row r="126" spans="3:4" x14ac:dyDescent="0.3">
      <c r="C126">
        <v>-0.34329046124227042</v>
      </c>
      <c r="D126">
        <v>-3.6843505444900523E-3</v>
      </c>
    </row>
    <row r="127" spans="3:4" x14ac:dyDescent="0.3">
      <c r="C127">
        <v>0.6891033731610956</v>
      </c>
      <c r="D127">
        <v>3.116548755147226</v>
      </c>
    </row>
    <row r="128" spans="3:4" x14ac:dyDescent="0.3">
      <c r="C128">
        <v>4.219164048254205E-2</v>
      </c>
      <c r="D128">
        <v>9.1792452844586106E-2</v>
      </c>
    </row>
    <row r="129" spans="3:4" x14ac:dyDescent="0.3">
      <c r="C129">
        <v>-0.73377282324351689</v>
      </c>
      <c r="D129">
        <v>-6.9023017690947222E-2</v>
      </c>
    </row>
    <row r="130" spans="3:4" x14ac:dyDescent="0.3">
      <c r="C130">
        <v>-0.17782473695746917</v>
      </c>
      <c r="D130">
        <v>0.31312029680824899</v>
      </c>
    </row>
    <row r="131" spans="3:4" x14ac:dyDescent="0.3">
      <c r="C131">
        <v>0.41088138098465637</v>
      </c>
      <c r="D131">
        <v>3.1048969193797142</v>
      </c>
    </row>
    <row r="132" spans="3:4" x14ac:dyDescent="0.3">
      <c r="C132">
        <v>-0.41847751676692008</v>
      </c>
      <c r="D132">
        <v>-2.9330309044303615E-2</v>
      </c>
    </row>
    <row r="133" spans="3:4" x14ac:dyDescent="0.3">
      <c r="C133">
        <v>-8.2668689055392111E-2</v>
      </c>
      <c r="D133">
        <v>0.34438202816028285</v>
      </c>
    </row>
    <row r="134" spans="3:4" x14ac:dyDescent="0.3">
      <c r="C134">
        <v>0.19403840177201787</v>
      </c>
      <c r="D134">
        <v>3.3023163288178199</v>
      </c>
    </row>
    <row r="135" spans="3:4" x14ac:dyDescent="0.3">
      <c r="C135">
        <v>-0.57690548024028376</v>
      </c>
      <c r="D135">
        <v>0.19942241311379411</v>
      </c>
    </row>
    <row r="136" spans="3:4" x14ac:dyDescent="0.3">
      <c r="C136">
        <v>-0.27342441582664573</v>
      </c>
      <c r="D136">
        <v>2.9126125535462535</v>
      </c>
    </row>
    <row r="137" spans="3:4" x14ac:dyDescent="0.3">
      <c r="C137">
        <v>0.61896316362315495</v>
      </c>
      <c r="D137">
        <v>3.3363036791737102</v>
      </c>
    </row>
    <row r="138" spans="3:4" x14ac:dyDescent="0.3">
      <c r="C138">
        <v>-1.9434795782183819E-2</v>
      </c>
      <c r="D138">
        <v>9.3352913472374191E-2</v>
      </c>
    </row>
    <row r="139" spans="3:4" x14ac:dyDescent="0.3">
      <c r="C139">
        <v>-0.80658391574153521</v>
      </c>
      <c r="D139">
        <v>-6.7788637828624418E-2</v>
      </c>
    </row>
    <row r="140" spans="3:4" x14ac:dyDescent="0.3">
      <c r="C140">
        <v>-0.70764525249448562</v>
      </c>
      <c r="D140">
        <v>-8.1806205490939934E-2</v>
      </c>
    </row>
    <row r="141" spans="3:4" x14ac:dyDescent="0.3">
      <c r="C141">
        <v>0.31259092577164221</v>
      </c>
      <c r="D141">
        <v>3.1006824029037601</v>
      </c>
    </row>
    <row r="142" spans="3:4" x14ac:dyDescent="0.3">
      <c r="C142">
        <v>-0.82541210828429856</v>
      </c>
      <c r="D142">
        <v>-3.1695368255219514E-2</v>
      </c>
    </row>
    <row r="143" spans="3:4" x14ac:dyDescent="0.3">
      <c r="C143">
        <v>-1.2318817837808365</v>
      </c>
      <c r="D143">
        <v>0.24057826164589757</v>
      </c>
    </row>
    <row r="144" spans="3:4" x14ac:dyDescent="0.3">
      <c r="C144">
        <v>-0.2636203892070888</v>
      </c>
      <c r="D144">
        <v>3.4262441081518715</v>
      </c>
    </row>
    <row r="145" spans="3:4" x14ac:dyDescent="0.3">
      <c r="C145">
        <v>-0.94749159780149061</v>
      </c>
      <c r="D145">
        <v>0.19614493268553682</v>
      </c>
    </row>
    <row r="146" spans="3:4" x14ac:dyDescent="0.3">
      <c r="C146">
        <v>-0.92449995829476883</v>
      </c>
      <c r="D146">
        <v>3.2396986045421121</v>
      </c>
    </row>
    <row r="147" spans="3:4" x14ac:dyDescent="0.3">
      <c r="C147">
        <v>-0.2060531848482938</v>
      </c>
      <c r="D147">
        <v>0.29097386799996511</v>
      </c>
    </row>
    <row r="148" spans="3:4" x14ac:dyDescent="0.3">
      <c r="C148">
        <v>-0.51410529066342658</v>
      </c>
      <c r="D148">
        <v>0.34885586100427934</v>
      </c>
    </row>
    <row r="149" spans="3:4" x14ac:dyDescent="0.3">
      <c r="C149">
        <v>0.26582787275602437</v>
      </c>
      <c r="D149">
        <v>3.7469573167187122</v>
      </c>
    </row>
    <row r="150" spans="3:4" x14ac:dyDescent="0.3">
      <c r="C150">
        <v>-0.45052678283383762</v>
      </c>
      <c r="D150">
        <v>0.52593091206317766</v>
      </c>
    </row>
    <row r="151" spans="3:4" x14ac:dyDescent="0.3">
      <c r="C151">
        <v>0.24045518268308064</v>
      </c>
      <c r="D151">
        <v>0.16835952654368749</v>
      </c>
    </row>
    <row r="152" spans="3:4" x14ac:dyDescent="0.3">
      <c r="C152">
        <v>0.57757616403119949</v>
      </c>
      <c r="D152">
        <v>-0.35478090356449576</v>
      </c>
    </row>
    <row r="153" spans="3:4" x14ac:dyDescent="0.3">
      <c r="C153">
        <v>-0.18578714962698742</v>
      </c>
      <c r="D153">
        <v>-0.51568889155404163</v>
      </c>
    </row>
    <row r="154" spans="3:4" x14ac:dyDescent="0.3">
      <c r="C154">
        <v>-8.6302823419256797E-2</v>
      </c>
      <c r="D154">
        <v>-0.52922818322125487</v>
      </c>
    </row>
    <row r="155" spans="3:4" x14ac:dyDescent="0.3">
      <c r="C155">
        <v>-0.49811776552203885</v>
      </c>
      <c r="D155">
        <v>-0.2093171599652395</v>
      </c>
    </row>
    <row r="156" spans="3:4" x14ac:dyDescent="0.3">
      <c r="C156">
        <v>-0.56290769015016406</v>
      </c>
      <c r="D156">
        <v>-0.3258931638565819</v>
      </c>
    </row>
    <row r="157" spans="3:4" x14ac:dyDescent="0.3">
      <c r="C157">
        <v>-0.59640172766858568</v>
      </c>
      <c r="D157">
        <v>3.5817679439451744E-2</v>
      </c>
    </row>
    <row r="158" spans="3:4" x14ac:dyDescent="0.3">
      <c r="C158">
        <v>-0.3909377351569478</v>
      </c>
      <c r="D158">
        <v>-0.57528486766144138</v>
      </c>
    </row>
    <row r="159" spans="3:4" x14ac:dyDescent="0.3">
      <c r="C159">
        <v>-0.38963957619166328</v>
      </c>
      <c r="D159">
        <v>0.13396159259202367</v>
      </c>
    </row>
    <row r="160" spans="3:4" x14ac:dyDescent="0.3">
      <c r="C160">
        <v>-5.4648600234630772E-2</v>
      </c>
      <c r="D160">
        <v>-0.69211261829723059</v>
      </c>
    </row>
    <row r="161" spans="3:4" x14ac:dyDescent="0.3">
      <c r="C161">
        <v>2.0045310799379092</v>
      </c>
      <c r="D161">
        <v>-5.3673970091871623E-2</v>
      </c>
    </row>
    <row r="162" spans="3:4" x14ac:dyDescent="0.3">
      <c r="C162">
        <v>1.2640974495901023</v>
      </c>
      <c r="D162">
        <v>-0.1937024128017171</v>
      </c>
    </row>
    <row r="163" spans="3:4" x14ac:dyDescent="0.3">
      <c r="C163">
        <v>1.9298343285907789</v>
      </c>
      <c r="D163">
        <v>-1.5641594172398796</v>
      </c>
    </row>
    <row r="164" spans="3:4" x14ac:dyDescent="0.3">
      <c r="C164">
        <v>2.3127754795071405</v>
      </c>
      <c r="D164">
        <v>2.9190185410778753</v>
      </c>
    </row>
    <row r="165" spans="3:4" x14ac:dyDescent="0.3">
      <c r="C165">
        <v>1.2641029239399291</v>
      </c>
      <c r="D165">
        <v>-0.16376375981698721</v>
      </c>
    </row>
    <row r="166" spans="3:4" x14ac:dyDescent="0.3">
      <c r="C166">
        <v>0.95189174483013073</v>
      </c>
      <c r="D166">
        <v>-1.4137439187671602E-2</v>
      </c>
    </row>
    <row r="167" spans="3:4" x14ac:dyDescent="0.3">
      <c r="C167">
        <v>1.8670637258611633</v>
      </c>
      <c r="D167">
        <v>3.0897879179591281</v>
      </c>
    </row>
    <row r="168" spans="3:4" x14ac:dyDescent="0.3">
      <c r="C168">
        <v>1.1845716914653024</v>
      </c>
      <c r="D168">
        <v>2.9798584934822757E-2</v>
      </c>
    </row>
    <row r="169" spans="3:4" x14ac:dyDescent="0.3">
      <c r="C169">
        <v>1.2432570246044223</v>
      </c>
      <c r="D169">
        <v>2.9241321671505713</v>
      </c>
    </row>
    <row r="170" spans="3:4" x14ac:dyDescent="0.3">
      <c r="C170">
        <v>1.8301967501238241</v>
      </c>
      <c r="D170">
        <v>2.7192604905105657</v>
      </c>
    </row>
    <row r="171" spans="3:4" x14ac:dyDescent="0.3">
      <c r="C171">
        <v>1.0750467948967686</v>
      </c>
      <c r="D171">
        <v>-0.25882119450894747</v>
      </c>
    </row>
    <row r="172" spans="3:4" x14ac:dyDescent="0.3">
      <c r="C172">
        <v>1.1182591453963142</v>
      </c>
      <c r="D172">
        <v>0.28068341497079458</v>
      </c>
    </row>
    <row r="173" spans="3:4" x14ac:dyDescent="0.3">
      <c r="C173">
        <v>1.6522028459430012</v>
      </c>
      <c r="D173">
        <v>3.0487219560168821</v>
      </c>
    </row>
    <row r="174" spans="3:4" x14ac:dyDescent="0.3">
      <c r="C174">
        <v>0.89239408654944485</v>
      </c>
      <c r="D174">
        <v>-3.0110697527325175E-2</v>
      </c>
    </row>
    <row r="175" spans="3:4" x14ac:dyDescent="0.3">
      <c r="C175">
        <v>0.97696513858780532</v>
      </c>
      <c r="D175">
        <v>2.9123343288733889</v>
      </c>
    </row>
    <row r="176" spans="3:4" x14ac:dyDescent="0.3">
      <c r="C176">
        <v>1.9771110020142837</v>
      </c>
      <c r="D176">
        <v>3.1064550508251707</v>
      </c>
    </row>
    <row r="177" spans="3:4" x14ac:dyDescent="0.3">
      <c r="C177">
        <v>1.3604759889061269</v>
      </c>
      <c r="D177">
        <v>-0.19549400051344054</v>
      </c>
    </row>
    <row r="178" spans="3:4" x14ac:dyDescent="0.3">
      <c r="C178">
        <v>1.3895399669030541</v>
      </c>
      <c r="D178">
        <v>2.745347650994256</v>
      </c>
    </row>
    <row r="179" spans="3:4" x14ac:dyDescent="0.3">
      <c r="C179">
        <v>0.97399073995183771</v>
      </c>
      <c r="D179">
        <v>-0.23575745430225958</v>
      </c>
    </row>
    <row r="180" spans="3:4" x14ac:dyDescent="0.3">
      <c r="C180">
        <v>0.61165143397438115</v>
      </c>
      <c r="D180">
        <v>-9.2220721691890675E-2</v>
      </c>
    </row>
    <row r="181" spans="3:4" x14ac:dyDescent="0.3">
      <c r="C181">
        <v>1.5753494414877702</v>
      </c>
      <c r="D181">
        <v>3.0752615723522401</v>
      </c>
    </row>
    <row r="182" spans="3:4" x14ac:dyDescent="0.3">
      <c r="C182">
        <v>0.76486252794677456</v>
      </c>
      <c r="D182">
        <v>-1.3397331785730436E-2</v>
      </c>
    </row>
    <row r="183" spans="3:4" x14ac:dyDescent="0.3">
      <c r="C183">
        <v>0.84424418805429891</v>
      </c>
      <c r="D183">
        <v>2.9284320942548816</v>
      </c>
    </row>
    <row r="184" spans="3:4" x14ac:dyDescent="0.3">
      <c r="C184">
        <v>0.77006391835689747</v>
      </c>
      <c r="D184">
        <v>5.9085179591846174E-3</v>
      </c>
    </row>
    <row r="185" spans="3:4" x14ac:dyDescent="0.3">
      <c r="C185">
        <v>1.4979337154078887</v>
      </c>
      <c r="D185">
        <v>0.13281374442950006</v>
      </c>
    </row>
    <row r="186" spans="3:4" x14ac:dyDescent="0.3">
      <c r="C186">
        <v>1.5599628685956275</v>
      </c>
      <c r="D186">
        <v>-0.6829404899638859</v>
      </c>
    </row>
    <row r="187" spans="3:4" x14ac:dyDescent="0.3">
      <c r="C187">
        <v>1.2176886990424327</v>
      </c>
      <c r="D187">
        <v>-0.50899018273716035</v>
      </c>
    </row>
    <row r="188" spans="3:4" x14ac:dyDescent="0.3">
      <c r="C188">
        <v>1.4294080782672332</v>
      </c>
      <c r="D188">
        <v>-0.49523502162482108</v>
      </c>
    </row>
    <row r="189" spans="3:4" x14ac:dyDescent="0.3">
      <c r="C189">
        <v>3.1237048876390339</v>
      </c>
      <c r="D189">
        <v>-0.41474943715539486</v>
      </c>
    </row>
    <row r="190" spans="3:4" x14ac:dyDescent="0.3">
      <c r="C190">
        <v>2.6997587927233879</v>
      </c>
      <c r="D190">
        <v>-0.23059261924827745</v>
      </c>
    </row>
    <row r="191" spans="3:4" x14ac:dyDescent="0.3">
      <c r="C191">
        <v>3.694191827157836</v>
      </c>
      <c r="D191">
        <v>2.8253816200847108</v>
      </c>
    </row>
    <row r="192" spans="3:4" x14ac:dyDescent="0.3">
      <c r="C192">
        <v>2.8712725154266652</v>
      </c>
      <c r="D192">
        <v>-0.18603449863389815</v>
      </c>
    </row>
    <row r="193" spans="3:4" x14ac:dyDescent="0.3">
      <c r="C193">
        <v>2.9313897003587921</v>
      </c>
      <c r="D193">
        <v>2.724016310579962</v>
      </c>
    </row>
    <row r="194" spans="3:4" x14ac:dyDescent="0.3">
      <c r="C194">
        <v>3.5118364583831703</v>
      </c>
      <c r="D194">
        <v>2.5314710214625866</v>
      </c>
    </row>
    <row r="195" spans="3:4" x14ac:dyDescent="0.3">
      <c r="C195">
        <v>2.9832405655105916</v>
      </c>
      <c r="D195">
        <v>-0.17681309842540724</v>
      </c>
    </row>
    <row r="196" spans="3:4" x14ac:dyDescent="0.3">
      <c r="C196">
        <v>2.9682173102474496</v>
      </c>
      <c r="D196">
        <v>2.7044857434196516</v>
      </c>
    </row>
    <row r="197" spans="3:4" x14ac:dyDescent="0.3">
      <c r="C197">
        <v>3.1016671673945693</v>
      </c>
      <c r="D197">
        <v>2.6961101429806109</v>
      </c>
    </row>
    <row r="198" spans="3:4" x14ac:dyDescent="0.3">
      <c r="C198">
        <v>3.4419952736180122</v>
      </c>
      <c r="D198">
        <v>2.7210705507594204</v>
      </c>
    </row>
    <row r="199" spans="3:4" x14ac:dyDescent="0.3">
      <c r="C199">
        <v>2.7000610281017488</v>
      </c>
      <c r="D199">
        <v>-0.24367659451915424</v>
      </c>
    </row>
    <row r="200" spans="3:4" x14ac:dyDescent="0.3">
      <c r="C200">
        <v>2.80175355995982</v>
      </c>
      <c r="D200">
        <v>2.6936228000395182</v>
      </c>
    </row>
    <row r="201" spans="3:4" x14ac:dyDescent="0.3">
      <c r="C201">
        <v>3.2815720144364948</v>
      </c>
      <c r="D201">
        <v>3.0066952605517852</v>
      </c>
    </row>
    <row r="202" spans="3:4" x14ac:dyDescent="0.3">
      <c r="C202">
        <v>2.5987211458734873</v>
      </c>
      <c r="D202">
        <v>-0.21946609216150581</v>
      </c>
    </row>
    <row r="203" spans="3:4" x14ac:dyDescent="0.3">
      <c r="C203">
        <v>2.7055220062905847</v>
      </c>
      <c r="D203">
        <v>2.6941584598379431</v>
      </c>
    </row>
    <row r="204" spans="3:4" x14ac:dyDescent="0.3">
      <c r="C204">
        <v>3.3246884695606052</v>
      </c>
      <c r="D204">
        <v>-0.70202779931617176</v>
      </c>
    </row>
    <row r="205" spans="3:4" x14ac:dyDescent="0.3">
      <c r="C205">
        <v>4.7428824515973371</v>
      </c>
      <c r="D205">
        <v>-0.40840464985799713</v>
      </c>
    </row>
    <row r="206" spans="3:4" x14ac:dyDescent="0.3">
      <c r="C206">
        <v>4.8452080093828673</v>
      </c>
      <c r="D206">
        <v>2.4416426084766325</v>
      </c>
    </row>
    <row r="207" spans="3:4" x14ac:dyDescent="0.3">
      <c r="C207">
        <v>4.7996374897636152</v>
      </c>
      <c r="D207">
        <v>2.4597035906830977</v>
      </c>
    </row>
    <row r="208" spans="3:4" x14ac:dyDescent="0.3">
      <c r="C208">
        <v>4.9933836971343109</v>
      </c>
      <c r="D208">
        <v>2.4998332838272224</v>
      </c>
    </row>
    <row r="209" spans="3:4" x14ac:dyDescent="0.3">
      <c r="C209">
        <v>6.6185900878064849</v>
      </c>
      <c r="D209">
        <v>2.2210821308073427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86435-1D32-4EF1-BB2E-33F99E1EFC16}">
  <sheetPr codeName="Sheet52"/>
  <dimension ref="A1:B209"/>
  <sheetViews>
    <sheetView workbookViewId="0"/>
  </sheetViews>
  <sheetFormatPr defaultRowHeight="14.4" x14ac:dyDescent="0.3"/>
  <sheetData>
    <row r="1" spans="1:2" x14ac:dyDescent="0.3">
      <c r="A1">
        <v>-4.0562991235813017</v>
      </c>
      <c r="B1">
        <v>-0.50891750666136604</v>
      </c>
    </row>
    <row r="2" spans="1:2" x14ac:dyDescent="0.3">
      <c r="A2">
        <v>-4.5099708208547771</v>
      </c>
      <c r="B2">
        <v>-1.0161952101788962</v>
      </c>
    </row>
    <row r="3" spans="1:2" x14ac:dyDescent="0.3">
      <c r="A3">
        <v>-2.8085097379525026</v>
      </c>
      <c r="B3">
        <v>-1.0623416810252819</v>
      </c>
    </row>
    <row r="4" spans="1:2" x14ac:dyDescent="0.3">
      <c r="A4">
        <v>-3.0716213257261522</v>
      </c>
      <c r="B4">
        <v>-1.0225127445281874</v>
      </c>
    </row>
    <row r="5" spans="1:2" x14ac:dyDescent="0.3">
      <c r="A5">
        <v>-2.7713382107312587</v>
      </c>
      <c r="B5">
        <v>-0.39988859839100999</v>
      </c>
    </row>
    <row r="6" spans="1:2" x14ac:dyDescent="0.3">
      <c r="A6">
        <v>-2.7880355097151996</v>
      </c>
      <c r="B6">
        <v>-0.37418496048792826</v>
      </c>
    </row>
    <row r="7" spans="1:2" x14ac:dyDescent="0.3">
      <c r="A7">
        <v>-3.1551721500252112</v>
      </c>
      <c r="B7">
        <v>-0.82494347681129154</v>
      </c>
    </row>
    <row r="8" spans="1:2" x14ac:dyDescent="0.3">
      <c r="A8">
        <v>-3.2757483203576827</v>
      </c>
      <c r="B8">
        <v>-0.82404501561354215</v>
      </c>
    </row>
    <row r="9" spans="1:2" x14ac:dyDescent="0.3">
      <c r="A9">
        <v>-2.7423432922925985</v>
      </c>
      <c r="B9">
        <v>-0.46079044933477231</v>
      </c>
    </row>
    <row r="10" spans="1:2" x14ac:dyDescent="0.3">
      <c r="A10">
        <v>-2.5964180496270286</v>
      </c>
      <c r="B10">
        <v>-1.0636339313029828</v>
      </c>
    </row>
    <row r="11" spans="1:2" x14ac:dyDescent="0.3">
      <c r="A11">
        <v>-3.1547609028126984</v>
      </c>
      <c r="B11">
        <v>-0.79633664321962272</v>
      </c>
    </row>
    <row r="12" spans="1:2" x14ac:dyDescent="0.3">
      <c r="A12">
        <v>-1.0190262627672284</v>
      </c>
      <c r="B12">
        <v>-1.2781135865127988</v>
      </c>
    </row>
    <row r="13" spans="1:2" x14ac:dyDescent="0.3">
      <c r="A13">
        <v>-1.3101651141241855</v>
      </c>
      <c r="B13">
        <v>-1.1530881684498986</v>
      </c>
    </row>
    <row r="14" spans="1:2" x14ac:dyDescent="0.3">
      <c r="A14">
        <v>-1.4821412279253436</v>
      </c>
      <c r="B14">
        <v>-0.9293760978516753</v>
      </c>
    </row>
    <row r="15" spans="1:2" x14ac:dyDescent="0.3">
      <c r="A15">
        <v>-1.9775058910810974</v>
      </c>
      <c r="B15">
        <v>-1.2681624488618275</v>
      </c>
    </row>
    <row r="16" spans="1:2" x14ac:dyDescent="0.3">
      <c r="A16">
        <v>-1.5575629983981838</v>
      </c>
      <c r="B16">
        <v>-0.87130953530572375</v>
      </c>
    </row>
    <row r="17" spans="1:2" x14ac:dyDescent="0.3">
      <c r="A17">
        <v>-1.5087093622050811</v>
      </c>
      <c r="B17">
        <v>-1.0154101828784201</v>
      </c>
    </row>
    <row r="18" spans="1:2" x14ac:dyDescent="0.3">
      <c r="A18">
        <v>-1.8658797942437959</v>
      </c>
      <c r="B18">
        <v>-0.88864484663263932</v>
      </c>
    </row>
    <row r="19" spans="1:2" x14ac:dyDescent="0.3">
      <c r="A19">
        <v>-1.8326575721306524</v>
      </c>
      <c r="B19">
        <v>-0.8314649891648046</v>
      </c>
    </row>
    <row r="20" spans="1:2" x14ac:dyDescent="0.3">
      <c r="A20">
        <v>-2.3853212743754262</v>
      </c>
      <c r="B20">
        <v>-1.2272713586025901</v>
      </c>
    </row>
    <row r="21" spans="1:2" x14ac:dyDescent="0.3">
      <c r="A21">
        <v>-1.6908187089189786</v>
      </c>
      <c r="B21">
        <v>-0.94753341393655166</v>
      </c>
    </row>
    <row r="22" spans="1:2" x14ac:dyDescent="0.3">
      <c r="A22">
        <v>-1.5253318325632577</v>
      </c>
      <c r="B22">
        <v>-0.34909375518470886</v>
      </c>
    </row>
    <row r="23" spans="1:2" x14ac:dyDescent="0.3">
      <c r="A23">
        <v>-1.9480273434655979</v>
      </c>
      <c r="B23">
        <v>-0.68809094470650267</v>
      </c>
    </row>
    <row r="24" spans="1:2" x14ac:dyDescent="0.3">
      <c r="A24">
        <v>-1.517856648767536</v>
      </c>
      <c r="B24">
        <v>-0.87142709289937259</v>
      </c>
    </row>
    <row r="25" spans="1:2" x14ac:dyDescent="0.3">
      <c r="A25">
        <v>-2.0787831273936197</v>
      </c>
      <c r="B25">
        <v>-1.2671457603374885</v>
      </c>
    </row>
    <row r="26" spans="1:2" x14ac:dyDescent="0.3">
      <c r="A26">
        <v>0.75430982528268209</v>
      </c>
      <c r="B26">
        <v>-1.3437024996139852</v>
      </c>
    </row>
    <row r="27" spans="1:2" x14ac:dyDescent="0.3">
      <c r="A27">
        <v>0.20842987550980305</v>
      </c>
      <c r="B27">
        <v>-1.1691192396069758</v>
      </c>
    </row>
    <row r="28" spans="1:2" x14ac:dyDescent="0.3">
      <c r="A28">
        <v>-0.1671197477569914</v>
      </c>
      <c r="B28">
        <v>-1.486526143250847</v>
      </c>
    </row>
    <row r="29" spans="1:2" x14ac:dyDescent="0.3">
      <c r="A29">
        <v>-0.28770218099594058</v>
      </c>
      <c r="B29">
        <v>-1.485629753891401</v>
      </c>
    </row>
    <row r="30" spans="1:2" x14ac:dyDescent="0.3">
      <c r="A30">
        <v>0.26285710267218282</v>
      </c>
      <c r="B30">
        <v>-1.2270984118789054</v>
      </c>
    </row>
    <row r="31" spans="1:2" x14ac:dyDescent="0.3">
      <c r="A31">
        <v>8.0202525125284807E-2</v>
      </c>
      <c r="B31">
        <v>-1.1030164031035607</v>
      </c>
    </row>
    <row r="32" spans="1:2" x14ac:dyDescent="0.3">
      <c r="A32">
        <v>-0.63909754108953787</v>
      </c>
      <c r="B32">
        <v>-1.360255982437319</v>
      </c>
    </row>
    <row r="33" spans="1:2" x14ac:dyDescent="0.3">
      <c r="A33">
        <v>-7.3784287230619694E-2</v>
      </c>
      <c r="B33">
        <v>-0.98668919442070069</v>
      </c>
    </row>
    <row r="34" spans="1:2" x14ac:dyDescent="0.3">
      <c r="A34">
        <v>-6.4422286369168247E-2</v>
      </c>
      <c r="B34">
        <v>-1.1019487498614433</v>
      </c>
    </row>
    <row r="35" spans="1:2" x14ac:dyDescent="0.3">
      <c r="A35">
        <v>-0.2179811642525904</v>
      </c>
      <c r="B35">
        <v>-1.3183562910046147</v>
      </c>
    </row>
    <row r="36" spans="1:2" x14ac:dyDescent="0.3">
      <c r="A36">
        <v>-7.4604854882738714E-2</v>
      </c>
      <c r="B36">
        <v>-0.98983245443219803</v>
      </c>
    </row>
    <row r="37" spans="1:2" x14ac:dyDescent="0.3">
      <c r="A37">
        <v>-0.13543198358495437</v>
      </c>
      <c r="B37">
        <v>-0.90452801852893117</v>
      </c>
    </row>
    <row r="38" spans="1:2" x14ac:dyDescent="0.3">
      <c r="A38">
        <v>-0.33806179817800347</v>
      </c>
      <c r="B38">
        <v>-1.2596668019257506</v>
      </c>
    </row>
    <row r="39" spans="1:2" x14ac:dyDescent="0.3">
      <c r="A39">
        <v>-0.59754112382810376</v>
      </c>
      <c r="B39">
        <v>-1.4212118759992489</v>
      </c>
    </row>
    <row r="40" spans="1:2" x14ac:dyDescent="0.3">
      <c r="A40">
        <v>0.26046875418450349</v>
      </c>
      <c r="B40">
        <v>-1.0303435069381828</v>
      </c>
    </row>
    <row r="41" spans="1:2" x14ac:dyDescent="0.3">
      <c r="A41">
        <v>-0.92951048120456925</v>
      </c>
      <c r="B41">
        <v>-1.0937948590962359</v>
      </c>
    </row>
    <row r="42" spans="1:2" x14ac:dyDescent="0.3">
      <c r="A42">
        <v>-0.39861173264548572</v>
      </c>
      <c r="B42">
        <v>-0.86469576221405819</v>
      </c>
    </row>
    <row r="43" spans="1:2" x14ac:dyDescent="0.3">
      <c r="A43">
        <v>-8.4162265359552083E-2</v>
      </c>
      <c r="B43">
        <v>-2.2249219006706387</v>
      </c>
    </row>
    <row r="44" spans="1:2" x14ac:dyDescent="0.3">
      <c r="A44">
        <v>-3.1228350924827505E-2</v>
      </c>
      <c r="B44">
        <v>-1.6923699854337555</v>
      </c>
    </row>
    <row r="45" spans="1:2" x14ac:dyDescent="0.3">
      <c r="A45">
        <v>0.37954207741902346</v>
      </c>
      <c r="B45">
        <v>-1.1723602241740763</v>
      </c>
    </row>
    <row r="46" spans="1:2" x14ac:dyDescent="0.3">
      <c r="A46">
        <v>0.22089012614958189</v>
      </c>
      <c r="B46">
        <v>-1.705808650981155</v>
      </c>
    </row>
    <row r="47" spans="1:2" x14ac:dyDescent="0.3">
      <c r="A47">
        <v>3.2024800044589595E-2</v>
      </c>
      <c r="B47">
        <v>-2.1794987955499332</v>
      </c>
    </row>
    <row r="48" spans="1:2" x14ac:dyDescent="0.3">
      <c r="A48">
        <v>2.2598082843576015</v>
      </c>
      <c r="B48">
        <v>-2.1472269833047579</v>
      </c>
    </row>
    <row r="49" spans="1:2" x14ac:dyDescent="0.3">
      <c r="A49">
        <v>1.886694556859887</v>
      </c>
      <c r="B49">
        <v>-2.3901516012197108</v>
      </c>
    </row>
    <row r="50" spans="1:2" x14ac:dyDescent="0.3">
      <c r="A50">
        <v>1.8733892207287761</v>
      </c>
      <c r="B50">
        <v>-2.3975406153705179</v>
      </c>
    </row>
    <row r="51" spans="1:2" x14ac:dyDescent="0.3">
      <c r="A51">
        <v>1.4734408391140845</v>
      </c>
      <c r="B51">
        <v>-2.2127644491057445</v>
      </c>
    </row>
    <row r="52" spans="1:2" x14ac:dyDescent="0.3">
      <c r="A52">
        <v>1.9922150277648367</v>
      </c>
      <c r="B52">
        <v>-1.9719156459180081</v>
      </c>
    </row>
    <row r="53" spans="1:2" x14ac:dyDescent="0.3">
      <c r="A53">
        <v>1.8140646467956307</v>
      </c>
      <c r="B53">
        <v>-2.3407997716953766</v>
      </c>
    </row>
    <row r="54" spans="1:2" x14ac:dyDescent="0.3">
      <c r="A54">
        <v>1.5283450572881165</v>
      </c>
      <c r="B54">
        <v>-2.269349803070114</v>
      </c>
    </row>
    <row r="55" spans="1:2" x14ac:dyDescent="0.3">
      <c r="A55">
        <v>1.9404115648198763</v>
      </c>
      <c r="B55">
        <v>-2.4539478995200237</v>
      </c>
    </row>
    <row r="56" spans="1:2" x14ac:dyDescent="0.3">
      <c r="A56">
        <v>1.6006052069806302</v>
      </c>
      <c r="B56">
        <v>-2.3271767051056989</v>
      </c>
    </row>
    <row r="57" spans="1:2" x14ac:dyDescent="0.3">
      <c r="A57">
        <v>1.5765214423640868</v>
      </c>
      <c r="B57">
        <v>-1.7874910736884073</v>
      </c>
    </row>
    <row r="58" spans="1:2" x14ac:dyDescent="0.3">
      <c r="A58">
        <v>1.6648268944084155</v>
      </c>
      <c r="B58">
        <v>-1.8439959197480675</v>
      </c>
    </row>
    <row r="59" spans="1:2" x14ac:dyDescent="0.3">
      <c r="A59">
        <v>1.4743464215632551</v>
      </c>
      <c r="B59">
        <v>-2.2138479957428241</v>
      </c>
    </row>
    <row r="60" spans="1:2" x14ac:dyDescent="0.3">
      <c r="A60">
        <v>1.0078657971540503</v>
      </c>
      <c r="B60">
        <v>-2.1410674566346621</v>
      </c>
    </row>
    <row r="61" spans="1:2" x14ac:dyDescent="0.3">
      <c r="A61">
        <v>1.9763702926200204</v>
      </c>
      <c r="B61">
        <v>-1.9720187056813188</v>
      </c>
    </row>
    <row r="62" spans="1:2" x14ac:dyDescent="0.3">
      <c r="A62">
        <v>3.4780921482951577</v>
      </c>
      <c r="B62">
        <v>-2.4581830204201078</v>
      </c>
    </row>
    <row r="63" spans="1:2" x14ac:dyDescent="0.3">
      <c r="A63">
        <v>3.0781715043919564</v>
      </c>
      <c r="B63">
        <v>-2.2735330139858667</v>
      </c>
    </row>
    <row r="64" spans="1:2" x14ac:dyDescent="0.3">
      <c r="A64">
        <v>3.5836931550297657</v>
      </c>
      <c r="B64">
        <v>-1.9932408337913523</v>
      </c>
    </row>
    <row r="65" spans="1:2" x14ac:dyDescent="0.3">
      <c r="A65">
        <v>3.4120790131255925</v>
      </c>
      <c r="B65">
        <v>-2.3452329201158202</v>
      </c>
    </row>
    <row r="66" spans="1:2" x14ac:dyDescent="0.3">
      <c r="A66">
        <v>3.4228659529105157</v>
      </c>
      <c r="B66">
        <v>-2.3485190028368299</v>
      </c>
    </row>
    <row r="67" spans="1:2" x14ac:dyDescent="0.3">
      <c r="A67">
        <v>3.0777633378832556</v>
      </c>
      <c r="B67">
        <v>-2.2777309059793707</v>
      </c>
    </row>
    <row r="68" spans="1:2" x14ac:dyDescent="0.3">
      <c r="A68">
        <v>3.0657584289242963</v>
      </c>
      <c r="B68">
        <v>-2.2775977228567559</v>
      </c>
    </row>
    <row r="69" spans="1:2" x14ac:dyDescent="0.3">
      <c r="A69">
        <v>3.4657713816246893</v>
      </c>
      <c r="B69">
        <v>-2.404887600946521</v>
      </c>
    </row>
    <row r="70" spans="1:2" x14ac:dyDescent="0.3">
      <c r="A70">
        <v>2.7985757095219754</v>
      </c>
      <c r="B70">
        <v>-2.1501235073602545</v>
      </c>
    </row>
    <row r="71" spans="1:2" x14ac:dyDescent="0.3">
      <c r="A71">
        <v>3.1555053527044974</v>
      </c>
      <c r="B71">
        <v>-1.8128947210243043</v>
      </c>
    </row>
    <row r="72" spans="1:2" x14ac:dyDescent="0.3">
      <c r="A72">
        <v>4.9371587352069115</v>
      </c>
      <c r="B72">
        <v>-2.4252784721570095</v>
      </c>
    </row>
    <row r="73" spans="1:2" x14ac:dyDescent="0.3">
      <c r="A73">
        <v>4.5976791433604163</v>
      </c>
      <c r="B73">
        <v>-2.2972401285475392</v>
      </c>
    </row>
    <row r="74" spans="1:2" x14ac:dyDescent="0.3">
      <c r="A74">
        <v>6.3449513568691724</v>
      </c>
      <c r="B74">
        <v>-2.4583605067919043</v>
      </c>
    </row>
    <row r="75" spans="1:2" x14ac:dyDescent="0.3">
      <c r="A75">
        <v>-4.1604023879081717</v>
      </c>
      <c r="B75">
        <v>0.98865517894584787</v>
      </c>
    </row>
    <row r="76" spans="1:2" x14ac:dyDescent="0.3">
      <c r="A76">
        <v>-4.5814727816108949</v>
      </c>
      <c r="B76">
        <v>0.31253244592278712</v>
      </c>
    </row>
    <row r="77" spans="1:2" x14ac:dyDescent="0.3">
      <c r="A77">
        <v>-4.3646280179973669</v>
      </c>
      <c r="B77">
        <v>-2.0750274962141487E-2</v>
      </c>
    </row>
    <row r="78" spans="1:2" x14ac:dyDescent="0.3">
      <c r="A78">
        <v>-3.6471523057789375</v>
      </c>
      <c r="B78">
        <v>0.27533434222010467</v>
      </c>
    </row>
    <row r="79" spans="1:2" x14ac:dyDescent="0.3">
      <c r="A79">
        <v>-2.8602543814474366</v>
      </c>
      <c r="B79">
        <v>0.44501853052919949</v>
      </c>
    </row>
    <row r="80" spans="1:2" x14ac:dyDescent="0.3">
      <c r="A80">
        <v>-3.2297393403783521</v>
      </c>
      <c r="B80">
        <v>0.43112793755797735</v>
      </c>
    </row>
    <row r="81" spans="1:2" x14ac:dyDescent="0.3">
      <c r="A81">
        <v>-2.8006820882935624</v>
      </c>
      <c r="B81">
        <v>0.88048308687051346</v>
      </c>
    </row>
    <row r="82" spans="1:2" x14ac:dyDescent="0.3">
      <c r="A82">
        <v>-2.7170204058092287</v>
      </c>
      <c r="B82">
        <v>0.84100827526504718</v>
      </c>
    </row>
    <row r="83" spans="1:2" x14ac:dyDescent="0.3">
      <c r="A83">
        <v>-3.5631678244510421</v>
      </c>
      <c r="B83">
        <v>0.77906754778926368</v>
      </c>
    </row>
    <row r="84" spans="1:2" x14ac:dyDescent="0.3">
      <c r="A84">
        <v>-3.3479282764104483</v>
      </c>
      <c r="B84">
        <v>0.64417745036862428</v>
      </c>
    </row>
    <row r="85" spans="1:2" x14ac:dyDescent="0.3">
      <c r="A85">
        <v>-2.4183969822960401</v>
      </c>
      <c r="B85">
        <v>3.9978637648744599</v>
      </c>
    </row>
    <row r="86" spans="1:2" x14ac:dyDescent="0.3">
      <c r="A86">
        <v>-2.7836444052159299</v>
      </c>
      <c r="B86">
        <v>0.15552866791465161</v>
      </c>
    </row>
    <row r="87" spans="1:2" x14ac:dyDescent="0.3">
      <c r="A87">
        <v>-2.8725030319242344</v>
      </c>
      <c r="B87">
        <v>-5.2930302495351828E-2</v>
      </c>
    </row>
    <row r="88" spans="1:2" x14ac:dyDescent="0.3">
      <c r="A88">
        <v>-3.2373781097773797</v>
      </c>
      <c r="B88">
        <v>0.27950516454913549</v>
      </c>
    </row>
    <row r="89" spans="1:2" x14ac:dyDescent="0.3">
      <c r="A89">
        <v>-3.967347101215581</v>
      </c>
      <c r="B89">
        <v>1.4758674495399828E-2</v>
      </c>
    </row>
    <row r="90" spans="1:2" x14ac:dyDescent="0.3">
      <c r="A90">
        <v>-3.389349960428508</v>
      </c>
      <c r="B90">
        <v>0.59737923954942718</v>
      </c>
    </row>
    <row r="91" spans="1:2" x14ac:dyDescent="0.3">
      <c r="A91">
        <v>-2.4655578614245299</v>
      </c>
      <c r="B91">
        <v>-0.31221483036926739</v>
      </c>
    </row>
    <row r="92" spans="1:2" x14ac:dyDescent="0.3">
      <c r="A92">
        <v>-2.9783412023323681</v>
      </c>
      <c r="B92">
        <v>-4.2338224508760472E-2</v>
      </c>
    </row>
    <row r="93" spans="1:2" x14ac:dyDescent="0.3">
      <c r="A93">
        <v>-3.8359007149205055</v>
      </c>
      <c r="B93">
        <v>-0.20294200843398244</v>
      </c>
    </row>
    <row r="94" spans="1:2" x14ac:dyDescent="0.3">
      <c r="A94">
        <v>-2.2975132642324456</v>
      </c>
      <c r="B94">
        <v>0.21326993009254216</v>
      </c>
    </row>
    <row r="95" spans="1:2" x14ac:dyDescent="0.3">
      <c r="A95">
        <v>-0.98195360329280601</v>
      </c>
      <c r="B95">
        <v>0.20328380235818455</v>
      </c>
    </row>
    <row r="96" spans="1:2" x14ac:dyDescent="0.3">
      <c r="A96">
        <v>-1.2403536722462494</v>
      </c>
      <c r="B96">
        <v>0.12536249853244993</v>
      </c>
    </row>
    <row r="97" spans="1:2" x14ac:dyDescent="0.3">
      <c r="A97">
        <v>-1.3861558720792782</v>
      </c>
      <c r="B97">
        <v>0.3361646211783193</v>
      </c>
    </row>
    <row r="98" spans="1:2" x14ac:dyDescent="0.3">
      <c r="A98">
        <v>-2.31061831891332</v>
      </c>
      <c r="B98">
        <v>0.26675974454739942</v>
      </c>
    </row>
    <row r="99" spans="1:2" x14ac:dyDescent="0.3">
      <c r="A99">
        <v>-1.5820490672700864</v>
      </c>
      <c r="B99">
        <v>0.55753126387681651</v>
      </c>
    </row>
    <row r="100" spans="1:2" x14ac:dyDescent="0.3">
      <c r="A100">
        <v>-1.0350553788819501</v>
      </c>
      <c r="B100">
        <v>3.3358990353418241</v>
      </c>
    </row>
    <row r="101" spans="1:2" x14ac:dyDescent="0.3">
      <c r="A101">
        <v>-1.3804706481946143</v>
      </c>
      <c r="B101">
        <v>0.14142551286500737</v>
      </c>
    </row>
    <row r="102" spans="1:2" x14ac:dyDescent="0.3">
      <c r="A102">
        <v>-1.8829817181633803</v>
      </c>
      <c r="B102">
        <v>0.44288755237122623</v>
      </c>
    </row>
    <row r="103" spans="1:2" x14ac:dyDescent="0.3">
      <c r="A103">
        <v>-2.6798260403902199</v>
      </c>
      <c r="B103">
        <v>0.2539514440222746</v>
      </c>
    </row>
    <row r="104" spans="1:2" x14ac:dyDescent="0.3">
      <c r="A104">
        <v>-2.5816093308029262</v>
      </c>
      <c r="B104">
        <v>0.23096577978147381</v>
      </c>
    </row>
    <row r="105" spans="1:2" x14ac:dyDescent="0.3">
      <c r="A105">
        <v>-1.4747922720062201</v>
      </c>
      <c r="B105">
        <v>3.4287723250736724</v>
      </c>
    </row>
    <row r="106" spans="1:2" x14ac:dyDescent="0.3">
      <c r="A106">
        <v>-1.4018368356249851</v>
      </c>
      <c r="B106">
        <v>0.77773225045395067</v>
      </c>
    </row>
    <row r="107" spans="1:2" x14ac:dyDescent="0.3">
      <c r="A107">
        <v>-2.1827493657891037</v>
      </c>
      <c r="B107">
        <v>0.67350515112224729</v>
      </c>
    </row>
    <row r="108" spans="1:2" x14ac:dyDescent="0.3">
      <c r="A108">
        <v>-2.0263654754729901</v>
      </c>
      <c r="B108">
        <v>0.58300440729082192</v>
      </c>
    </row>
    <row r="109" spans="1:2" x14ac:dyDescent="0.3">
      <c r="A109">
        <v>-1.0560792696777219</v>
      </c>
      <c r="B109">
        <v>3.8206499889741434</v>
      </c>
    </row>
    <row r="110" spans="1:2" x14ac:dyDescent="0.3">
      <c r="A110">
        <v>-4.7394812098562387</v>
      </c>
      <c r="B110">
        <v>0.22628871517324609</v>
      </c>
    </row>
    <row r="111" spans="1:2" x14ac:dyDescent="0.3">
      <c r="A111">
        <v>-1.7891596571648782</v>
      </c>
      <c r="B111">
        <v>0.42405568508180186</v>
      </c>
    </row>
    <row r="112" spans="1:2" x14ac:dyDescent="0.3">
      <c r="A112">
        <v>-1.6996421322109252</v>
      </c>
      <c r="B112">
        <v>0.58430621245115688</v>
      </c>
    </row>
    <row r="113" spans="1:2" x14ac:dyDescent="0.3">
      <c r="A113">
        <v>-0.65818587186445687</v>
      </c>
      <c r="B113">
        <v>-0.31075964946179313</v>
      </c>
    </row>
    <row r="114" spans="1:2" x14ac:dyDescent="0.3">
      <c r="A114">
        <v>-1.4474565060276607</v>
      </c>
      <c r="B114">
        <v>0.14024709364101837</v>
      </c>
    </row>
    <row r="115" spans="1:2" x14ac:dyDescent="0.3">
      <c r="A115">
        <v>-2.2498191436471981</v>
      </c>
      <c r="B115">
        <v>-1.9713122809811866E-2</v>
      </c>
    </row>
    <row r="116" spans="1:2" x14ac:dyDescent="0.3">
      <c r="A116">
        <v>-2.1592172439701414</v>
      </c>
      <c r="B116">
        <v>-2.4628428191372866E-2</v>
      </c>
    </row>
    <row r="117" spans="1:2" x14ac:dyDescent="0.3">
      <c r="A117">
        <v>-1.5515399840873203</v>
      </c>
      <c r="B117">
        <v>-7.4898194689911282E-2</v>
      </c>
    </row>
    <row r="118" spans="1:2" x14ac:dyDescent="0.3">
      <c r="A118">
        <v>-2.3266640524409059</v>
      </c>
      <c r="B118">
        <v>-0.28312986402642881</v>
      </c>
    </row>
    <row r="119" spans="1:2" x14ac:dyDescent="0.3">
      <c r="A119">
        <v>-1.7581104823259759</v>
      </c>
      <c r="B119">
        <v>0.17169631815181069</v>
      </c>
    </row>
    <row r="120" spans="1:2" x14ac:dyDescent="0.3">
      <c r="A120">
        <v>-1.0381381666204612</v>
      </c>
      <c r="B120">
        <v>-0.36145813191843551</v>
      </c>
    </row>
    <row r="121" spans="1:2" x14ac:dyDescent="0.3">
      <c r="A121">
        <v>-1.8909889944363616</v>
      </c>
      <c r="B121">
        <v>-0.5188633997815234</v>
      </c>
    </row>
    <row r="122" spans="1:2" x14ac:dyDescent="0.3">
      <c r="A122">
        <v>-1.9989944155389869</v>
      </c>
      <c r="B122">
        <v>-0.30088199119471976</v>
      </c>
    </row>
    <row r="123" spans="1:2" x14ac:dyDescent="0.3">
      <c r="A123">
        <v>0.73694663116685566</v>
      </c>
      <c r="B123">
        <v>-2.0171824476942504E-2</v>
      </c>
    </row>
    <row r="124" spans="1:2" x14ac:dyDescent="0.3">
      <c r="A124">
        <v>0.3207639090499379</v>
      </c>
      <c r="B124">
        <v>0.1713019150397751</v>
      </c>
    </row>
    <row r="125" spans="1:2" x14ac:dyDescent="0.3">
      <c r="A125">
        <v>-0.40749961741331564</v>
      </c>
      <c r="B125">
        <v>1.1213177072029073E-2</v>
      </c>
    </row>
    <row r="126" spans="1:2" x14ac:dyDescent="0.3">
      <c r="A126">
        <v>-0.34329046124227042</v>
      </c>
      <c r="B126">
        <v>-3.6843505444900523E-3</v>
      </c>
    </row>
    <row r="127" spans="1:2" x14ac:dyDescent="0.3">
      <c r="A127">
        <v>0.6891033731610956</v>
      </c>
      <c r="B127">
        <v>3.116548755147226</v>
      </c>
    </row>
    <row r="128" spans="1:2" x14ac:dyDescent="0.3">
      <c r="A128">
        <v>4.219164048254205E-2</v>
      </c>
      <c r="B128">
        <v>9.1792452844586106E-2</v>
      </c>
    </row>
    <row r="129" spans="1:2" x14ac:dyDescent="0.3">
      <c r="A129">
        <v>-0.73377282324351689</v>
      </c>
      <c r="B129">
        <v>-6.9023017690947222E-2</v>
      </c>
    </row>
    <row r="130" spans="1:2" x14ac:dyDescent="0.3">
      <c r="A130">
        <v>-0.17782473695746917</v>
      </c>
      <c r="B130">
        <v>0.31312029680824899</v>
      </c>
    </row>
    <row r="131" spans="1:2" x14ac:dyDescent="0.3">
      <c r="A131">
        <v>0.41088138098465637</v>
      </c>
      <c r="B131">
        <v>3.1048969193797142</v>
      </c>
    </row>
    <row r="132" spans="1:2" x14ac:dyDescent="0.3">
      <c r="A132">
        <v>-0.41847751676692008</v>
      </c>
      <c r="B132">
        <v>-2.9330309044303615E-2</v>
      </c>
    </row>
    <row r="133" spans="1:2" x14ac:dyDescent="0.3">
      <c r="A133">
        <v>-8.2668689055392111E-2</v>
      </c>
      <c r="B133">
        <v>0.34438202816028285</v>
      </c>
    </row>
    <row r="134" spans="1:2" x14ac:dyDescent="0.3">
      <c r="A134">
        <v>0.19403840177201787</v>
      </c>
      <c r="B134">
        <v>3.3023163288178199</v>
      </c>
    </row>
    <row r="135" spans="1:2" x14ac:dyDescent="0.3">
      <c r="A135">
        <v>-0.57690548024028376</v>
      </c>
      <c r="B135">
        <v>0.19942241311379411</v>
      </c>
    </row>
    <row r="136" spans="1:2" x14ac:dyDescent="0.3">
      <c r="A136">
        <v>-0.27342441582664573</v>
      </c>
      <c r="B136">
        <v>2.9126125535462535</v>
      </c>
    </row>
    <row r="137" spans="1:2" x14ac:dyDescent="0.3">
      <c r="A137">
        <v>0.61896316362315495</v>
      </c>
      <c r="B137">
        <v>3.3363036791737102</v>
      </c>
    </row>
    <row r="138" spans="1:2" x14ac:dyDescent="0.3">
      <c r="A138">
        <v>-1.9434795782183819E-2</v>
      </c>
      <c r="B138">
        <v>9.3352913472374191E-2</v>
      </c>
    </row>
    <row r="139" spans="1:2" x14ac:dyDescent="0.3">
      <c r="A139">
        <v>-0.80658391574153521</v>
      </c>
      <c r="B139">
        <v>-6.7788637828624418E-2</v>
      </c>
    </row>
    <row r="140" spans="1:2" x14ac:dyDescent="0.3">
      <c r="A140">
        <v>-0.70764525249448562</v>
      </c>
      <c r="B140">
        <v>-8.1806205490939934E-2</v>
      </c>
    </row>
    <row r="141" spans="1:2" x14ac:dyDescent="0.3">
      <c r="A141">
        <v>0.31259092577164221</v>
      </c>
      <c r="B141">
        <v>3.1006824029037601</v>
      </c>
    </row>
    <row r="142" spans="1:2" x14ac:dyDescent="0.3">
      <c r="A142">
        <v>-0.82541210828429856</v>
      </c>
      <c r="B142">
        <v>-3.1695368255219514E-2</v>
      </c>
    </row>
    <row r="143" spans="1:2" x14ac:dyDescent="0.3">
      <c r="A143">
        <v>-1.2318817837808365</v>
      </c>
      <c r="B143">
        <v>0.24057826164589757</v>
      </c>
    </row>
    <row r="144" spans="1:2" x14ac:dyDescent="0.3">
      <c r="A144">
        <v>-0.2636203892070888</v>
      </c>
      <c r="B144">
        <v>3.4262441081518715</v>
      </c>
    </row>
    <row r="145" spans="1:2" x14ac:dyDescent="0.3">
      <c r="A145">
        <v>-0.94749159780149061</v>
      </c>
      <c r="B145">
        <v>0.19614493268553682</v>
      </c>
    </row>
    <row r="146" spans="1:2" x14ac:dyDescent="0.3">
      <c r="A146">
        <v>-0.92449995829476883</v>
      </c>
      <c r="B146">
        <v>3.2396986045421121</v>
      </c>
    </row>
    <row r="147" spans="1:2" x14ac:dyDescent="0.3">
      <c r="A147">
        <v>-0.2060531848482938</v>
      </c>
      <c r="B147">
        <v>0.29097386799996511</v>
      </c>
    </row>
    <row r="148" spans="1:2" x14ac:dyDescent="0.3">
      <c r="A148">
        <v>-0.51410529066342658</v>
      </c>
      <c r="B148">
        <v>0.34885586100427934</v>
      </c>
    </row>
    <row r="149" spans="1:2" x14ac:dyDescent="0.3">
      <c r="A149">
        <v>0.26582787275602437</v>
      </c>
      <c r="B149">
        <v>3.7469573167187122</v>
      </c>
    </row>
    <row r="150" spans="1:2" x14ac:dyDescent="0.3">
      <c r="A150">
        <v>-0.45052678283383762</v>
      </c>
      <c r="B150">
        <v>0.52593091206317766</v>
      </c>
    </row>
    <row r="151" spans="1:2" x14ac:dyDescent="0.3">
      <c r="A151">
        <v>0.24045518268308064</v>
      </c>
      <c r="B151">
        <v>0.16835952654368749</v>
      </c>
    </row>
    <row r="152" spans="1:2" x14ac:dyDescent="0.3">
      <c r="A152">
        <v>0.57757616403119949</v>
      </c>
      <c r="B152">
        <v>-0.35478090356449576</v>
      </c>
    </row>
    <row r="153" spans="1:2" x14ac:dyDescent="0.3">
      <c r="A153">
        <v>-0.18578714962698742</v>
      </c>
      <c r="B153">
        <v>-0.51568889155404163</v>
      </c>
    </row>
    <row r="154" spans="1:2" x14ac:dyDescent="0.3">
      <c r="A154">
        <v>-8.6302823419256797E-2</v>
      </c>
      <c r="B154">
        <v>-0.52922818322125487</v>
      </c>
    </row>
    <row r="155" spans="1:2" x14ac:dyDescent="0.3">
      <c r="A155">
        <v>-0.49811776552203885</v>
      </c>
      <c r="B155">
        <v>-0.2093171599652395</v>
      </c>
    </row>
    <row r="156" spans="1:2" x14ac:dyDescent="0.3">
      <c r="A156">
        <v>-0.56290769015016406</v>
      </c>
      <c r="B156">
        <v>-0.3258931638565819</v>
      </c>
    </row>
    <row r="157" spans="1:2" x14ac:dyDescent="0.3">
      <c r="A157">
        <v>-0.59640172766858568</v>
      </c>
      <c r="B157">
        <v>3.5817679439451744E-2</v>
      </c>
    </row>
    <row r="158" spans="1:2" x14ac:dyDescent="0.3">
      <c r="A158">
        <v>-0.3909377351569478</v>
      </c>
      <c r="B158">
        <v>-0.57528486766144138</v>
      </c>
    </row>
    <row r="159" spans="1:2" x14ac:dyDescent="0.3">
      <c r="A159">
        <v>-0.38963957619166328</v>
      </c>
      <c r="B159">
        <v>0.13396159259202367</v>
      </c>
    </row>
    <row r="160" spans="1:2" x14ac:dyDescent="0.3">
      <c r="A160">
        <v>-5.4648600234630772E-2</v>
      </c>
      <c r="B160">
        <v>-0.69211261829723059</v>
      </c>
    </row>
    <row r="161" spans="1:2" x14ac:dyDescent="0.3">
      <c r="A161">
        <v>2.0045310799379092</v>
      </c>
      <c r="B161">
        <v>-5.3673970091871623E-2</v>
      </c>
    </row>
    <row r="162" spans="1:2" x14ac:dyDescent="0.3">
      <c r="A162">
        <v>1.2640974495901023</v>
      </c>
      <c r="B162">
        <v>-0.1937024128017171</v>
      </c>
    </row>
    <row r="163" spans="1:2" x14ac:dyDescent="0.3">
      <c r="A163">
        <v>1.9298343285907789</v>
      </c>
      <c r="B163">
        <v>-1.5641594172398796</v>
      </c>
    </row>
    <row r="164" spans="1:2" x14ac:dyDescent="0.3">
      <c r="A164">
        <v>2.3127754795071405</v>
      </c>
      <c r="B164">
        <v>2.9190185410778753</v>
      </c>
    </row>
    <row r="165" spans="1:2" x14ac:dyDescent="0.3">
      <c r="A165">
        <v>1.2641029239399291</v>
      </c>
      <c r="B165">
        <v>-0.16376375981698721</v>
      </c>
    </row>
    <row r="166" spans="1:2" x14ac:dyDescent="0.3">
      <c r="A166">
        <v>0.95189174483013073</v>
      </c>
      <c r="B166">
        <v>-1.4137439187671602E-2</v>
      </c>
    </row>
    <row r="167" spans="1:2" x14ac:dyDescent="0.3">
      <c r="A167">
        <v>1.8670637258611633</v>
      </c>
      <c r="B167">
        <v>3.0897879179591281</v>
      </c>
    </row>
    <row r="168" spans="1:2" x14ac:dyDescent="0.3">
      <c r="A168">
        <v>1.1845716914653024</v>
      </c>
      <c r="B168">
        <v>2.9798584934822757E-2</v>
      </c>
    </row>
    <row r="169" spans="1:2" x14ac:dyDescent="0.3">
      <c r="A169">
        <v>1.2432570246044223</v>
      </c>
      <c r="B169">
        <v>2.9241321671505713</v>
      </c>
    </row>
    <row r="170" spans="1:2" x14ac:dyDescent="0.3">
      <c r="A170">
        <v>1.8301967501238241</v>
      </c>
      <c r="B170">
        <v>2.7192604905105657</v>
      </c>
    </row>
    <row r="171" spans="1:2" x14ac:dyDescent="0.3">
      <c r="A171">
        <v>1.0750467948967686</v>
      </c>
      <c r="B171">
        <v>-0.25882119450894747</v>
      </c>
    </row>
    <row r="172" spans="1:2" x14ac:dyDescent="0.3">
      <c r="A172">
        <v>1.1182591453963142</v>
      </c>
      <c r="B172">
        <v>0.28068341497079458</v>
      </c>
    </row>
    <row r="173" spans="1:2" x14ac:dyDescent="0.3">
      <c r="A173">
        <v>1.6522028459430012</v>
      </c>
      <c r="B173">
        <v>3.0487219560168821</v>
      </c>
    </row>
    <row r="174" spans="1:2" x14ac:dyDescent="0.3">
      <c r="A174">
        <v>0.89239408654944485</v>
      </c>
      <c r="B174">
        <v>-3.0110697527325175E-2</v>
      </c>
    </row>
    <row r="175" spans="1:2" x14ac:dyDescent="0.3">
      <c r="A175">
        <v>0.97696513858780532</v>
      </c>
      <c r="B175">
        <v>2.9123343288733889</v>
      </c>
    </row>
    <row r="176" spans="1:2" x14ac:dyDescent="0.3">
      <c r="A176">
        <v>1.9771110020142837</v>
      </c>
      <c r="B176">
        <v>3.1064550508251707</v>
      </c>
    </row>
    <row r="177" spans="1:2" x14ac:dyDescent="0.3">
      <c r="A177">
        <v>1.3604759889061269</v>
      </c>
      <c r="B177">
        <v>-0.19549400051344054</v>
      </c>
    </row>
    <row r="178" spans="1:2" x14ac:dyDescent="0.3">
      <c r="A178">
        <v>1.3895399669030541</v>
      </c>
      <c r="B178">
        <v>2.745347650994256</v>
      </c>
    </row>
    <row r="179" spans="1:2" x14ac:dyDescent="0.3">
      <c r="A179">
        <v>0.97399073995183771</v>
      </c>
      <c r="B179">
        <v>-0.23575745430225958</v>
      </c>
    </row>
    <row r="180" spans="1:2" x14ac:dyDescent="0.3">
      <c r="A180">
        <v>0.61165143397438115</v>
      </c>
      <c r="B180">
        <v>-9.2220721691890675E-2</v>
      </c>
    </row>
    <row r="181" spans="1:2" x14ac:dyDescent="0.3">
      <c r="A181">
        <v>1.5753494414877702</v>
      </c>
      <c r="B181">
        <v>3.0752615723522401</v>
      </c>
    </row>
    <row r="182" spans="1:2" x14ac:dyDescent="0.3">
      <c r="A182">
        <v>0.76486252794677456</v>
      </c>
      <c r="B182">
        <v>-1.3397331785730436E-2</v>
      </c>
    </row>
    <row r="183" spans="1:2" x14ac:dyDescent="0.3">
      <c r="A183">
        <v>0.84424418805429891</v>
      </c>
      <c r="B183">
        <v>2.9284320942548816</v>
      </c>
    </row>
    <row r="184" spans="1:2" x14ac:dyDescent="0.3">
      <c r="A184">
        <v>0.77006391835689747</v>
      </c>
      <c r="B184">
        <v>5.9085179591846174E-3</v>
      </c>
    </row>
    <row r="185" spans="1:2" x14ac:dyDescent="0.3">
      <c r="A185">
        <v>1.4979337154078887</v>
      </c>
      <c r="B185">
        <v>0.13281374442950006</v>
      </c>
    </row>
    <row r="186" spans="1:2" x14ac:dyDescent="0.3">
      <c r="A186">
        <v>1.5599628685956275</v>
      </c>
      <c r="B186">
        <v>-0.6829404899638859</v>
      </c>
    </row>
    <row r="187" spans="1:2" x14ac:dyDescent="0.3">
      <c r="A187">
        <v>1.2176886990424327</v>
      </c>
      <c r="B187">
        <v>-0.50899018273716035</v>
      </c>
    </row>
    <row r="188" spans="1:2" x14ac:dyDescent="0.3">
      <c r="A188">
        <v>1.4294080782672332</v>
      </c>
      <c r="B188">
        <v>-0.49523502162482108</v>
      </c>
    </row>
    <row r="189" spans="1:2" x14ac:dyDescent="0.3">
      <c r="A189">
        <v>3.1237048876390339</v>
      </c>
      <c r="B189">
        <v>-0.41474943715539486</v>
      </c>
    </row>
    <row r="190" spans="1:2" x14ac:dyDescent="0.3">
      <c r="A190">
        <v>2.6997587927233879</v>
      </c>
      <c r="B190">
        <v>-0.23059261924827745</v>
      </c>
    </row>
    <row r="191" spans="1:2" x14ac:dyDescent="0.3">
      <c r="A191">
        <v>3.694191827157836</v>
      </c>
      <c r="B191">
        <v>2.8253816200847108</v>
      </c>
    </row>
    <row r="192" spans="1:2" x14ac:dyDescent="0.3">
      <c r="A192">
        <v>2.8712725154266652</v>
      </c>
      <c r="B192">
        <v>-0.18603449863389815</v>
      </c>
    </row>
    <row r="193" spans="1:2" x14ac:dyDescent="0.3">
      <c r="A193">
        <v>2.9313897003587921</v>
      </c>
      <c r="B193">
        <v>2.724016310579962</v>
      </c>
    </row>
    <row r="194" spans="1:2" x14ac:dyDescent="0.3">
      <c r="A194">
        <v>3.5118364583831703</v>
      </c>
      <c r="B194">
        <v>2.5314710214625866</v>
      </c>
    </row>
    <row r="195" spans="1:2" x14ac:dyDescent="0.3">
      <c r="A195">
        <v>2.9832405655105916</v>
      </c>
      <c r="B195">
        <v>-0.17681309842540724</v>
      </c>
    </row>
    <row r="196" spans="1:2" x14ac:dyDescent="0.3">
      <c r="A196">
        <v>2.9682173102474496</v>
      </c>
      <c r="B196">
        <v>2.7044857434196516</v>
      </c>
    </row>
    <row r="197" spans="1:2" x14ac:dyDescent="0.3">
      <c r="A197">
        <v>3.1016671673945693</v>
      </c>
      <c r="B197">
        <v>2.6961101429806109</v>
      </c>
    </row>
    <row r="198" spans="1:2" x14ac:dyDescent="0.3">
      <c r="A198">
        <v>3.4419952736180122</v>
      </c>
      <c r="B198">
        <v>2.7210705507594204</v>
      </c>
    </row>
    <row r="199" spans="1:2" x14ac:dyDescent="0.3">
      <c r="A199">
        <v>2.7000610281017488</v>
      </c>
      <c r="B199">
        <v>-0.24367659451915424</v>
      </c>
    </row>
    <row r="200" spans="1:2" x14ac:dyDescent="0.3">
      <c r="A200">
        <v>2.80175355995982</v>
      </c>
      <c r="B200">
        <v>2.6936228000395182</v>
      </c>
    </row>
    <row r="201" spans="1:2" x14ac:dyDescent="0.3">
      <c r="A201">
        <v>3.2815720144364948</v>
      </c>
      <c r="B201">
        <v>3.0066952605517852</v>
      </c>
    </row>
    <row r="202" spans="1:2" x14ac:dyDescent="0.3">
      <c r="A202">
        <v>2.5987211458734873</v>
      </c>
      <c r="B202">
        <v>-0.21946609216150581</v>
      </c>
    </row>
    <row r="203" spans="1:2" x14ac:dyDescent="0.3">
      <c r="A203">
        <v>2.7055220062905847</v>
      </c>
      <c r="B203">
        <v>2.6941584598379431</v>
      </c>
    </row>
    <row r="204" spans="1:2" x14ac:dyDescent="0.3">
      <c r="A204">
        <v>3.3246884695606052</v>
      </c>
      <c r="B204">
        <v>-0.70202779931617176</v>
      </c>
    </row>
    <row r="205" spans="1:2" x14ac:dyDescent="0.3">
      <c r="A205">
        <v>4.7428824515973371</v>
      </c>
      <c r="B205">
        <v>-0.40840464985799713</v>
      </c>
    </row>
    <row r="206" spans="1:2" x14ac:dyDescent="0.3">
      <c r="A206">
        <v>4.8452080093828673</v>
      </c>
      <c r="B206">
        <v>2.4416426084766325</v>
      </c>
    </row>
    <row r="207" spans="1:2" x14ac:dyDescent="0.3">
      <c r="A207">
        <v>4.7996374897636152</v>
      </c>
      <c r="B207">
        <v>2.4597035906830977</v>
      </c>
    </row>
    <row r="208" spans="1:2" x14ac:dyDescent="0.3">
      <c r="A208">
        <v>4.9933836971343109</v>
      </c>
      <c r="B208">
        <v>2.4998332838272224</v>
      </c>
    </row>
    <row r="209" spans="1:2" x14ac:dyDescent="0.3">
      <c r="A209">
        <v>6.6185900878064849</v>
      </c>
      <c r="B209">
        <v>2.2210821308073427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65F69-969C-4863-BBBD-1FD933689E40}">
  <sheetPr codeName="Sheet51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6C471-034D-427D-918E-A78A5C8C877D}">
  <sheetPr codeName="Sheet50"/>
  <dimension ref="A1:B10"/>
  <sheetViews>
    <sheetView workbookViewId="0"/>
  </sheetViews>
  <sheetFormatPr defaultRowHeight="14.4" x14ac:dyDescent="0.3"/>
  <sheetData>
    <row r="1" spans="1:2" x14ac:dyDescent="0.3">
      <c r="A1">
        <v>0.97056561169380573</v>
      </c>
      <c r="B1">
        <v>-4.7376322833149482E-3</v>
      </c>
    </row>
    <row r="2" spans="1:2" x14ac:dyDescent="0.3">
      <c r="A2">
        <v>0.97689144831378838</v>
      </c>
      <c r="B2">
        <v>-8.4235819611358526E-3</v>
      </c>
    </row>
    <row r="3" spans="1:2" x14ac:dyDescent="0.3">
      <c r="A3">
        <v>-0.61216020405956828</v>
      </c>
      <c r="B3">
        <v>-0.40898744135030524</v>
      </c>
    </row>
    <row r="4" spans="1:2" x14ac:dyDescent="0.3">
      <c r="A4">
        <v>-0.83604222958842178</v>
      </c>
      <c r="B4">
        <v>-2.0114953795533679E-2</v>
      </c>
    </row>
    <row r="5" spans="1:2" x14ac:dyDescent="0.3">
      <c r="A5">
        <v>0.38814725152436269</v>
      </c>
      <c r="B5">
        <v>-0.64017287730645556</v>
      </c>
    </row>
    <row r="6" spans="1:2" x14ac:dyDescent="0.3">
      <c r="A6">
        <v>-0.77187226792144359</v>
      </c>
      <c r="B6">
        <v>0.45463993178917034</v>
      </c>
    </row>
    <row r="7" spans="1:2" x14ac:dyDescent="0.3">
      <c r="A7">
        <v>0.34783963783998417</v>
      </c>
      <c r="B7">
        <v>0.85991764365202328</v>
      </c>
    </row>
    <row r="8" spans="1:2" x14ac:dyDescent="0.3">
      <c r="A8">
        <v>0.92028640924167104</v>
      </c>
      <c r="B8">
        <v>1.7735395390372562E-2</v>
      </c>
    </row>
    <row r="9" spans="1:2" x14ac:dyDescent="0.3">
      <c r="A9">
        <v>0.32766779410552949</v>
      </c>
      <c r="B9">
        <v>0.92355846690975973</v>
      </c>
    </row>
    <row r="10" spans="1:2" x14ac:dyDescent="0.3">
      <c r="A10">
        <v>0.60520460526460529</v>
      </c>
      <c r="B10">
        <v>-0.45109675048360171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453A4-B8A9-45F3-B5BA-1FC9B5052775}">
  <sheetPr codeName="Sheet48"/>
  <dimension ref="A1:D209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5.2605852559856361</v>
      </c>
      <c r="B1">
        <v>-3.6304422609486652E-2</v>
      </c>
      <c r="C1">
        <v>-4.0562991235813017</v>
      </c>
      <c r="D1">
        <v>-0.50891750666136604</v>
      </c>
    </row>
    <row r="2" spans="1:4" x14ac:dyDescent="0.3">
      <c r="A2">
        <v>5.2948720702451881</v>
      </c>
      <c r="B2">
        <v>-6.4549813306478285E-2</v>
      </c>
      <c r="C2">
        <v>-4.5099708208547771</v>
      </c>
      <c r="D2">
        <v>-1.0161952101788962</v>
      </c>
    </row>
    <row r="3" spans="1:4" x14ac:dyDescent="0.3">
      <c r="A3">
        <v>-3.3179837663492968</v>
      </c>
      <c r="B3">
        <v>-3.1340661378567041</v>
      </c>
      <c r="C3">
        <v>-2.8085097379525026</v>
      </c>
      <c r="D3">
        <v>-1.0623416810252819</v>
      </c>
    </row>
    <row r="4" spans="1:4" x14ac:dyDescent="0.3">
      <c r="A4">
        <v>-4.5314519424182045</v>
      </c>
      <c r="B4">
        <v>-0.15414066345655342</v>
      </c>
      <c r="C4">
        <v>-3.0716213257261522</v>
      </c>
      <c r="D4">
        <v>-1.0225127445281874</v>
      </c>
    </row>
    <row r="5" spans="1:4" x14ac:dyDescent="0.3">
      <c r="A5">
        <v>2.1038059497667261</v>
      </c>
      <c r="B5">
        <v>-4.9056375191285797</v>
      </c>
      <c r="C5">
        <v>-2.7713382107312587</v>
      </c>
      <c r="D5">
        <v>-0.39988859839100999</v>
      </c>
    </row>
    <row r="6" spans="1:4" x14ac:dyDescent="0.3">
      <c r="A6">
        <v>-4.1836428400192975</v>
      </c>
      <c r="B6">
        <v>3.483900655808871</v>
      </c>
      <c r="C6">
        <v>-2.7880355097151996</v>
      </c>
      <c r="D6">
        <v>-0.37418496048792826</v>
      </c>
    </row>
    <row r="7" spans="1:4" x14ac:dyDescent="0.3">
      <c r="A7">
        <v>1.8853337149201226</v>
      </c>
      <c r="B7">
        <v>6.5895391785563016</v>
      </c>
      <c r="C7">
        <v>-3.1551721500252112</v>
      </c>
      <c r="D7">
        <v>-0.82494347681129154</v>
      </c>
    </row>
    <row r="8" spans="1:4" x14ac:dyDescent="0.3">
      <c r="A8">
        <v>4.9880657808305031</v>
      </c>
      <c r="B8">
        <v>0.1359061343080652</v>
      </c>
      <c r="C8">
        <v>-3.2757483203576827</v>
      </c>
      <c r="D8">
        <v>-0.82404501561354215</v>
      </c>
    </row>
    <row r="9" spans="1:4" x14ac:dyDescent="0.3">
      <c r="A9">
        <v>1.7759998353173534</v>
      </c>
      <c r="B9">
        <v>7.0772180874706683</v>
      </c>
      <c r="C9">
        <v>-2.7423432922925985</v>
      </c>
      <c r="D9">
        <v>-0.46079044933477231</v>
      </c>
    </row>
    <row r="10" spans="1:4" x14ac:dyDescent="0.3">
      <c r="A10">
        <v>3.2802835634712282</v>
      </c>
      <c r="B10">
        <v>-3.4567492975338907</v>
      </c>
      <c r="C10">
        <v>-2.5964180496270286</v>
      </c>
      <c r="D10">
        <v>-1.0636339313029828</v>
      </c>
    </row>
    <row r="11" spans="1:4" x14ac:dyDescent="0.3">
      <c r="C11">
        <v>-3.1547609028126984</v>
      </c>
      <c r="D11">
        <v>-0.79633664321962272</v>
      </c>
    </row>
    <row r="12" spans="1:4" x14ac:dyDescent="0.3">
      <c r="C12">
        <v>-1.0190262627672284</v>
      </c>
      <c r="D12">
        <v>-1.2781135865127988</v>
      </c>
    </row>
    <row r="13" spans="1:4" x14ac:dyDescent="0.3">
      <c r="C13">
        <v>-1.3101651141241855</v>
      </c>
      <c r="D13">
        <v>-1.1530881684498986</v>
      </c>
    </row>
    <row r="14" spans="1:4" x14ac:dyDescent="0.3">
      <c r="C14">
        <v>-1.4821412279253436</v>
      </c>
      <c r="D14">
        <v>-0.9293760978516753</v>
      </c>
    </row>
    <row r="15" spans="1:4" x14ac:dyDescent="0.3">
      <c r="C15">
        <v>-1.9775058910810974</v>
      </c>
      <c r="D15">
        <v>-1.2681624488618275</v>
      </c>
    </row>
    <row r="16" spans="1:4" x14ac:dyDescent="0.3">
      <c r="C16">
        <v>-1.5575629983981838</v>
      </c>
      <c r="D16">
        <v>-0.87130953530572375</v>
      </c>
    </row>
    <row r="17" spans="3:4" x14ac:dyDescent="0.3">
      <c r="C17">
        <v>-1.5087093622050811</v>
      </c>
      <c r="D17">
        <v>-1.0154101828784201</v>
      </c>
    </row>
    <row r="18" spans="3:4" x14ac:dyDescent="0.3">
      <c r="C18">
        <v>-1.8658797942437959</v>
      </c>
      <c r="D18">
        <v>-0.88864484663263932</v>
      </c>
    </row>
    <row r="19" spans="3:4" x14ac:dyDescent="0.3">
      <c r="C19">
        <v>-1.8326575721306524</v>
      </c>
      <c r="D19">
        <v>-0.8314649891648046</v>
      </c>
    </row>
    <row r="20" spans="3:4" x14ac:dyDescent="0.3">
      <c r="C20">
        <v>-2.3853212743754262</v>
      </c>
      <c r="D20">
        <v>-1.2272713586025901</v>
      </c>
    </row>
    <row r="21" spans="3:4" x14ac:dyDescent="0.3">
      <c r="C21">
        <v>-1.6908187089189786</v>
      </c>
      <c r="D21">
        <v>-0.94753341393655166</v>
      </c>
    </row>
    <row r="22" spans="3:4" x14ac:dyDescent="0.3">
      <c r="C22">
        <v>-1.5253318325632577</v>
      </c>
      <c r="D22">
        <v>-0.34909375518470886</v>
      </c>
    </row>
    <row r="23" spans="3:4" x14ac:dyDescent="0.3">
      <c r="C23">
        <v>-1.9480273434655979</v>
      </c>
      <c r="D23">
        <v>-0.68809094470650267</v>
      </c>
    </row>
    <row r="24" spans="3:4" x14ac:dyDescent="0.3">
      <c r="C24">
        <v>-1.517856648767536</v>
      </c>
      <c r="D24">
        <v>-0.87142709289937259</v>
      </c>
    </row>
    <row r="25" spans="3:4" x14ac:dyDescent="0.3">
      <c r="C25">
        <v>-2.0787831273936197</v>
      </c>
      <c r="D25">
        <v>-1.2671457603374885</v>
      </c>
    </row>
    <row r="26" spans="3:4" x14ac:dyDescent="0.3">
      <c r="C26">
        <v>0.75430982528268209</v>
      </c>
      <c r="D26">
        <v>-1.3437024996139852</v>
      </c>
    </row>
    <row r="27" spans="3:4" x14ac:dyDescent="0.3">
      <c r="C27">
        <v>0.20842987550980305</v>
      </c>
      <c r="D27">
        <v>-1.1691192396069758</v>
      </c>
    </row>
    <row r="28" spans="3:4" x14ac:dyDescent="0.3">
      <c r="C28">
        <v>-0.1671197477569914</v>
      </c>
      <c r="D28">
        <v>-1.486526143250847</v>
      </c>
    </row>
    <row r="29" spans="3:4" x14ac:dyDescent="0.3">
      <c r="C29">
        <v>-0.28770218099594058</v>
      </c>
      <c r="D29">
        <v>-1.485629753891401</v>
      </c>
    </row>
    <row r="30" spans="3:4" x14ac:dyDescent="0.3">
      <c r="C30">
        <v>0.26285710267218282</v>
      </c>
      <c r="D30">
        <v>-1.2270984118789054</v>
      </c>
    </row>
    <row r="31" spans="3:4" x14ac:dyDescent="0.3">
      <c r="C31">
        <v>8.0202525125284807E-2</v>
      </c>
      <c r="D31">
        <v>-1.1030164031035607</v>
      </c>
    </row>
    <row r="32" spans="3:4" x14ac:dyDescent="0.3">
      <c r="C32">
        <v>-0.63909754108953787</v>
      </c>
      <c r="D32">
        <v>-1.360255982437319</v>
      </c>
    </row>
    <row r="33" spans="3:4" x14ac:dyDescent="0.3">
      <c r="C33">
        <v>-7.3784287230619694E-2</v>
      </c>
      <c r="D33">
        <v>-0.98668919442070069</v>
      </c>
    </row>
    <row r="34" spans="3:4" x14ac:dyDescent="0.3">
      <c r="C34">
        <v>-6.4422286369168247E-2</v>
      </c>
      <c r="D34">
        <v>-1.1019487498614433</v>
      </c>
    </row>
    <row r="35" spans="3:4" x14ac:dyDescent="0.3">
      <c r="C35">
        <v>-0.2179811642525904</v>
      </c>
      <c r="D35">
        <v>-1.3183562910046147</v>
      </c>
    </row>
    <row r="36" spans="3:4" x14ac:dyDescent="0.3">
      <c r="C36">
        <v>-7.4604854882738714E-2</v>
      </c>
      <c r="D36">
        <v>-0.98983245443219803</v>
      </c>
    </row>
    <row r="37" spans="3:4" x14ac:dyDescent="0.3">
      <c r="C37">
        <v>-0.13543198358495437</v>
      </c>
      <c r="D37">
        <v>-0.90452801852893117</v>
      </c>
    </row>
    <row r="38" spans="3:4" x14ac:dyDescent="0.3">
      <c r="C38">
        <v>-0.33806179817800347</v>
      </c>
      <c r="D38">
        <v>-1.2596668019257506</v>
      </c>
    </row>
    <row r="39" spans="3:4" x14ac:dyDescent="0.3">
      <c r="C39">
        <v>-0.59754112382810376</v>
      </c>
      <c r="D39">
        <v>-1.4212118759992489</v>
      </c>
    </row>
    <row r="40" spans="3:4" x14ac:dyDescent="0.3">
      <c r="C40">
        <v>0.26046875418450349</v>
      </c>
      <c r="D40">
        <v>-1.0303435069381828</v>
      </c>
    </row>
    <row r="41" spans="3:4" x14ac:dyDescent="0.3">
      <c r="C41">
        <v>-0.92951048120456925</v>
      </c>
      <c r="D41">
        <v>-1.0937948590962359</v>
      </c>
    </row>
    <row r="42" spans="3:4" x14ac:dyDescent="0.3">
      <c r="C42">
        <v>-0.39861173264548572</v>
      </c>
      <c r="D42">
        <v>-0.86469576221405819</v>
      </c>
    </row>
    <row r="43" spans="3:4" x14ac:dyDescent="0.3">
      <c r="C43">
        <v>-8.4162265359552083E-2</v>
      </c>
      <c r="D43">
        <v>-2.2249219006706387</v>
      </c>
    </row>
    <row r="44" spans="3:4" x14ac:dyDescent="0.3">
      <c r="C44">
        <v>-3.1228350924827505E-2</v>
      </c>
      <c r="D44">
        <v>-1.6923699854337555</v>
      </c>
    </row>
    <row r="45" spans="3:4" x14ac:dyDescent="0.3">
      <c r="C45">
        <v>0.37954207741902346</v>
      </c>
      <c r="D45">
        <v>-1.1723602241740763</v>
      </c>
    </row>
    <row r="46" spans="3:4" x14ac:dyDescent="0.3">
      <c r="C46">
        <v>0.22089012614958189</v>
      </c>
      <c r="D46">
        <v>-1.705808650981155</v>
      </c>
    </row>
    <row r="47" spans="3:4" x14ac:dyDescent="0.3">
      <c r="C47">
        <v>3.2024800044589595E-2</v>
      </c>
      <c r="D47">
        <v>-2.1794987955499332</v>
      </c>
    </row>
    <row r="48" spans="3:4" x14ac:dyDescent="0.3">
      <c r="C48">
        <v>2.2598082843576015</v>
      </c>
      <c r="D48">
        <v>-2.1472269833047579</v>
      </c>
    </row>
    <row r="49" spans="3:4" x14ac:dyDescent="0.3">
      <c r="C49">
        <v>1.886694556859887</v>
      </c>
      <c r="D49">
        <v>-2.3901516012197108</v>
      </c>
    </row>
    <row r="50" spans="3:4" x14ac:dyDescent="0.3">
      <c r="C50">
        <v>1.8733892207287761</v>
      </c>
      <c r="D50">
        <v>-2.3975406153705179</v>
      </c>
    </row>
    <row r="51" spans="3:4" x14ac:dyDescent="0.3">
      <c r="C51">
        <v>1.4734408391140845</v>
      </c>
      <c r="D51">
        <v>-2.2127644491057445</v>
      </c>
    </row>
    <row r="52" spans="3:4" x14ac:dyDescent="0.3">
      <c r="C52">
        <v>1.9922150277648367</v>
      </c>
      <c r="D52">
        <v>-1.9719156459180081</v>
      </c>
    </row>
    <row r="53" spans="3:4" x14ac:dyDescent="0.3">
      <c r="C53">
        <v>1.8140646467956307</v>
      </c>
      <c r="D53">
        <v>-2.3407997716953766</v>
      </c>
    </row>
    <row r="54" spans="3:4" x14ac:dyDescent="0.3">
      <c r="C54">
        <v>1.5283450572881165</v>
      </c>
      <c r="D54">
        <v>-2.269349803070114</v>
      </c>
    </row>
    <row r="55" spans="3:4" x14ac:dyDescent="0.3">
      <c r="C55">
        <v>1.9404115648198763</v>
      </c>
      <c r="D55">
        <v>-2.4539478995200237</v>
      </c>
    </row>
    <row r="56" spans="3:4" x14ac:dyDescent="0.3">
      <c r="C56">
        <v>1.6006052069806302</v>
      </c>
      <c r="D56">
        <v>-2.3271767051056989</v>
      </c>
    </row>
    <row r="57" spans="3:4" x14ac:dyDescent="0.3">
      <c r="C57">
        <v>1.5765214423640868</v>
      </c>
      <c r="D57">
        <v>-1.7874910736884073</v>
      </c>
    </row>
    <row r="58" spans="3:4" x14ac:dyDescent="0.3">
      <c r="C58">
        <v>1.6648268944084155</v>
      </c>
      <c r="D58">
        <v>-1.8439959197480675</v>
      </c>
    </row>
    <row r="59" spans="3:4" x14ac:dyDescent="0.3">
      <c r="C59">
        <v>1.4743464215632551</v>
      </c>
      <c r="D59">
        <v>-2.2138479957428241</v>
      </c>
    </row>
    <row r="60" spans="3:4" x14ac:dyDescent="0.3">
      <c r="C60">
        <v>1.0078657971540503</v>
      </c>
      <c r="D60">
        <v>-2.1410674566346621</v>
      </c>
    </row>
    <row r="61" spans="3:4" x14ac:dyDescent="0.3">
      <c r="C61">
        <v>1.9763702926200204</v>
      </c>
      <c r="D61">
        <v>-1.9720187056813188</v>
      </c>
    </row>
    <row r="62" spans="3:4" x14ac:dyDescent="0.3">
      <c r="C62">
        <v>3.4780921482951577</v>
      </c>
      <c r="D62">
        <v>-2.4581830204201078</v>
      </c>
    </row>
    <row r="63" spans="3:4" x14ac:dyDescent="0.3">
      <c r="C63">
        <v>3.0781715043919564</v>
      </c>
      <c r="D63">
        <v>-2.2735330139858667</v>
      </c>
    </row>
    <row r="64" spans="3:4" x14ac:dyDescent="0.3">
      <c r="C64">
        <v>3.5836931550297657</v>
      </c>
      <c r="D64">
        <v>-1.9932408337913523</v>
      </c>
    </row>
    <row r="65" spans="3:4" x14ac:dyDescent="0.3">
      <c r="C65">
        <v>3.4120790131255925</v>
      </c>
      <c r="D65">
        <v>-2.3452329201158202</v>
      </c>
    </row>
    <row r="66" spans="3:4" x14ac:dyDescent="0.3">
      <c r="C66">
        <v>3.4228659529105157</v>
      </c>
      <c r="D66">
        <v>-2.3485190028368299</v>
      </c>
    </row>
    <row r="67" spans="3:4" x14ac:dyDescent="0.3">
      <c r="C67">
        <v>3.0777633378832556</v>
      </c>
      <c r="D67">
        <v>-2.2777309059793707</v>
      </c>
    </row>
    <row r="68" spans="3:4" x14ac:dyDescent="0.3">
      <c r="C68">
        <v>3.0657584289242963</v>
      </c>
      <c r="D68">
        <v>-2.2775977228567559</v>
      </c>
    </row>
    <row r="69" spans="3:4" x14ac:dyDescent="0.3">
      <c r="C69">
        <v>3.4657713816246893</v>
      </c>
      <c r="D69">
        <v>-2.404887600946521</v>
      </c>
    </row>
    <row r="70" spans="3:4" x14ac:dyDescent="0.3">
      <c r="C70">
        <v>2.7985757095219754</v>
      </c>
      <c r="D70">
        <v>-2.1501235073602545</v>
      </c>
    </row>
    <row r="71" spans="3:4" x14ac:dyDescent="0.3">
      <c r="C71">
        <v>3.1555053527044974</v>
      </c>
      <c r="D71">
        <v>-1.8128947210243043</v>
      </c>
    </row>
    <row r="72" spans="3:4" x14ac:dyDescent="0.3">
      <c r="C72">
        <v>4.9371587352069115</v>
      </c>
      <c r="D72">
        <v>-2.4252784721570095</v>
      </c>
    </row>
    <row r="73" spans="3:4" x14ac:dyDescent="0.3">
      <c r="C73">
        <v>4.5976791433604163</v>
      </c>
      <c r="D73">
        <v>-2.2972401285475392</v>
      </c>
    </row>
    <row r="74" spans="3:4" x14ac:dyDescent="0.3">
      <c r="C74">
        <v>6.3449513568691724</v>
      </c>
      <c r="D74">
        <v>-2.4583605067919043</v>
      </c>
    </row>
    <row r="75" spans="3:4" x14ac:dyDescent="0.3">
      <c r="C75">
        <v>-4.1604023879081717</v>
      </c>
      <c r="D75">
        <v>0.98865517894584787</v>
      </c>
    </row>
    <row r="76" spans="3:4" x14ac:dyDescent="0.3">
      <c r="C76">
        <v>-4.5814727816108949</v>
      </c>
      <c r="D76">
        <v>0.31253244592278712</v>
      </c>
    </row>
    <row r="77" spans="3:4" x14ac:dyDescent="0.3">
      <c r="C77">
        <v>-4.3646280179973669</v>
      </c>
      <c r="D77">
        <v>-2.0750274962141487E-2</v>
      </c>
    </row>
    <row r="78" spans="3:4" x14ac:dyDescent="0.3">
      <c r="C78">
        <v>-3.6471523057789375</v>
      </c>
      <c r="D78">
        <v>0.27533434222010467</v>
      </c>
    </row>
    <row r="79" spans="3:4" x14ac:dyDescent="0.3">
      <c r="C79">
        <v>-2.8602543814474366</v>
      </c>
      <c r="D79">
        <v>0.44501853052919949</v>
      </c>
    </row>
    <row r="80" spans="3:4" x14ac:dyDescent="0.3">
      <c r="C80">
        <v>-3.2297393403783521</v>
      </c>
      <c r="D80">
        <v>0.43112793755797735</v>
      </c>
    </row>
    <row r="81" spans="3:4" x14ac:dyDescent="0.3">
      <c r="C81">
        <v>-2.8006820882935624</v>
      </c>
      <c r="D81">
        <v>0.88048308687051346</v>
      </c>
    </row>
    <row r="82" spans="3:4" x14ac:dyDescent="0.3">
      <c r="C82">
        <v>-2.7170204058092287</v>
      </c>
      <c r="D82">
        <v>0.84100827526504718</v>
      </c>
    </row>
    <row r="83" spans="3:4" x14ac:dyDescent="0.3">
      <c r="C83">
        <v>-3.5631678244510421</v>
      </c>
      <c r="D83">
        <v>0.77906754778926368</v>
      </c>
    </row>
    <row r="84" spans="3:4" x14ac:dyDescent="0.3">
      <c r="C84">
        <v>-3.3479282764104483</v>
      </c>
      <c r="D84">
        <v>0.64417745036862428</v>
      </c>
    </row>
    <row r="85" spans="3:4" x14ac:dyDescent="0.3">
      <c r="C85">
        <v>-2.4183969822960401</v>
      </c>
      <c r="D85">
        <v>3.9978637648744599</v>
      </c>
    </row>
    <row r="86" spans="3:4" x14ac:dyDescent="0.3">
      <c r="C86">
        <v>-2.7836444052159299</v>
      </c>
      <c r="D86">
        <v>0.15552866791465161</v>
      </c>
    </row>
    <row r="87" spans="3:4" x14ac:dyDescent="0.3">
      <c r="C87">
        <v>-2.8725030319242344</v>
      </c>
      <c r="D87">
        <v>-5.2930302495351828E-2</v>
      </c>
    </row>
    <row r="88" spans="3:4" x14ac:dyDescent="0.3">
      <c r="C88">
        <v>-3.2373781097773797</v>
      </c>
      <c r="D88">
        <v>0.27950516454913549</v>
      </c>
    </row>
    <row r="89" spans="3:4" x14ac:dyDescent="0.3">
      <c r="C89">
        <v>-3.967347101215581</v>
      </c>
      <c r="D89">
        <v>1.4758674495399828E-2</v>
      </c>
    </row>
    <row r="90" spans="3:4" x14ac:dyDescent="0.3">
      <c r="C90">
        <v>-3.389349960428508</v>
      </c>
      <c r="D90">
        <v>0.59737923954942718</v>
      </c>
    </row>
    <row r="91" spans="3:4" x14ac:dyDescent="0.3">
      <c r="C91">
        <v>-2.4655578614245299</v>
      </c>
      <c r="D91">
        <v>-0.31221483036926739</v>
      </c>
    </row>
    <row r="92" spans="3:4" x14ac:dyDescent="0.3">
      <c r="C92">
        <v>-2.9783412023323681</v>
      </c>
      <c r="D92">
        <v>-4.2338224508760472E-2</v>
      </c>
    </row>
    <row r="93" spans="3:4" x14ac:dyDescent="0.3">
      <c r="C93">
        <v>-3.8359007149205055</v>
      </c>
      <c r="D93">
        <v>-0.20294200843398244</v>
      </c>
    </row>
    <row r="94" spans="3:4" x14ac:dyDescent="0.3">
      <c r="C94">
        <v>-2.2975132642324456</v>
      </c>
      <c r="D94">
        <v>0.21326993009254216</v>
      </c>
    </row>
    <row r="95" spans="3:4" x14ac:dyDescent="0.3">
      <c r="C95">
        <v>-0.98195360329280601</v>
      </c>
      <c r="D95">
        <v>0.20328380235818455</v>
      </c>
    </row>
    <row r="96" spans="3:4" x14ac:dyDescent="0.3">
      <c r="C96">
        <v>-1.2403536722462494</v>
      </c>
      <c r="D96">
        <v>0.12536249853244993</v>
      </c>
    </row>
    <row r="97" spans="3:4" x14ac:dyDescent="0.3">
      <c r="C97">
        <v>-1.3861558720792782</v>
      </c>
      <c r="D97">
        <v>0.3361646211783193</v>
      </c>
    </row>
    <row r="98" spans="3:4" x14ac:dyDescent="0.3">
      <c r="C98">
        <v>-2.31061831891332</v>
      </c>
      <c r="D98">
        <v>0.26675974454739942</v>
      </c>
    </row>
    <row r="99" spans="3:4" x14ac:dyDescent="0.3">
      <c r="C99">
        <v>-1.5820490672700864</v>
      </c>
      <c r="D99">
        <v>0.55753126387681651</v>
      </c>
    </row>
    <row r="100" spans="3:4" x14ac:dyDescent="0.3">
      <c r="C100">
        <v>-1.0350553788819501</v>
      </c>
      <c r="D100">
        <v>3.3358990353418241</v>
      </c>
    </row>
    <row r="101" spans="3:4" x14ac:dyDescent="0.3">
      <c r="C101">
        <v>-1.3804706481946143</v>
      </c>
      <c r="D101">
        <v>0.14142551286500737</v>
      </c>
    </row>
    <row r="102" spans="3:4" x14ac:dyDescent="0.3">
      <c r="C102">
        <v>-1.8829817181633803</v>
      </c>
      <c r="D102">
        <v>0.44288755237122623</v>
      </c>
    </row>
    <row r="103" spans="3:4" x14ac:dyDescent="0.3">
      <c r="C103">
        <v>-2.6798260403902199</v>
      </c>
      <c r="D103">
        <v>0.2539514440222746</v>
      </c>
    </row>
    <row r="104" spans="3:4" x14ac:dyDescent="0.3">
      <c r="C104">
        <v>-2.5816093308029262</v>
      </c>
      <c r="D104">
        <v>0.23096577978147381</v>
      </c>
    </row>
    <row r="105" spans="3:4" x14ac:dyDescent="0.3">
      <c r="C105">
        <v>-1.4747922720062201</v>
      </c>
      <c r="D105">
        <v>3.4287723250736724</v>
      </c>
    </row>
    <row r="106" spans="3:4" x14ac:dyDescent="0.3">
      <c r="C106">
        <v>-1.4018368356249851</v>
      </c>
      <c r="D106">
        <v>0.77773225045395067</v>
      </c>
    </row>
    <row r="107" spans="3:4" x14ac:dyDescent="0.3">
      <c r="C107">
        <v>-2.1827493657891037</v>
      </c>
      <c r="D107">
        <v>0.67350515112224729</v>
      </c>
    </row>
    <row r="108" spans="3:4" x14ac:dyDescent="0.3">
      <c r="C108">
        <v>-2.0263654754729901</v>
      </c>
      <c r="D108">
        <v>0.58300440729082192</v>
      </c>
    </row>
    <row r="109" spans="3:4" x14ac:dyDescent="0.3">
      <c r="C109">
        <v>-1.0560792696777219</v>
      </c>
      <c r="D109">
        <v>3.8206499889741434</v>
      </c>
    </row>
    <row r="110" spans="3:4" x14ac:dyDescent="0.3">
      <c r="C110">
        <v>-4.7394812098562387</v>
      </c>
      <c r="D110">
        <v>0.22628871517324609</v>
      </c>
    </row>
    <row r="111" spans="3:4" x14ac:dyDescent="0.3">
      <c r="C111">
        <v>-1.7891596571648782</v>
      </c>
      <c r="D111">
        <v>0.42405568508180186</v>
      </c>
    </row>
    <row r="112" spans="3:4" x14ac:dyDescent="0.3">
      <c r="C112">
        <v>-1.6996421322109252</v>
      </c>
      <c r="D112">
        <v>0.58430621245115688</v>
      </c>
    </row>
    <row r="113" spans="3:4" x14ac:dyDescent="0.3">
      <c r="C113">
        <v>-0.65818587186445687</v>
      </c>
      <c r="D113">
        <v>-0.31075964946179313</v>
      </c>
    </row>
    <row r="114" spans="3:4" x14ac:dyDescent="0.3">
      <c r="C114">
        <v>-1.4474565060276607</v>
      </c>
      <c r="D114">
        <v>0.14024709364101837</v>
      </c>
    </row>
    <row r="115" spans="3:4" x14ac:dyDescent="0.3">
      <c r="C115">
        <v>-2.2498191436471981</v>
      </c>
      <c r="D115">
        <v>-1.9713122809811866E-2</v>
      </c>
    </row>
    <row r="116" spans="3:4" x14ac:dyDescent="0.3">
      <c r="C116">
        <v>-2.1592172439701414</v>
      </c>
      <c r="D116">
        <v>-2.4628428191372866E-2</v>
      </c>
    </row>
    <row r="117" spans="3:4" x14ac:dyDescent="0.3">
      <c r="C117">
        <v>-1.5515399840873203</v>
      </c>
      <c r="D117">
        <v>-7.4898194689911282E-2</v>
      </c>
    </row>
    <row r="118" spans="3:4" x14ac:dyDescent="0.3">
      <c r="C118">
        <v>-2.3266640524409059</v>
      </c>
      <c r="D118">
        <v>-0.28312986402642881</v>
      </c>
    </row>
    <row r="119" spans="3:4" x14ac:dyDescent="0.3">
      <c r="C119">
        <v>-1.7581104823259759</v>
      </c>
      <c r="D119">
        <v>0.17169631815181069</v>
      </c>
    </row>
    <row r="120" spans="3:4" x14ac:dyDescent="0.3">
      <c r="C120">
        <v>-1.0381381666204612</v>
      </c>
      <c r="D120">
        <v>-0.36145813191843551</v>
      </c>
    </row>
    <row r="121" spans="3:4" x14ac:dyDescent="0.3">
      <c r="C121">
        <v>-1.8909889944363616</v>
      </c>
      <c r="D121">
        <v>-0.5188633997815234</v>
      </c>
    </row>
    <row r="122" spans="3:4" x14ac:dyDescent="0.3">
      <c r="C122">
        <v>-1.9989944155389869</v>
      </c>
      <c r="D122">
        <v>-0.30088199119471976</v>
      </c>
    </row>
    <row r="123" spans="3:4" x14ac:dyDescent="0.3">
      <c r="C123">
        <v>0.73694663116685566</v>
      </c>
      <c r="D123">
        <v>-2.0171824476942504E-2</v>
      </c>
    </row>
    <row r="124" spans="3:4" x14ac:dyDescent="0.3">
      <c r="C124">
        <v>0.3207639090499379</v>
      </c>
      <c r="D124">
        <v>0.1713019150397751</v>
      </c>
    </row>
    <row r="125" spans="3:4" x14ac:dyDescent="0.3">
      <c r="C125">
        <v>-0.40749961741331564</v>
      </c>
      <c r="D125">
        <v>1.1213177072029073E-2</v>
      </c>
    </row>
    <row r="126" spans="3:4" x14ac:dyDescent="0.3">
      <c r="C126">
        <v>-0.34329046124227042</v>
      </c>
      <c r="D126">
        <v>-3.6843505444900523E-3</v>
      </c>
    </row>
    <row r="127" spans="3:4" x14ac:dyDescent="0.3">
      <c r="C127">
        <v>0.6891033731610956</v>
      </c>
      <c r="D127">
        <v>3.116548755147226</v>
      </c>
    </row>
    <row r="128" spans="3:4" x14ac:dyDescent="0.3">
      <c r="C128">
        <v>4.219164048254205E-2</v>
      </c>
      <c r="D128">
        <v>9.1792452844586106E-2</v>
      </c>
    </row>
    <row r="129" spans="3:4" x14ac:dyDescent="0.3">
      <c r="C129">
        <v>-0.73377282324351689</v>
      </c>
      <c r="D129">
        <v>-6.9023017690947222E-2</v>
      </c>
    </row>
    <row r="130" spans="3:4" x14ac:dyDescent="0.3">
      <c r="C130">
        <v>-0.17782473695746917</v>
      </c>
      <c r="D130">
        <v>0.31312029680824899</v>
      </c>
    </row>
    <row r="131" spans="3:4" x14ac:dyDescent="0.3">
      <c r="C131">
        <v>0.41088138098465637</v>
      </c>
      <c r="D131">
        <v>3.1048969193797142</v>
      </c>
    </row>
    <row r="132" spans="3:4" x14ac:dyDescent="0.3">
      <c r="C132">
        <v>-0.41847751676692008</v>
      </c>
      <c r="D132">
        <v>-2.9330309044303615E-2</v>
      </c>
    </row>
    <row r="133" spans="3:4" x14ac:dyDescent="0.3">
      <c r="C133">
        <v>-8.2668689055392111E-2</v>
      </c>
      <c r="D133">
        <v>0.34438202816028285</v>
      </c>
    </row>
    <row r="134" spans="3:4" x14ac:dyDescent="0.3">
      <c r="C134">
        <v>0.19403840177201787</v>
      </c>
      <c r="D134">
        <v>3.3023163288178199</v>
      </c>
    </row>
    <row r="135" spans="3:4" x14ac:dyDescent="0.3">
      <c r="C135">
        <v>-0.57690548024028376</v>
      </c>
      <c r="D135">
        <v>0.19942241311379411</v>
      </c>
    </row>
    <row r="136" spans="3:4" x14ac:dyDescent="0.3">
      <c r="C136">
        <v>-0.27342441582664573</v>
      </c>
      <c r="D136">
        <v>2.9126125535462535</v>
      </c>
    </row>
    <row r="137" spans="3:4" x14ac:dyDescent="0.3">
      <c r="C137">
        <v>0.61896316362315495</v>
      </c>
      <c r="D137">
        <v>3.3363036791737102</v>
      </c>
    </row>
    <row r="138" spans="3:4" x14ac:dyDescent="0.3">
      <c r="C138">
        <v>-1.9434795782183819E-2</v>
      </c>
      <c r="D138">
        <v>9.3352913472374191E-2</v>
      </c>
    </row>
    <row r="139" spans="3:4" x14ac:dyDescent="0.3">
      <c r="C139">
        <v>-0.80658391574153521</v>
      </c>
      <c r="D139">
        <v>-6.7788637828624418E-2</v>
      </c>
    </row>
    <row r="140" spans="3:4" x14ac:dyDescent="0.3">
      <c r="C140">
        <v>-0.70764525249448562</v>
      </c>
      <c r="D140">
        <v>-8.1806205490939934E-2</v>
      </c>
    </row>
    <row r="141" spans="3:4" x14ac:dyDescent="0.3">
      <c r="C141">
        <v>0.31259092577164221</v>
      </c>
      <c r="D141">
        <v>3.1006824029037601</v>
      </c>
    </row>
    <row r="142" spans="3:4" x14ac:dyDescent="0.3">
      <c r="C142">
        <v>-0.82541210828429856</v>
      </c>
      <c r="D142">
        <v>-3.1695368255219514E-2</v>
      </c>
    </row>
    <row r="143" spans="3:4" x14ac:dyDescent="0.3">
      <c r="C143">
        <v>-1.2318817837808365</v>
      </c>
      <c r="D143">
        <v>0.24057826164589757</v>
      </c>
    </row>
    <row r="144" spans="3:4" x14ac:dyDescent="0.3">
      <c r="C144">
        <v>-0.2636203892070888</v>
      </c>
      <c r="D144">
        <v>3.4262441081518715</v>
      </c>
    </row>
    <row r="145" spans="3:4" x14ac:dyDescent="0.3">
      <c r="C145">
        <v>-0.94749159780149061</v>
      </c>
      <c r="D145">
        <v>0.19614493268553682</v>
      </c>
    </row>
    <row r="146" spans="3:4" x14ac:dyDescent="0.3">
      <c r="C146">
        <v>-0.92449995829476883</v>
      </c>
      <c r="D146">
        <v>3.2396986045421121</v>
      </c>
    </row>
    <row r="147" spans="3:4" x14ac:dyDescent="0.3">
      <c r="C147">
        <v>-0.2060531848482938</v>
      </c>
      <c r="D147">
        <v>0.29097386799996511</v>
      </c>
    </row>
    <row r="148" spans="3:4" x14ac:dyDescent="0.3">
      <c r="C148">
        <v>-0.51410529066342658</v>
      </c>
      <c r="D148">
        <v>0.34885586100427934</v>
      </c>
    </row>
    <row r="149" spans="3:4" x14ac:dyDescent="0.3">
      <c r="C149">
        <v>0.26582787275602437</v>
      </c>
      <c r="D149">
        <v>3.7469573167187122</v>
      </c>
    </row>
    <row r="150" spans="3:4" x14ac:dyDescent="0.3">
      <c r="C150">
        <v>-0.45052678283383762</v>
      </c>
      <c r="D150">
        <v>0.52593091206317766</v>
      </c>
    </row>
    <row r="151" spans="3:4" x14ac:dyDescent="0.3">
      <c r="C151">
        <v>0.24045518268308064</v>
      </c>
      <c r="D151">
        <v>0.16835952654368749</v>
      </c>
    </row>
    <row r="152" spans="3:4" x14ac:dyDescent="0.3">
      <c r="C152">
        <v>0.57757616403119949</v>
      </c>
      <c r="D152">
        <v>-0.35478090356449576</v>
      </c>
    </row>
    <row r="153" spans="3:4" x14ac:dyDescent="0.3">
      <c r="C153">
        <v>-0.18578714962698742</v>
      </c>
      <c r="D153">
        <v>-0.51568889155404163</v>
      </c>
    </row>
    <row r="154" spans="3:4" x14ac:dyDescent="0.3">
      <c r="C154">
        <v>-8.6302823419256797E-2</v>
      </c>
      <c r="D154">
        <v>-0.52922818322125487</v>
      </c>
    </row>
    <row r="155" spans="3:4" x14ac:dyDescent="0.3">
      <c r="C155">
        <v>-0.49811776552203885</v>
      </c>
      <c r="D155">
        <v>-0.2093171599652395</v>
      </c>
    </row>
    <row r="156" spans="3:4" x14ac:dyDescent="0.3">
      <c r="C156">
        <v>-0.56290769015016406</v>
      </c>
      <c r="D156">
        <v>-0.3258931638565819</v>
      </c>
    </row>
    <row r="157" spans="3:4" x14ac:dyDescent="0.3">
      <c r="C157">
        <v>-0.59640172766858568</v>
      </c>
      <c r="D157">
        <v>3.5817679439451744E-2</v>
      </c>
    </row>
    <row r="158" spans="3:4" x14ac:dyDescent="0.3">
      <c r="C158">
        <v>-0.3909377351569478</v>
      </c>
      <c r="D158">
        <v>-0.57528486766144138</v>
      </c>
    </row>
    <row r="159" spans="3:4" x14ac:dyDescent="0.3">
      <c r="C159">
        <v>-0.38963957619166328</v>
      </c>
      <c r="D159">
        <v>0.13396159259202367</v>
      </c>
    </row>
    <row r="160" spans="3:4" x14ac:dyDescent="0.3">
      <c r="C160">
        <v>-5.4648600234630772E-2</v>
      </c>
      <c r="D160">
        <v>-0.69211261829723059</v>
      </c>
    </row>
    <row r="161" spans="3:4" x14ac:dyDescent="0.3">
      <c r="C161">
        <v>2.0045310799379092</v>
      </c>
      <c r="D161">
        <v>-5.3673970091871623E-2</v>
      </c>
    </row>
    <row r="162" spans="3:4" x14ac:dyDescent="0.3">
      <c r="C162">
        <v>1.2640974495901023</v>
      </c>
      <c r="D162">
        <v>-0.1937024128017171</v>
      </c>
    </row>
    <row r="163" spans="3:4" x14ac:dyDescent="0.3">
      <c r="C163">
        <v>1.9298343285907789</v>
      </c>
      <c r="D163">
        <v>-1.5641594172398796</v>
      </c>
    </row>
    <row r="164" spans="3:4" x14ac:dyDescent="0.3">
      <c r="C164">
        <v>2.3127754795071405</v>
      </c>
      <c r="D164">
        <v>2.9190185410778753</v>
      </c>
    </row>
    <row r="165" spans="3:4" x14ac:dyDescent="0.3">
      <c r="C165">
        <v>1.2641029239399291</v>
      </c>
      <c r="D165">
        <v>-0.16376375981698721</v>
      </c>
    </row>
    <row r="166" spans="3:4" x14ac:dyDescent="0.3">
      <c r="C166">
        <v>0.95189174483013073</v>
      </c>
      <c r="D166">
        <v>-1.4137439187671602E-2</v>
      </c>
    </row>
    <row r="167" spans="3:4" x14ac:dyDescent="0.3">
      <c r="C167">
        <v>1.8670637258611633</v>
      </c>
      <c r="D167">
        <v>3.0897879179591281</v>
      </c>
    </row>
    <row r="168" spans="3:4" x14ac:dyDescent="0.3">
      <c r="C168">
        <v>1.1845716914653024</v>
      </c>
      <c r="D168">
        <v>2.9798584934822757E-2</v>
      </c>
    </row>
    <row r="169" spans="3:4" x14ac:dyDescent="0.3">
      <c r="C169">
        <v>1.2432570246044223</v>
      </c>
      <c r="D169">
        <v>2.9241321671505713</v>
      </c>
    </row>
    <row r="170" spans="3:4" x14ac:dyDescent="0.3">
      <c r="C170">
        <v>1.8301967501238241</v>
      </c>
      <c r="D170">
        <v>2.7192604905105657</v>
      </c>
    </row>
    <row r="171" spans="3:4" x14ac:dyDescent="0.3">
      <c r="C171">
        <v>1.0750467948967686</v>
      </c>
      <c r="D171">
        <v>-0.25882119450894747</v>
      </c>
    </row>
    <row r="172" spans="3:4" x14ac:dyDescent="0.3">
      <c r="C172">
        <v>1.1182591453963142</v>
      </c>
      <c r="D172">
        <v>0.28068341497079458</v>
      </c>
    </row>
    <row r="173" spans="3:4" x14ac:dyDescent="0.3">
      <c r="C173">
        <v>1.6522028459430012</v>
      </c>
      <c r="D173">
        <v>3.0487219560168821</v>
      </c>
    </row>
    <row r="174" spans="3:4" x14ac:dyDescent="0.3">
      <c r="C174">
        <v>0.89239408654944485</v>
      </c>
      <c r="D174">
        <v>-3.0110697527325175E-2</v>
      </c>
    </row>
    <row r="175" spans="3:4" x14ac:dyDescent="0.3">
      <c r="C175">
        <v>0.97696513858780532</v>
      </c>
      <c r="D175">
        <v>2.9123343288733889</v>
      </c>
    </row>
    <row r="176" spans="3:4" x14ac:dyDescent="0.3">
      <c r="C176">
        <v>1.9771110020142837</v>
      </c>
      <c r="D176">
        <v>3.1064550508251707</v>
      </c>
    </row>
    <row r="177" spans="3:4" x14ac:dyDescent="0.3">
      <c r="C177">
        <v>1.3604759889061269</v>
      </c>
      <c r="D177">
        <v>-0.19549400051344054</v>
      </c>
    </row>
    <row r="178" spans="3:4" x14ac:dyDescent="0.3">
      <c r="C178">
        <v>1.3895399669030541</v>
      </c>
      <c r="D178">
        <v>2.745347650994256</v>
      </c>
    </row>
    <row r="179" spans="3:4" x14ac:dyDescent="0.3">
      <c r="C179">
        <v>0.97399073995183771</v>
      </c>
      <c r="D179">
        <v>-0.23575745430225958</v>
      </c>
    </row>
    <row r="180" spans="3:4" x14ac:dyDescent="0.3">
      <c r="C180">
        <v>0.61165143397438115</v>
      </c>
      <c r="D180">
        <v>-9.2220721691890675E-2</v>
      </c>
    </row>
    <row r="181" spans="3:4" x14ac:dyDescent="0.3">
      <c r="C181">
        <v>1.5753494414877702</v>
      </c>
      <c r="D181">
        <v>3.0752615723522401</v>
      </c>
    </row>
    <row r="182" spans="3:4" x14ac:dyDescent="0.3">
      <c r="C182">
        <v>0.76486252794677456</v>
      </c>
      <c r="D182">
        <v>-1.3397331785730436E-2</v>
      </c>
    </row>
    <row r="183" spans="3:4" x14ac:dyDescent="0.3">
      <c r="C183">
        <v>0.84424418805429891</v>
      </c>
      <c r="D183">
        <v>2.9284320942548816</v>
      </c>
    </row>
    <row r="184" spans="3:4" x14ac:dyDescent="0.3">
      <c r="C184">
        <v>0.77006391835689747</v>
      </c>
      <c r="D184">
        <v>5.9085179591846174E-3</v>
      </c>
    </row>
    <row r="185" spans="3:4" x14ac:dyDescent="0.3">
      <c r="C185">
        <v>1.4979337154078887</v>
      </c>
      <c r="D185">
        <v>0.13281374442950006</v>
      </c>
    </row>
    <row r="186" spans="3:4" x14ac:dyDescent="0.3">
      <c r="C186">
        <v>1.5599628685956275</v>
      </c>
      <c r="D186">
        <v>-0.6829404899638859</v>
      </c>
    </row>
    <row r="187" spans="3:4" x14ac:dyDescent="0.3">
      <c r="C187">
        <v>1.2176886990424327</v>
      </c>
      <c r="D187">
        <v>-0.50899018273716035</v>
      </c>
    </row>
    <row r="188" spans="3:4" x14ac:dyDescent="0.3">
      <c r="C188">
        <v>1.4294080782672332</v>
      </c>
      <c r="D188">
        <v>-0.49523502162482108</v>
      </c>
    </row>
    <row r="189" spans="3:4" x14ac:dyDescent="0.3">
      <c r="C189">
        <v>3.1237048876390339</v>
      </c>
      <c r="D189">
        <v>-0.41474943715539486</v>
      </c>
    </row>
    <row r="190" spans="3:4" x14ac:dyDescent="0.3">
      <c r="C190">
        <v>2.6997587927233879</v>
      </c>
      <c r="D190">
        <v>-0.23059261924827745</v>
      </c>
    </row>
    <row r="191" spans="3:4" x14ac:dyDescent="0.3">
      <c r="C191">
        <v>3.694191827157836</v>
      </c>
      <c r="D191">
        <v>2.8253816200847108</v>
      </c>
    </row>
    <row r="192" spans="3:4" x14ac:dyDescent="0.3">
      <c r="C192">
        <v>2.8712725154266652</v>
      </c>
      <c r="D192">
        <v>-0.18603449863389815</v>
      </c>
    </row>
    <row r="193" spans="3:4" x14ac:dyDescent="0.3">
      <c r="C193">
        <v>2.9313897003587921</v>
      </c>
      <c r="D193">
        <v>2.724016310579962</v>
      </c>
    </row>
    <row r="194" spans="3:4" x14ac:dyDescent="0.3">
      <c r="C194">
        <v>3.5118364583831703</v>
      </c>
      <c r="D194">
        <v>2.5314710214625866</v>
      </c>
    </row>
    <row r="195" spans="3:4" x14ac:dyDescent="0.3">
      <c r="C195">
        <v>2.9832405655105916</v>
      </c>
      <c r="D195">
        <v>-0.17681309842540724</v>
      </c>
    </row>
    <row r="196" spans="3:4" x14ac:dyDescent="0.3">
      <c r="C196">
        <v>2.9682173102474496</v>
      </c>
      <c r="D196">
        <v>2.7044857434196516</v>
      </c>
    </row>
    <row r="197" spans="3:4" x14ac:dyDescent="0.3">
      <c r="C197">
        <v>3.1016671673945693</v>
      </c>
      <c r="D197">
        <v>2.6961101429806109</v>
      </c>
    </row>
    <row r="198" spans="3:4" x14ac:dyDescent="0.3">
      <c r="C198">
        <v>3.4419952736180122</v>
      </c>
      <c r="D198">
        <v>2.7210705507594204</v>
      </c>
    </row>
    <row r="199" spans="3:4" x14ac:dyDescent="0.3">
      <c r="C199">
        <v>2.7000610281017488</v>
      </c>
      <c r="D199">
        <v>-0.24367659451915424</v>
      </c>
    </row>
    <row r="200" spans="3:4" x14ac:dyDescent="0.3">
      <c r="C200">
        <v>2.80175355995982</v>
      </c>
      <c r="D200">
        <v>2.6936228000395182</v>
      </c>
    </row>
    <row r="201" spans="3:4" x14ac:dyDescent="0.3">
      <c r="C201">
        <v>3.2815720144364948</v>
      </c>
      <c r="D201">
        <v>3.0066952605517852</v>
      </c>
    </row>
    <row r="202" spans="3:4" x14ac:dyDescent="0.3">
      <c r="C202">
        <v>2.5987211458734873</v>
      </c>
      <c r="D202">
        <v>-0.21946609216150581</v>
      </c>
    </row>
    <row r="203" spans="3:4" x14ac:dyDescent="0.3">
      <c r="C203">
        <v>2.7055220062905847</v>
      </c>
      <c r="D203">
        <v>2.6941584598379431</v>
      </c>
    </row>
    <row r="204" spans="3:4" x14ac:dyDescent="0.3">
      <c r="C204">
        <v>3.3246884695606052</v>
      </c>
      <c r="D204">
        <v>-0.70202779931617176</v>
      </c>
    </row>
    <row r="205" spans="3:4" x14ac:dyDescent="0.3">
      <c r="C205">
        <v>4.7428824515973371</v>
      </c>
      <c r="D205">
        <v>-0.40840464985799713</v>
      </c>
    </row>
    <row r="206" spans="3:4" x14ac:dyDescent="0.3">
      <c r="C206">
        <v>4.8452080093828673</v>
      </c>
      <c r="D206">
        <v>2.4416426084766325</v>
      </c>
    </row>
    <row r="207" spans="3:4" x14ac:dyDescent="0.3">
      <c r="C207">
        <v>4.7996374897636152</v>
      </c>
      <c r="D207">
        <v>2.4597035906830977</v>
      </c>
    </row>
    <row r="208" spans="3:4" x14ac:dyDescent="0.3">
      <c r="C208">
        <v>4.9933836971343109</v>
      </c>
      <c r="D208">
        <v>2.4998332838272224</v>
      </c>
    </row>
    <row r="209" spans="3:4" x14ac:dyDescent="0.3">
      <c r="C209">
        <v>6.6185900878064849</v>
      </c>
      <c r="D209">
        <v>2.2210821308073427</v>
      </c>
    </row>
  </sheetData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4B06E-8B31-451A-B9EF-BC8F0CC54E14}">
  <sheetPr codeName="Sheet47"/>
  <dimension ref="A1:B209"/>
  <sheetViews>
    <sheetView workbookViewId="0"/>
  </sheetViews>
  <sheetFormatPr defaultRowHeight="14.4" x14ac:dyDescent="0.3"/>
  <sheetData>
    <row r="1" spans="1:2" x14ac:dyDescent="0.3">
      <c r="A1">
        <v>-4.0562991235813017</v>
      </c>
      <c r="B1">
        <v>-0.50891750666136604</v>
      </c>
    </row>
    <row r="2" spans="1:2" x14ac:dyDescent="0.3">
      <c r="A2">
        <v>-4.5099708208547771</v>
      </c>
      <c r="B2">
        <v>-1.0161952101788962</v>
      </c>
    </row>
    <row r="3" spans="1:2" x14ac:dyDescent="0.3">
      <c r="A3">
        <v>-2.8085097379525026</v>
      </c>
      <c r="B3">
        <v>-1.0623416810252819</v>
      </c>
    </row>
    <row r="4" spans="1:2" x14ac:dyDescent="0.3">
      <c r="A4">
        <v>-3.0716213257261522</v>
      </c>
      <c r="B4">
        <v>-1.0225127445281874</v>
      </c>
    </row>
    <row r="5" spans="1:2" x14ac:dyDescent="0.3">
      <c r="A5">
        <v>-2.7713382107312587</v>
      </c>
      <c r="B5">
        <v>-0.39988859839100999</v>
      </c>
    </row>
    <row r="6" spans="1:2" x14ac:dyDescent="0.3">
      <c r="A6">
        <v>-2.7880355097151996</v>
      </c>
      <c r="B6">
        <v>-0.37418496048792826</v>
      </c>
    </row>
    <row r="7" spans="1:2" x14ac:dyDescent="0.3">
      <c r="A7">
        <v>-3.1551721500252112</v>
      </c>
      <c r="B7">
        <v>-0.82494347681129154</v>
      </c>
    </row>
    <row r="8" spans="1:2" x14ac:dyDescent="0.3">
      <c r="A8">
        <v>-3.2757483203576827</v>
      </c>
      <c r="B8">
        <v>-0.82404501561354215</v>
      </c>
    </row>
    <row r="9" spans="1:2" x14ac:dyDescent="0.3">
      <c r="A9">
        <v>-2.7423432922925985</v>
      </c>
      <c r="B9">
        <v>-0.46079044933477231</v>
      </c>
    </row>
    <row r="10" spans="1:2" x14ac:dyDescent="0.3">
      <c r="A10">
        <v>-2.5964180496270286</v>
      </c>
      <c r="B10">
        <v>-1.0636339313029828</v>
      </c>
    </row>
    <row r="11" spans="1:2" x14ac:dyDescent="0.3">
      <c r="A11">
        <v>-3.1547609028126984</v>
      </c>
      <c r="B11">
        <v>-0.79633664321962272</v>
      </c>
    </row>
    <row r="12" spans="1:2" x14ac:dyDescent="0.3">
      <c r="A12">
        <v>-1.0190262627672284</v>
      </c>
      <c r="B12">
        <v>-1.2781135865127988</v>
      </c>
    </row>
    <row r="13" spans="1:2" x14ac:dyDescent="0.3">
      <c r="A13">
        <v>-1.3101651141241855</v>
      </c>
      <c r="B13">
        <v>-1.1530881684498986</v>
      </c>
    </row>
    <row r="14" spans="1:2" x14ac:dyDescent="0.3">
      <c r="A14">
        <v>-1.4821412279253436</v>
      </c>
      <c r="B14">
        <v>-0.9293760978516753</v>
      </c>
    </row>
    <row r="15" spans="1:2" x14ac:dyDescent="0.3">
      <c r="A15">
        <v>-1.9775058910810974</v>
      </c>
      <c r="B15">
        <v>-1.2681624488618275</v>
      </c>
    </row>
    <row r="16" spans="1:2" x14ac:dyDescent="0.3">
      <c r="A16">
        <v>-1.5575629983981838</v>
      </c>
      <c r="B16">
        <v>-0.87130953530572375</v>
      </c>
    </row>
    <row r="17" spans="1:2" x14ac:dyDescent="0.3">
      <c r="A17">
        <v>-1.5087093622050811</v>
      </c>
      <c r="B17">
        <v>-1.0154101828784201</v>
      </c>
    </row>
    <row r="18" spans="1:2" x14ac:dyDescent="0.3">
      <c r="A18">
        <v>-1.8658797942437959</v>
      </c>
      <c r="B18">
        <v>-0.88864484663263932</v>
      </c>
    </row>
    <row r="19" spans="1:2" x14ac:dyDescent="0.3">
      <c r="A19">
        <v>-1.8326575721306524</v>
      </c>
      <c r="B19">
        <v>-0.8314649891648046</v>
      </c>
    </row>
    <row r="20" spans="1:2" x14ac:dyDescent="0.3">
      <c r="A20">
        <v>-2.3853212743754262</v>
      </c>
      <c r="B20">
        <v>-1.2272713586025901</v>
      </c>
    </row>
    <row r="21" spans="1:2" x14ac:dyDescent="0.3">
      <c r="A21">
        <v>-1.6908187089189786</v>
      </c>
      <c r="B21">
        <v>-0.94753341393655166</v>
      </c>
    </row>
    <row r="22" spans="1:2" x14ac:dyDescent="0.3">
      <c r="A22">
        <v>-1.5253318325632577</v>
      </c>
      <c r="B22">
        <v>-0.34909375518470886</v>
      </c>
    </row>
    <row r="23" spans="1:2" x14ac:dyDescent="0.3">
      <c r="A23">
        <v>-1.9480273434655979</v>
      </c>
      <c r="B23">
        <v>-0.68809094470650267</v>
      </c>
    </row>
    <row r="24" spans="1:2" x14ac:dyDescent="0.3">
      <c r="A24">
        <v>-1.517856648767536</v>
      </c>
      <c r="B24">
        <v>-0.87142709289937259</v>
      </c>
    </row>
    <row r="25" spans="1:2" x14ac:dyDescent="0.3">
      <c r="A25">
        <v>-2.0787831273936197</v>
      </c>
      <c r="B25">
        <v>-1.2671457603374885</v>
      </c>
    </row>
    <row r="26" spans="1:2" x14ac:dyDescent="0.3">
      <c r="A26">
        <v>0.75430982528268209</v>
      </c>
      <c r="B26">
        <v>-1.3437024996139852</v>
      </c>
    </row>
    <row r="27" spans="1:2" x14ac:dyDescent="0.3">
      <c r="A27">
        <v>0.20842987550980305</v>
      </c>
      <c r="B27">
        <v>-1.1691192396069758</v>
      </c>
    </row>
    <row r="28" spans="1:2" x14ac:dyDescent="0.3">
      <c r="A28">
        <v>-0.1671197477569914</v>
      </c>
      <c r="B28">
        <v>-1.486526143250847</v>
      </c>
    </row>
    <row r="29" spans="1:2" x14ac:dyDescent="0.3">
      <c r="A29">
        <v>-0.28770218099594058</v>
      </c>
      <c r="B29">
        <v>-1.485629753891401</v>
      </c>
    </row>
    <row r="30" spans="1:2" x14ac:dyDescent="0.3">
      <c r="A30">
        <v>0.26285710267218282</v>
      </c>
      <c r="B30">
        <v>-1.2270984118789054</v>
      </c>
    </row>
    <row r="31" spans="1:2" x14ac:dyDescent="0.3">
      <c r="A31">
        <v>8.0202525125284807E-2</v>
      </c>
      <c r="B31">
        <v>-1.1030164031035607</v>
      </c>
    </row>
    <row r="32" spans="1:2" x14ac:dyDescent="0.3">
      <c r="A32">
        <v>-0.63909754108953787</v>
      </c>
      <c r="B32">
        <v>-1.360255982437319</v>
      </c>
    </row>
    <row r="33" spans="1:2" x14ac:dyDescent="0.3">
      <c r="A33">
        <v>-7.3784287230619694E-2</v>
      </c>
      <c r="B33">
        <v>-0.98668919442070069</v>
      </c>
    </row>
    <row r="34" spans="1:2" x14ac:dyDescent="0.3">
      <c r="A34">
        <v>-6.4422286369168247E-2</v>
      </c>
      <c r="B34">
        <v>-1.1019487498614433</v>
      </c>
    </row>
    <row r="35" spans="1:2" x14ac:dyDescent="0.3">
      <c r="A35">
        <v>-0.2179811642525904</v>
      </c>
      <c r="B35">
        <v>-1.3183562910046147</v>
      </c>
    </row>
    <row r="36" spans="1:2" x14ac:dyDescent="0.3">
      <c r="A36">
        <v>-7.4604854882738714E-2</v>
      </c>
      <c r="B36">
        <v>-0.98983245443219803</v>
      </c>
    </row>
    <row r="37" spans="1:2" x14ac:dyDescent="0.3">
      <c r="A37">
        <v>-0.13543198358495437</v>
      </c>
      <c r="B37">
        <v>-0.90452801852893117</v>
      </c>
    </row>
    <row r="38" spans="1:2" x14ac:dyDescent="0.3">
      <c r="A38">
        <v>-0.33806179817800347</v>
      </c>
      <c r="B38">
        <v>-1.2596668019257506</v>
      </c>
    </row>
    <row r="39" spans="1:2" x14ac:dyDescent="0.3">
      <c r="A39">
        <v>-0.59754112382810376</v>
      </c>
      <c r="B39">
        <v>-1.4212118759992489</v>
      </c>
    </row>
    <row r="40" spans="1:2" x14ac:dyDescent="0.3">
      <c r="A40">
        <v>0.26046875418450349</v>
      </c>
      <c r="B40">
        <v>-1.0303435069381828</v>
      </c>
    </row>
    <row r="41" spans="1:2" x14ac:dyDescent="0.3">
      <c r="A41">
        <v>-0.92951048120456925</v>
      </c>
      <c r="B41">
        <v>-1.0937948590962359</v>
      </c>
    </row>
    <row r="42" spans="1:2" x14ac:dyDescent="0.3">
      <c r="A42">
        <v>-0.39861173264548572</v>
      </c>
      <c r="B42">
        <v>-0.86469576221405819</v>
      </c>
    </row>
    <row r="43" spans="1:2" x14ac:dyDescent="0.3">
      <c r="A43">
        <v>-8.4162265359552083E-2</v>
      </c>
      <c r="B43">
        <v>-2.2249219006706387</v>
      </c>
    </row>
    <row r="44" spans="1:2" x14ac:dyDescent="0.3">
      <c r="A44">
        <v>-3.1228350924827505E-2</v>
      </c>
      <c r="B44">
        <v>-1.6923699854337555</v>
      </c>
    </row>
    <row r="45" spans="1:2" x14ac:dyDescent="0.3">
      <c r="A45">
        <v>0.37954207741902346</v>
      </c>
      <c r="B45">
        <v>-1.1723602241740763</v>
      </c>
    </row>
    <row r="46" spans="1:2" x14ac:dyDescent="0.3">
      <c r="A46">
        <v>0.22089012614958189</v>
      </c>
      <c r="B46">
        <v>-1.705808650981155</v>
      </c>
    </row>
    <row r="47" spans="1:2" x14ac:dyDescent="0.3">
      <c r="A47">
        <v>3.2024800044589595E-2</v>
      </c>
      <c r="B47">
        <v>-2.1794987955499332</v>
      </c>
    </row>
    <row r="48" spans="1:2" x14ac:dyDescent="0.3">
      <c r="A48">
        <v>2.2598082843576015</v>
      </c>
      <c r="B48">
        <v>-2.1472269833047579</v>
      </c>
    </row>
    <row r="49" spans="1:2" x14ac:dyDescent="0.3">
      <c r="A49">
        <v>1.886694556859887</v>
      </c>
      <c r="B49">
        <v>-2.3901516012197108</v>
      </c>
    </row>
    <row r="50" spans="1:2" x14ac:dyDescent="0.3">
      <c r="A50">
        <v>1.8733892207287761</v>
      </c>
      <c r="B50">
        <v>-2.3975406153705179</v>
      </c>
    </row>
    <row r="51" spans="1:2" x14ac:dyDescent="0.3">
      <c r="A51">
        <v>1.4734408391140845</v>
      </c>
      <c r="B51">
        <v>-2.2127644491057445</v>
      </c>
    </row>
    <row r="52" spans="1:2" x14ac:dyDescent="0.3">
      <c r="A52">
        <v>1.9922150277648367</v>
      </c>
      <c r="B52">
        <v>-1.9719156459180081</v>
      </c>
    </row>
    <row r="53" spans="1:2" x14ac:dyDescent="0.3">
      <c r="A53">
        <v>1.8140646467956307</v>
      </c>
      <c r="B53">
        <v>-2.3407997716953766</v>
      </c>
    </row>
    <row r="54" spans="1:2" x14ac:dyDescent="0.3">
      <c r="A54">
        <v>1.5283450572881165</v>
      </c>
      <c r="B54">
        <v>-2.269349803070114</v>
      </c>
    </row>
    <row r="55" spans="1:2" x14ac:dyDescent="0.3">
      <c r="A55">
        <v>1.9404115648198763</v>
      </c>
      <c r="B55">
        <v>-2.4539478995200237</v>
      </c>
    </row>
    <row r="56" spans="1:2" x14ac:dyDescent="0.3">
      <c r="A56">
        <v>1.6006052069806302</v>
      </c>
      <c r="B56">
        <v>-2.3271767051056989</v>
      </c>
    </row>
    <row r="57" spans="1:2" x14ac:dyDescent="0.3">
      <c r="A57">
        <v>1.5765214423640868</v>
      </c>
      <c r="B57">
        <v>-1.7874910736884073</v>
      </c>
    </row>
    <row r="58" spans="1:2" x14ac:dyDescent="0.3">
      <c r="A58">
        <v>1.6648268944084155</v>
      </c>
      <c r="B58">
        <v>-1.8439959197480675</v>
      </c>
    </row>
    <row r="59" spans="1:2" x14ac:dyDescent="0.3">
      <c r="A59">
        <v>1.4743464215632551</v>
      </c>
      <c r="B59">
        <v>-2.2138479957428241</v>
      </c>
    </row>
    <row r="60" spans="1:2" x14ac:dyDescent="0.3">
      <c r="A60">
        <v>1.0078657971540503</v>
      </c>
      <c r="B60">
        <v>-2.1410674566346621</v>
      </c>
    </row>
    <row r="61" spans="1:2" x14ac:dyDescent="0.3">
      <c r="A61">
        <v>1.9763702926200204</v>
      </c>
      <c r="B61">
        <v>-1.9720187056813188</v>
      </c>
    </row>
    <row r="62" spans="1:2" x14ac:dyDescent="0.3">
      <c r="A62">
        <v>3.4780921482951577</v>
      </c>
      <c r="B62">
        <v>-2.4581830204201078</v>
      </c>
    </row>
    <row r="63" spans="1:2" x14ac:dyDescent="0.3">
      <c r="A63">
        <v>3.0781715043919564</v>
      </c>
      <c r="B63">
        <v>-2.2735330139858667</v>
      </c>
    </row>
    <row r="64" spans="1:2" x14ac:dyDescent="0.3">
      <c r="A64">
        <v>3.5836931550297657</v>
      </c>
      <c r="B64">
        <v>-1.9932408337913523</v>
      </c>
    </row>
    <row r="65" spans="1:2" x14ac:dyDescent="0.3">
      <c r="A65">
        <v>3.4120790131255925</v>
      </c>
      <c r="B65">
        <v>-2.3452329201158202</v>
      </c>
    </row>
    <row r="66" spans="1:2" x14ac:dyDescent="0.3">
      <c r="A66">
        <v>3.4228659529105157</v>
      </c>
      <c r="B66">
        <v>-2.3485190028368299</v>
      </c>
    </row>
    <row r="67" spans="1:2" x14ac:dyDescent="0.3">
      <c r="A67">
        <v>3.0777633378832556</v>
      </c>
      <c r="B67">
        <v>-2.2777309059793707</v>
      </c>
    </row>
    <row r="68" spans="1:2" x14ac:dyDescent="0.3">
      <c r="A68">
        <v>3.0657584289242963</v>
      </c>
      <c r="B68">
        <v>-2.2775977228567559</v>
      </c>
    </row>
    <row r="69" spans="1:2" x14ac:dyDescent="0.3">
      <c r="A69">
        <v>3.4657713816246893</v>
      </c>
      <c r="B69">
        <v>-2.404887600946521</v>
      </c>
    </row>
    <row r="70" spans="1:2" x14ac:dyDescent="0.3">
      <c r="A70">
        <v>2.7985757095219754</v>
      </c>
      <c r="B70">
        <v>-2.1501235073602545</v>
      </c>
    </row>
    <row r="71" spans="1:2" x14ac:dyDescent="0.3">
      <c r="A71">
        <v>3.1555053527044974</v>
      </c>
      <c r="B71">
        <v>-1.8128947210243043</v>
      </c>
    </row>
    <row r="72" spans="1:2" x14ac:dyDescent="0.3">
      <c r="A72">
        <v>4.9371587352069115</v>
      </c>
      <c r="B72">
        <v>-2.4252784721570095</v>
      </c>
    </row>
    <row r="73" spans="1:2" x14ac:dyDescent="0.3">
      <c r="A73">
        <v>4.5976791433604163</v>
      </c>
      <c r="B73">
        <v>-2.2972401285475392</v>
      </c>
    </row>
    <row r="74" spans="1:2" x14ac:dyDescent="0.3">
      <c r="A74">
        <v>6.3449513568691724</v>
      </c>
      <c r="B74">
        <v>-2.4583605067919043</v>
      </c>
    </row>
    <row r="75" spans="1:2" x14ac:dyDescent="0.3">
      <c r="A75">
        <v>-4.1604023879081717</v>
      </c>
      <c r="B75">
        <v>0.98865517894584787</v>
      </c>
    </row>
    <row r="76" spans="1:2" x14ac:dyDescent="0.3">
      <c r="A76">
        <v>-4.5814727816108949</v>
      </c>
      <c r="B76">
        <v>0.31253244592278712</v>
      </c>
    </row>
    <row r="77" spans="1:2" x14ac:dyDescent="0.3">
      <c r="A77">
        <v>-4.3646280179973669</v>
      </c>
      <c r="B77">
        <v>-2.0750274962141487E-2</v>
      </c>
    </row>
    <row r="78" spans="1:2" x14ac:dyDescent="0.3">
      <c r="A78">
        <v>-3.6471523057789375</v>
      </c>
      <c r="B78">
        <v>0.27533434222010467</v>
      </c>
    </row>
    <row r="79" spans="1:2" x14ac:dyDescent="0.3">
      <c r="A79">
        <v>-2.8602543814474366</v>
      </c>
      <c r="B79">
        <v>0.44501853052919949</v>
      </c>
    </row>
    <row r="80" spans="1:2" x14ac:dyDescent="0.3">
      <c r="A80">
        <v>-3.2297393403783521</v>
      </c>
      <c r="B80">
        <v>0.43112793755797735</v>
      </c>
    </row>
    <row r="81" spans="1:2" x14ac:dyDescent="0.3">
      <c r="A81">
        <v>-2.8006820882935624</v>
      </c>
      <c r="B81">
        <v>0.88048308687051346</v>
      </c>
    </row>
    <row r="82" spans="1:2" x14ac:dyDescent="0.3">
      <c r="A82">
        <v>-2.7170204058092287</v>
      </c>
      <c r="B82">
        <v>0.84100827526504718</v>
      </c>
    </row>
    <row r="83" spans="1:2" x14ac:dyDescent="0.3">
      <c r="A83">
        <v>-3.5631678244510421</v>
      </c>
      <c r="B83">
        <v>0.77906754778926368</v>
      </c>
    </row>
    <row r="84" spans="1:2" x14ac:dyDescent="0.3">
      <c r="A84">
        <v>-3.3479282764104483</v>
      </c>
      <c r="B84">
        <v>0.64417745036862428</v>
      </c>
    </row>
    <row r="85" spans="1:2" x14ac:dyDescent="0.3">
      <c r="A85">
        <v>-2.4183969822960401</v>
      </c>
      <c r="B85">
        <v>3.9978637648744599</v>
      </c>
    </row>
    <row r="86" spans="1:2" x14ac:dyDescent="0.3">
      <c r="A86">
        <v>-2.7836444052159299</v>
      </c>
      <c r="B86">
        <v>0.15552866791465161</v>
      </c>
    </row>
    <row r="87" spans="1:2" x14ac:dyDescent="0.3">
      <c r="A87">
        <v>-2.8725030319242344</v>
      </c>
      <c r="B87">
        <v>-5.2930302495351828E-2</v>
      </c>
    </row>
    <row r="88" spans="1:2" x14ac:dyDescent="0.3">
      <c r="A88">
        <v>-3.2373781097773797</v>
      </c>
      <c r="B88">
        <v>0.27950516454913549</v>
      </c>
    </row>
    <row r="89" spans="1:2" x14ac:dyDescent="0.3">
      <c r="A89">
        <v>-3.967347101215581</v>
      </c>
      <c r="B89">
        <v>1.4758674495399828E-2</v>
      </c>
    </row>
    <row r="90" spans="1:2" x14ac:dyDescent="0.3">
      <c r="A90">
        <v>-3.389349960428508</v>
      </c>
      <c r="B90">
        <v>0.59737923954942718</v>
      </c>
    </row>
    <row r="91" spans="1:2" x14ac:dyDescent="0.3">
      <c r="A91">
        <v>-2.4655578614245299</v>
      </c>
      <c r="B91">
        <v>-0.31221483036926739</v>
      </c>
    </row>
    <row r="92" spans="1:2" x14ac:dyDescent="0.3">
      <c r="A92">
        <v>-2.9783412023323681</v>
      </c>
      <c r="B92">
        <v>-4.2338224508760472E-2</v>
      </c>
    </row>
    <row r="93" spans="1:2" x14ac:dyDescent="0.3">
      <c r="A93">
        <v>-3.8359007149205055</v>
      </c>
      <c r="B93">
        <v>-0.20294200843398244</v>
      </c>
    </row>
    <row r="94" spans="1:2" x14ac:dyDescent="0.3">
      <c r="A94">
        <v>-2.2975132642324456</v>
      </c>
      <c r="B94">
        <v>0.21326993009254216</v>
      </c>
    </row>
    <row r="95" spans="1:2" x14ac:dyDescent="0.3">
      <c r="A95">
        <v>-0.98195360329280601</v>
      </c>
      <c r="B95">
        <v>0.20328380235818455</v>
      </c>
    </row>
    <row r="96" spans="1:2" x14ac:dyDescent="0.3">
      <c r="A96">
        <v>-1.2403536722462494</v>
      </c>
      <c r="B96">
        <v>0.12536249853244993</v>
      </c>
    </row>
    <row r="97" spans="1:2" x14ac:dyDescent="0.3">
      <c r="A97">
        <v>-1.3861558720792782</v>
      </c>
      <c r="B97">
        <v>0.3361646211783193</v>
      </c>
    </row>
    <row r="98" spans="1:2" x14ac:dyDescent="0.3">
      <c r="A98">
        <v>-2.31061831891332</v>
      </c>
      <c r="B98">
        <v>0.26675974454739942</v>
      </c>
    </row>
    <row r="99" spans="1:2" x14ac:dyDescent="0.3">
      <c r="A99">
        <v>-1.5820490672700864</v>
      </c>
      <c r="B99">
        <v>0.55753126387681651</v>
      </c>
    </row>
    <row r="100" spans="1:2" x14ac:dyDescent="0.3">
      <c r="A100">
        <v>-1.0350553788819501</v>
      </c>
      <c r="B100">
        <v>3.3358990353418241</v>
      </c>
    </row>
    <row r="101" spans="1:2" x14ac:dyDescent="0.3">
      <c r="A101">
        <v>-1.3804706481946143</v>
      </c>
      <c r="B101">
        <v>0.14142551286500737</v>
      </c>
    </row>
    <row r="102" spans="1:2" x14ac:dyDescent="0.3">
      <c r="A102">
        <v>-1.8829817181633803</v>
      </c>
      <c r="B102">
        <v>0.44288755237122623</v>
      </c>
    </row>
    <row r="103" spans="1:2" x14ac:dyDescent="0.3">
      <c r="A103">
        <v>-2.6798260403902199</v>
      </c>
      <c r="B103">
        <v>0.2539514440222746</v>
      </c>
    </row>
    <row r="104" spans="1:2" x14ac:dyDescent="0.3">
      <c r="A104">
        <v>-2.5816093308029262</v>
      </c>
      <c r="B104">
        <v>0.23096577978147381</v>
      </c>
    </row>
    <row r="105" spans="1:2" x14ac:dyDescent="0.3">
      <c r="A105">
        <v>-1.4747922720062201</v>
      </c>
      <c r="B105">
        <v>3.4287723250736724</v>
      </c>
    </row>
    <row r="106" spans="1:2" x14ac:dyDescent="0.3">
      <c r="A106">
        <v>-1.4018368356249851</v>
      </c>
      <c r="B106">
        <v>0.77773225045395067</v>
      </c>
    </row>
    <row r="107" spans="1:2" x14ac:dyDescent="0.3">
      <c r="A107">
        <v>-2.1827493657891037</v>
      </c>
      <c r="B107">
        <v>0.67350515112224729</v>
      </c>
    </row>
    <row r="108" spans="1:2" x14ac:dyDescent="0.3">
      <c r="A108">
        <v>-2.0263654754729901</v>
      </c>
      <c r="B108">
        <v>0.58300440729082192</v>
      </c>
    </row>
    <row r="109" spans="1:2" x14ac:dyDescent="0.3">
      <c r="A109">
        <v>-1.0560792696777219</v>
      </c>
      <c r="B109">
        <v>3.8206499889741434</v>
      </c>
    </row>
    <row r="110" spans="1:2" x14ac:dyDescent="0.3">
      <c r="A110">
        <v>-4.7394812098562387</v>
      </c>
      <c r="B110">
        <v>0.22628871517324609</v>
      </c>
    </row>
    <row r="111" spans="1:2" x14ac:dyDescent="0.3">
      <c r="A111">
        <v>-1.7891596571648782</v>
      </c>
      <c r="B111">
        <v>0.42405568508180186</v>
      </c>
    </row>
    <row r="112" spans="1:2" x14ac:dyDescent="0.3">
      <c r="A112">
        <v>-1.6996421322109252</v>
      </c>
      <c r="B112">
        <v>0.58430621245115688</v>
      </c>
    </row>
    <row r="113" spans="1:2" x14ac:dyDescent="0.3">
      <c r="A113">
        <v>-0.65818587186445687</v>
      </c>
      <c r="B113">
        <v>-0.31075964946179313</v>
      </c>
    </row>
    <row r="114" spans="1:2" x14ac:dyDescent="0.3">
      <c r="A114">
        <v>-1.4474565060276607</v>
      </c>
      <c r="B114">
        <v>0.14024709364101837</v>
      </c>
    </row>
    <row r="115" spans="1:2" x14ac:dyDescent="0.3">
      <c r="A115">
        <v>-2.2498191436471981</v>
      </c>
      <c r="B115">
        <v>-1.9713122809811866E-2</v>
      </c>
    </row>
    <row r="116" spans="1:2" x14ac:dyDescent="0.3">
      <c r="A116">
        <v>-2.1592172439701414</v>
      </c>
      <c r="B116">
        <v>-2.4628428191372866E-2</v>
      </c>
    </row>
    <row r="117" spans="1:2" x14ac:dyDescent="0.3">
      <c r="A117">
        <v>-1.5515399840873203</v>
      </c>
      <c r="B117">
        <v>-7.4898194689911282E-2</v>
      </c>
    </row>
    <row r="118" spans="1:2" x14ac:dyDescent="0.3">
      <c r="A118">
        <v>-2.3266640524409059</v>
      </c>
      <c r="B118">
        <v>-0.28312986402642881</v>
      </c>
    </row>
    <row r="119" spans="1:2" x14ac:dyDescent="0.3">
      <c r="A119">
        <v>-1.7581104823259759</v>
      </c>
      <c r="B119">
        <v>0.17169631815181069</v>
      </c>
    </row>
    <row r="120" spans="1:2" x14ac:dyDescent="0.3">
      <c r="A120">
        <v>-1.0381381666204612</v>
      </c>
      <c r="B120">
        <v>-0.36145813191843551</v>
      </c>
    </row>
    <row r="121" spans="1:2" x14ac:dyDescent="0.3">
      <c r="A121">
        <v>-1.8909889944363616</v>
      </c>
      <c r="B121">
        <v>-0.5188633997815234</v>
      </c>
    </row>
    <row r="122" spans="1:2" x14ac:dyDescent="0.3">
      <c r="A122">
        <v>-1.9989944155389869</v>
      </c>
      <c r="B122">
        <v>-0.30088199119471976</v>
      </c>
    </row>
    <row r="123" spans="1:2" x14ac:dyDescent="0.3">
      <c r="A123">
        <v>0.73694663116685566</v>
      </c>
      <c r="B123">
        <v>-2.0171824476942504E-2</v>
      </c>
    </row>
    <row r="124" spans="1:2" x14ac:dyDescent="0.3">
      <c r="A124">
        <v>0.3207639090499379</v>
      </c>
      <c r="B124">
        <v>0.1713019150397751</v>
      </c>
    </row>
    <row r="125" spans="1:2" x14ac:dyDescent="0.3">
      <c r="A125">
        <v>-0.40749961741331564</v>
      </c>
      <c r="B125">
        <v>1.1213177072029073E-2</v>
      </c>
    </row>
    <row r="126" spans="1:2" x14ac:dyDescent="0.3">
      <c r="A126">
        <v>-0.34329046124227042</v>
      </c>
      <c r="B126">
        <v>-3.6843505444900523E-3</v>
      </c>
    </row>
    <row r="127" spans="1:2" x14ac:dyDescent="0.3">
      <c r="A127">
        <v>0.6891033731610956</v>
      </c>
      <c r="B127">
        <v>3.116548755147226</v>
      </c>
    </row>
    <row r="128" spans="1:2" x14ac:dyDescent="0.3">
      <c r="A128">
        <v>4.219164048254205E-2</v>
      </c>
      <c r="B128">
        <v>9.1792452844586106E-2</v>
      </c>
    </row>
    <row r="129" spans="1:2" x14ac:dyDescent="0.3">
      <c r="A129">
        <v>-0.73377282324351689</v>
      </c>
      <c r="B129">
        <v>-6.9023017690947222E-2</v>
      </c>
    </row>
    <row r="130" spans="1:2" x14ac:dyDescent="0.3">
      <c r="A130">
        <v>-0.17782473695746917</v>
      </c>
      <c r="B130">
        <v>0.31312029680824899</v>
      </c>
    </row>
    <row r="131" spans="1:2" x14ac:dyDescent="0.3">
      <c r="A131">
        <v>0.41088138098465637</v>
      </c>
      <c r="B131">
        <v>3.1048969193797142</v>
      </c>
    </row>
    <row r="132" spans="1:2" x14ac:dyDescent="0.3">
      <c r="A132">
        <v>-0.41847751676692008</v>
      </c>
      <c r="B132">
        <v>-2.9330309044303615E-2</v>
      </c>
    </row>
    <row r="133" spans="1:2" x14ac:dyDescent="0.3">
      <c r="A133">
        <v>-8.2668689055392111E-2</v>
      </c>
      <c r="B133">
        <v>0.34438202816028285</v>
      </c>
    </row>
    <row r="134" spans="1:2" x14ac:dyDescent="0.3">
      <c r="A134">
        <v>0.19403840177201787</v>
      </c>
      <c r="B134">
        <v>3.3023163288178199</v>
      </c>
    </row>
    <row r="135" spans="1:2" x14ac:dyDescent="0.3">
      <c r="A135">
        <v>-0.57690548024028376</v>
      </c>
      <c r="B135">
        <v>0.19942241311379411</v>
      </c>
    </row>
    <row r="136" spans="1:2" x14ac:dyDescent="0.3">
      <c r="A136">
        <v>-0.27342441582664573</v>
      </c>
      <c r="B136">
        <v>2.9126125535462535</v>
      </c>
    </row>
    <row r="137" spans="1:2" x14ac:dyDescent="0.3">
      <c r="A137">
        <v>0.61896316362315495</v>
      </c>
      <c r="B137">
        <v>3.3363036791737102</v>
      </c>
    </row>
    <row r="138" spans="1:2" x14ac:dyDescent="0.3">
      <c r="A138">
        <v>-1.9434795782183819E-2</v>
      </c>
      <c r="B138">
        <v>9.3352913472374191E-2</v>
      </c>
    </row>
    <row r="139" spans="1:2" x14ac:dyDescent="0.3">
      <c r="A139">
        <v>-0.80658391574153521</v>
      </c>
      <c r="B139">
        <v>-6.7788637828624418E-2</v>
      </c>
    </row>
    <row r="140" spans="1:2" x14ac:dyDescent="0.3">
      <c r="A140">
        <v>-0.70764525249448562</v>
      </c>
      <c r="B140">
        <v>-8.1806205490939934E-2</v>
      </c>
    </row>
    <row r="141" spans="1:2" x14ac:dyDescent="0.3">
      <c r="A141">
        <v>0.31259092577164221</v>
      </c>
      <c r="B141">
        <v>3.1006824029037601</v>
      </c>
    </row>
    <row r="142" spans="1:2" x14ac:dyDescent="0.3">
      <c r="A142">
        <v>-0.82541210828429856</v>
      </c>
      <c r="B142">
        <v>-3.1695368255219514E-2</v>
      </c>
    </row>
    <row r="143" spans="1:2" x14ac:dyDescent="0.3">
      <c r="A143">
        <v>-1.2318817837808365</v>
      </c>
      <c r="B143">
        <v>0.24057826164589757</v>
      </c>
    </row>
    <row r="144" spans="1:2" x14ac:dyDescent="0.3">
      <c r="A144">
        <v>-0.2636203892070888</v>
      </c>
      <c r="B144">
        <v>3.4262441081518715</v>
      </c>
    </row>
    <row r="145" spans="1:2" x14ac:dyDescent="0.3">
      <c r="A145">
        <v>-0.94749159780149061</v>
      </c>
      <c r="B145">
        <v>0.19614493268553682</v>
      </c>
    </row>
    <row r="146" spans="1:2" x14ac:dyDescent="0.3">
      <c r="A146">
        <v>-0.92449995829476883</v>
      </c>
      <c r="B146">
        <v>3.2396986045421121</v>
      </c>
    </row>
    <row r="147" spans="1:2" x14ac:dyDescent="0.3">
      <c r="A147">
        <v>-0.2060531848482938</v>
      </c>
      <c r="B147">
        <v>0.29097386799996511</v>
      </c>
    </row>
    <row r="148" spans="1:2" x14ac:dyDescent="0.3">
      <c r="A148">
        <v>-0.51410529066342658</v>
      </c>
      <c r="B148">
        <v>0.34885586100427934</v>
      </c>
    </row>
    <row r="149" spans="1:2" x14ac:dyDescent="0.3">
      <c r="A149">
        <v>0.26582787275602437</v>
      </c>
      <c r="B149">
        <v>3.7469573167187122</v>
      </c>
    </row>
    <row r="150" spans="1:2" x14ac:dyDescent="0.3">
      <c r="A150">
        <v>-0.45052678283383762</v>
      </c>
      <c r="B150">
        <v>0.52593091206317766</v>
      </c>
    </row>
    <row r="151" spans="1:2" x14ac:dyDescent="0.3">
      <c r="A151">
        <v>0.24045518268308064</v>
      </c>
      <c r="B151">
        <v>0.16835952654368749</v>
      </c>
    </row>
    <row r="152" spans="1:2" x14ac:dyDescent="0.3">
      <c r="A152">
        <v>0.57757616403119949</v>
      </c>
      <c r="B152">
        <v>-0.35478090356449576</v>
      </c>
    </row>
    <row r="153" spans="1:2" x14ac:dyDescent="0.3">
      <c r="A153">
        <v>-0.18578714962698742</v>
      </c>
      <c r="B153">
        <v>-0.51568889155404163</v>
      </c>
    </row>
    <row r="154" spans="1:2" x14ac:dyDescent="0.3">
      <c r="A154">
        <v>-8.6302823419256797E-2</v>
      </c>
      <c r="B154">
        <v>-0.52922818322125487</v>
      </c>
    </row>
    <row r="155" spans="1:2" x14ac:dyDescent="0.3">
      <c r="A155">
        <v>-0.49811776552203885</v>
      </c>
      <c r="B155">
        <v>-0.2093171599652395</v>
      </c>
    </row>
    <row r="156" spans="1:2" x14ac:dyDescent="0.3">
      <c r="A156">
        <v>-0.56290769015016406</v>
      </c>
      <c r="B156">
        <v>-0.3258931638565819</v>
      </c>
    </row>
    <row r="157" spans="1:2" x14ac:dyDescent="0.3">
      <c r="A157">
        <v>-0.59640172766858568</v>
      </c>
      <c r="B157">
        <v>3.5817679439451744E-2</v>
      </c>
    </row>
    <row r="158" spans="1:2" x14ac:dyDescent="0.3">
      <c r="A158">
        <v>-0.3909377351569478</v>
      </c>
      <c r="B158">
        <v>-0.57528486766144138</v>
      </c>
    </row>
    <row r="159" spans="1:2" x14ac:dyDescent="0.3">
      <c r="A159">
        <v>-0.38963957619166328</v>
      </c>
      <c r="B159">
        <v>0.13396159259202367</v>
      </c>
    </row>
    <row r="160" spans="1:2" x14ac:dyDescent="0.3">
      <c r="A160">
        <v>-5.4648600234630772E-2</v>
      </c>
      <c r="B160">
        <v>-0.69211261829723059</v>
      </c>
    </row>
    <row r="161" spans="1:2" x14ac:dyDescent="0.3">
      <c r="A161">
        <v>2.0045310799379092</v>
      </c>
      <c r="B161">
        <v>-5.3673970091871623E-2</v>
      </c>
    </row>
    <row r="162" spans="1:2" x14ac:dyDescent="0.3">
      <c r="A162">
        <v>1.2640974495901023</v>
      </c>
      <c r="B162">
        <v>-0.1937024128017171</v>
      </c>
    </row>
    <row r="163" spans="1:2" x14ac:dyDescent="0.3">
      <c r="A163">
        <v>1.9298343285907789</v>
      </c>
      <c r="B163">
        <v>-1.5641594172398796</v>
      </c>
    </row>
    <row r="164" spans="1:2" x14ac:dyDescent="0.3">
      <c r="A164">
        <v>2.3127754795071405</v>
      </c>
      <c r="B164">
        <v>2.9190185410778753</v>
      </c>
    </row>
    <row r="165" spans="1:2" x14ac:dyDescent="0.3">
      <c r="A165">
        <v>1.2641029239399291</v>
      </c>
      <c r="B165">
        <v>-0.16376375981698721</v>
      </c>
    </row>
    <row r="166" spans="1:2" x14ac:dyDescent="0.3">
      <c r="A166">
        <v>0.95189174483013073</v>
      </c>
      <c r="B166">
        <v>-1.4137439187671602E-2</v>
      </c>
    </row>
    <row r="167" spans="1:2" x14ac:dyDescent="0.3">
      <c r="A167">
        <v>1.8670637258611633</v>
      </c>
      <c r="B167">
        <v>3.0897879179591281</v>
      </c>
    </row>
    <row r="168" spans="1:2" x14ac:dyDescent="0.3">
      <c r="A168">
        <v>1.1845716914653024</v>
      </c>
      <c r="B168">
        <v>2.9798584934822757E-2</v>
      </c>
    </row>
    <row r="169" spans="1:2" x14ac:dyDescent="0.3">
      <c r="A169">
        <v>1.2432570246044223</v>
      </c>
      <c r="B169">
        <v>2.9241321671505713</v>
      </c>
    </row>
    <row r="170" spans="1:2" x14ac:dyDescent="0.3">
      <c r="A170">
        <v>1.8301967501238241</v>
      </c>
      <c r="B170">
        <v>2.7192604905105657</v>
      </c>
    </row>
    <row r="171" spans="1:2" x14ac:dyDescent="0.3">
      <c r="A171">
        <v>1.0750467948967686</v>
      </c>
      <c r="B171">
        <v>-0.25882119450894747</v>
      </c>
    </row>
    <row r="172" spans="1:2" x14ac:dyDescent="0.3">
      <c r="A172">
        <v>1.1182591453963142</v>
      </c>
      <c r="B172">
        <v>0.28068341497079458</v>
      </c>
    </row>
    <row r="173" spans="1:2" x14ac:dyDescent="0.3">
      <c r="A173">
        <v>1.6522028459430012</v>
      </c>
      <c r="B173">
        <v>3.0487219560168821</v>
      </c>
    </row>
    <row r="174" spans="1:2" x14ac:dyDescent="0.3">
      <c r="A174">
        <v>0.89239408654944485</v>
      </c>
      <c r="B174">
        <v>-3.0110697527325175E-2</v>
      </c>
    </row>
    <row r="175" spans="1:2" x14ac:dyDescent="0.3">
      <c r="A175">
        <v>0.97696513858780532</v>
      </c>
      <c r="B175">
        <v>2.9123343288733889</v>
      </c>
    </row>
    <row r="176" spans="1:2" x14ac:dyDescent="0.3">
      <c r="A176">
        <v>1.9771110020142837</v>
      </c>
      <c r="B176">
        <v>3.1064550508251707</v>
      </c>
    </row>
    <row r="177" spans="1:2" x14ac:dyDescent="0.3">
      <c r="A177">
        <v>1.3604759889061269</v>
      </c>
      <c r="B177">
        <v>-0.19549400051344054</v>
      </c>
    </row>
    <row r="178" spans="1:2" x14ac:dyDescent="0.3">
      <c r="A178">
        <v>1.3895399669030541</v>
      </c>
      <c r="B178">
        <v>2.745347650994256</v>
      </c>
    </row>
    <row r="179" spans="1:2" x14ac:dyDescent="0.3">
      <c r="A179">
        <v>0.97399073995183771</v>
      </c>
      <c r="B179">
        <v>-0.23575745430225958</v>
      </c>
    </row>
    <row r="180" spans="1:2" x14ac:dyDescent="0.3">
      <c r="A180">
        <v>0.61165143397438115</v>
      </c>
      <c r="B180">
        <v>-9.2220721691890675E-2</v>
      </c>
    </row>
    <row r="181" spans="1:2" x14ac:dyDescent="0.3">
      <c r="A181">
        <v>1.5753494414877702</v>
      </c>
      <c r="B181">
        <v>3.0752615723522401</v>
      </c>
    </row>
    <row r="182" spans="1:2" x14ac:dyDescent="0.3">
      <c r="A182">
        <v>0.76486252794677456</v>
      </c>
      <c r="B182">
        <v>-1.3397331785730436E-2</v>
      </c>
    </row>
    <row r="183" spans="1:2" x14ac:dyDescent="0.3">
      <c r="A183">
        <v>0.84424418805429891</v>
      </c>
      <c r="B183">
        <v>2.9284320942548816</v>
      </c>
    </row>
    <row r="184" spans="1:2" x14ac:dyDescent="0.3">
      <c r="A184">
        <v>0.77006391835689747</v>
      </c>
      <c r="B184">
        <v>5.9085179591846174E-3</v>
      </c>
    </row>
    <row r="185" spans="1:2" x14ac:dyDescent="0.3">
      <c r="A185">
        <v>1.4979337154078887</v>
      </c>
      <c r="B185">
        <v>0.13281374442950006</v>
      </c>
    </row>
    <row r="186" spans="1:2" x14ac:dyDescent="0.3">
      <c r="A186">
        <v>1.5599628685956275</v>
      </c>
      <c r="B186">
        <v>-0.6829404899638859</v>
      </c>
    </row>
    <row r="187" spans="1:2" x14ac:dyDescent="0.3">
      <c r="A187">
        <v>1.2176886990424327</v>
      </c>
      <c r="B187">
        <v>-0.50899018273716035</v>
      </c>
    </row>
    <row r="188" spans="1:2" x14ac:dyDescent="0.3">
      <c r="A188">
        <v>1.4294080782672332</v>
      </c>
      <c r="B188">
        <v>-0.49523502162482108</v>
      </c>
    </row>
    <row r="189" spans="1:2" x14ac:dyDescent="0.3">
      <c r="A189">
        <v>3.1237048876390339</v>
      </c>
      <c r="B189">
        <v>-0.41474943715539486</v>
      </c>
    </row>
    <row r="190" spans="1:2" x14ac:dyDescent="0.3">
      <c r="A190">
        <v>2.6997587927233879</v>
      </c>
      <c r="B190">
        <v>-0.23059261924827745</v>
      </c>
    </row>
    <row r="191" spans="1:2" x14ac:dyDescent="0.3">
      <c r="A191">
        <v>3.694191827157836</v>
      </c>
      <c r="B191">
        <v>2.8253816200847108</v>
      </c>
    </row>
    <row r="192" spans="1:2" x14ac:dyDescent="0.3">
      <c r="A192">
        <v>2.8712725154266652</v>
      </c>
      <c r="B192">
        <v>-0.18603449863389815</v>
      </c>
    </row>
    <row r="193" spans="1:2" x14ac:dyDescent="0.3">
      <c r="A193">
        <v>2.9313897003587921</v>
      </c>
      <c r="B193">
        <v>2.724016310579962</v>
      </c>
    </row>
    <row r="194" spans="1:2" x14ac:dyDescent="0.3">
      <c r="A194">
        <v>3.5118364583831703</v>
      </c>
      <c r="B194">
        <v>2.5314710214625866</v>
      </c>
    </row>
    <row r="195" spans="1:2" x14ac:dyDescent="0.3">
      <c r="A195">
        <v>2.9832405655105916</v>
      </c>
      <c r="B195">
        <v>-0.17681309842540724</v>
      </c>
    </row>
    <row r="196" spans="1:2" x14ac:dyDescent="0.3">
      <c r="A196">
        <v>2.9682173102474496</v>
      </c>
      <c r="B196">
        <v>2.7044857434196516</v>
      </c>
    </row>
    <row r="197" spans="1:2" x14ac:dyDescent="0.3">
      <c r="A197">
        <v>3.1016671673945693</v>
      </c>
      <c r="B197">
        <v>2.6961101429806109</v>
      </c>
    </row>
    <row r="198" spans="1:2" x14ac:dyDescent="0.3">
      <c r="A198">
        <v>3.4419952736180122</v>
      </c>
      <c r="B198">
        <v>2.7210705507594204</v>
      </c>
    </row>
    <row r="199" spans="1:2" x14ac:dyDescent="0.3">
      <c r="A199">
        <v>2.7000610281017488</v>
      </c>
      <c r="B199">
        <v>-0.24367659451915424</v>
      </c>
    </row>
    <row r="200" spans="1:2" x14ac:dyDescent="0.3">
      <c r="A200">
        <v>2.80175355995982</v>
      </c>
      <c r="B200">
        <v>2.6936228000395182</v>
      </c>
    </row>
    <row r="201" spans="1:2" x14ac:dyDescent="0.3">
      <c r="A201">
        <v>3.2815720144364948</v>
      </c>
      <c r="B201">
        <v>3.0066952605517852</v>
      </c>
    </row>
    <row r="202" spans="1:2" x14ac:dyDescent="0.3">
      <c r="A202">
        <v>2.5987211458734873</v>
      </c>
      <c r="B202">
        <v>-0.21946609216150581</v>
      </c>
    </row>
    <row r="203" spans="1:2" x14ac:dyDescent="0.3">
      <c r="A203">
        <v>2.7055220062905847</v>
      </c>
      <c r="B203">
        <v>2.6941584598379431</v>
      </c>
    </row>
    <row r="204" spans="1:2" x14ac:dyDescent="0.3">
      <c r="A204">
        <v>3.3246884695606052</v>
      </c>
      <c r="B204">
        <v>-0.70202779931617176</v>
      </c>
    </row>
    <row r="205" spans="1:2" x14ac:dyDescent="0.3">
      <c r="A205">
        <v>4.7428824515973371</v>
      </c>
      <c r="B205">
        <v>-0.40840464985799713</v>
      </c>
    </row>
    <row r="206" spans="1:2" x14ac:dyDescent="0.3">
      <c r="A206">
        <v>4.8452080093828673</v>
      </c>
      <c r="B206">
        <v>2.4416426084766325</v>
      </c>
    </row>
    <row r="207" spans="1:2" x14ac:dyDescent="0.3">
      <c r="A207">
        <v>4.7996374897636152</v>
      </c>
      <c r="B207">
        <v>2.4597035906830977</v>
      </c>
    </row>
    <row r="208" spans="1:2" x14ac:dyDescent="0.3">
      <c r="A208">
        <v>4.9933836971343109</v>
      </c>
      <c r="B208">
        <v>2.4998332838272224</v>
      </c>
    </row>
    <row r="209" spans="1:2" x14ac:dyDescent="0.3">
      <c r="A209">
        <v>6.6185900878064849</v>
      </c>
      <c r="B209">
        <v>2.2210821308073427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0AFCC-4BA9-4FE6-B883-353CEB55CB98}">
  <sheetPr codeName="XLSTAT_20230720_040004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0.376157797512631+(A1-1)*0.0064188448405939</f>
        <v>0.37615779751263101</v>
      </c>
      <c r="D1">
        <f t="shared" ref="D1:D32" si="1">0+1*C1-0.0735454607416411*(1.00666666666667+(C1-0.553333333333334)^2/0.484408604621465)^0.5</f>
        <v>0.30002955041781071</v>
      </c>
      <c r="E1">
        <v>1</v>
      </c>
      <c r="G1">
        <f t="shared" ref="G1:G32" si="2">0.310353641458783+(E1-1)*0.0073725282616642</f>
        <v>0.31035364145878302</v>
      </c>
      <c r="H1">
        <f t="shared" ref="H1:H32" si="3">0+1*G1+0.0735454607416411*(1.00666666666667+(G1-0.553333333333334)^2/0.484408604621465)^0.5</f>
        <v>0.38848320529458863</v>
      </c>
    </row>
    <row r="2" spans="1:8" x14ac:dyDescent="0.3">
      <c r="A2">
        <v>2</v>
      </c>
      <c r="C2">
        <f t="shared" si="0"/>
        <v>0.38257664235322492</v>
      </c>
      <c r="D2">
        <f t="shared" si="1"/>
        <v>0.30661235738458209</v>
      </c>
      <c r="E2">
        <v>2</v>
      </c>
      <c r="G2">
        <f t="shared" si="2"/>
        <v>0.3177261697204472</v>
      </c>
      <c r="H2">
        <f t="shared" si="3"/>
        <v>0.39560319122893406</v>
      </c>
    </row>
    <row r="3" spans="1:8" x14ac:dyDescent="0.3">
      <c r="A3">
        <v>3</v>
      </c>
      <c r="C3">
        <f t="shared" si="0"/>
        <v>0.38899548719381882</v>
      </c>
      <c r="D3">
        <f t="shared" si="1"/>
        <v>0.31318944987407665</v>
      </c>
      <c r="E3">
        <v>3</v>
      </c>
      <c r="G3">
        <f t="shared" si="2"/>
        <v>0.32509869798211144</v>
      </c>
      <c r="H3">
        <f t="shared" si="3"/>
        <v>0.4027301739222145</v>
      </c>
    </row>
    <row r="4" spans="1:8" x14ac:dyDescent="0.3">
      <c r="A4">
        <v>4</v>
      </c>
      <c r="C4">
        <f t="shared" si="0"/>
        <v>0.39541433203441273</v>
      </c>
      <c r="D4">
        <f t="shared" si="1"/>
        <v>0.31976079202665819</v>
      </c>
      <c r="E4">
        <v>4</v>
      </c>
      <c r="G4">
        <f t="shared" si="2"/>
        <v>0.33247122624377562</v>
      </c>
      <c r="H4">
        <f t="shared" si="3"/>
        <v>0.40986421997053135</v>
      </c>
    </row>
    <row r="5" spans="1:8" x14ac:dyDescent="0.3">
      <c r="A5">
        <v>5</v>
      </c>
      <c r="C5">
        <f t="shared" si="0"/>
        <v>0.40183317687500664</v>
      </c>
      <c r="D5">
        <f t="shared" si="1"/>
        <v>0.3263263490013269</v>
      </c>
      <c r="E5">
        <v>5</v>
      </c>
      <c r="G5">
        <f t="shared" si="2"/>
        <v>0.3398437545054398</v>
      </c>
      <c r="H5">
        <f t="shared" si="3"/>
        <v>0.41700539486569843</v>
      </c>
    </row>
    <row r="6" spans="1:8" x14ac:dyDescent="0.3">
      <c r="A6">
        <v>6</v>
      </c>
      <c r="C6">
        <f t="shared" si="0"/>
        <v>0.40825202171560049</v>
      </c>
      <c r="D6">
        <f t="shared" si="1"/>
        <v>0.33288608701268657</v>
      </c>
      <c r="E6">
        <v>6</v>
      </c>
      <c r="G6">
        <f t="shared" si="2"/>
        <v>0.34721628276710403</v>
      </c>
      <c r="H6">
        <f t="shared" si="3"/>
        <v>0.42415376291772705</v>
      </c>
    </row>
    <row r="7" spans="1:8" x14ac:dyDescent="0.3">
      <c r="A7">
        <v>7</v>
      </c>
      <c r="C7">
        <f t="shared" si="0"/>
        <v>0.4146708665561944</v>
      </c>
      <c r="D7">
        <f t="shared" si="1"/>
        <v>0.3394399733672917</v>
      </c>
      <c r="E7">
        <v>7</v>
      </c>
      <c r="G7">
        <f t="shared" si="2"/>
        <v>0.35458881102876821</v>
      </c>
      <c r="H7">
        <f t="shared" si="3"/>
        <v>0.43130938717698608</v>
      </c>
    </row>
    <row r="8" spans="1:8" x14ac:dyDescent="0.3">
      <c r="A8">
        <v>8</v>
      </c>
      <c r="C8">
        <f t="shared" si="0"/>
        <v>0.4210897113967883</v>
      </c>
      <c r="D8">
        <f t="shared" si="1"/>
        <v>0.34598797649929025</v>
      </c>
      <c r="E8">
        <v>8</v>
      </c>
      <c r="G8">
        <f t="shared" si="2"/>
        <v>0.36196133929043239</v>
      </c>
      <c r="H8">
        <f t="shared" si="3"/>
        <v>0.43847232935621883</v>
      </c>
    </row>
    <row r="9" spans="1:8" x14ac:dyDescent="0.3">
      <c r="A9">
        <v>9</v>
      </c>
      <c r="C9">
        <f t="shared" si="0"/>
        <v>0.42750855623738221</v>
      </c>
      <c r="D9">
        <f t="shared" si="1"/>
        <v>0.35253006600527703</v>
      </c>
      <c r="E9">
        <v>9</v>
      </c>
      <c r="G9">
        <f t="shared" si="2"/>
        <v>0.36933386755209663</v>
      </c>
      <c r="H9">
        <f t="shared" si="3"/>
        <v>0.44564264975260504</v>
      </c>
    </row>
    <row r="10" spans="1:8" x14ac:dyDescent="0.3">
      <c r="A10">
        <v>10</v>
      </c>
      <c r="C10">
        <f t="shared" si="0"/>
        <v>0.43392740107797612</v>
      </c>
      <c r="D10">
        <f t="shared" si="1"/>
        <v>0.35906621267827527</v>
      </c>
      <c r="E10">
        <v>10</v>
      </c>
      <c r="G10">
        <f t="shared" si="2"/>
        <v>0.37670639581376081</v>
      </c>
      <c r="H10">
        <f t="shared" si="3"/>
        <v>0.452820407170066</v>
      </c>
    </row>
    <row r="11" spans="1:8" x14ac:dyDescent="0.3">
      <c r="A11">
        <v>11</v>
      </c>
      <c r="C11">
        <f t="shared" si="0"/>
        <v>0.44034624591857002</v>
      </c>
      <c r="D11">
        <f t="shared" si="1"/>
        <v>0.3655963885407601</v>
      </c>
      <c r="E11">
        <v>11</v>
      </c>
      <c r="G11">
        <f t="shared" si="2"/>
        <v>0.38407892407542499</v>
      </c>
      <c r="H11">
        <f t="shared" si="3"/>
        <v>0.46000565884201605</v>
      </c>
    </row>
    <row r="12" spans="1:8" x14ac:dyDescent="0.3">
      <c r="A12">
        <v>12</v>
      </c>
      <c r="C12">
        <f t="shared" si="0"/>
        <v>0.44676509075916393</v>
      </c>
      <c r="D12">
        <f t="shared" si="1"/>
        <v>0.37212056687664358</v>
      </c>
      <c r="E12">
        <v>12</v>
      </c>
      <c r="G12">
        <f t="shared" si="2"/>
        <v>0.39145145233708922</v>
      </c>
      <c r="H12">
        <f t="shared" si="3"/>
        <v>0.46719846035476709</v>
      </c>
    </row>
    <row r="13" spans="1:8" x14ac:dyDescent="0.3">
      <c r="A13">
        <v>13</v>
      </c>
      <c r="C13">
        <f t="shared" si="0"/>
        <v>0.45318393559975778</v>
      </c>
      <c r="D13">
        <f t="shared" si="1"/>
        <v>0.37863872226213835</v>
      </c>
      <c r="E13">
        <v>13</v>
      </c>
      <c r="G13">
        <f t="shared" si="2"/>
        <v>0.3988239805987534</v>
      </c>
      <c r="H13">
        <f t="shared" si="3"/>
        <v>0.47439886557180128</v>
      </c>
    </row>
    <row r="14" spans="1:8" x14ac:dyDescent="0.3">
      <c r="A14">
        <v>14</v>
      </c>
      <c r="C14">
        <f t="shared" si="0"/>
        <v>0.45960278044035174</v>
      </c>
      <c r="D14">
        <f t="shared" si="1"/>
        <v>0.38515083059542132</v>
      </c>
      <c r="E14">
        <v>14</v>
      </c>
      <c r="G14">
        <f t="shared" si="2"/>
        <v>0.40619650886041764</v>
      </c>
      <c r="H14">
        <f t="shared" si="3"/>
        <v>0.48160692655912862</v>
      </c>
    </row>
    <row r="15" spans="1:8" x14ac:dyDescent="0.3">
      <c r="A15">
        <v>15</v>
      </c>
      <c r="C15">
        <f t="shared" si="0"/>
        <v>0.4660216252809456</v>
      </c>
      <c r="D15">
        <f t="shared" si="1"/>
        <v>0.39165686912501724</v>
      </c>
      <c r="E15">
        <v>15</v>
      </c>
      <c r="G15">
        <f t="shared" si="2"/>
        <v>0.41356903712208182</v>
      </c>
      <c r="H15">
        <f t="shared" si="3"/>
        <v>0.48882269351194829</v>
      </c>
    </row>
    <row r="16" spans="1:8" x14ac:dyDescent="0.3">
      <c r="A16">
        <v>16</v>
      </c>
      <c r="C16">
        <f t="shared" si="0"/>
        <v>0.4724404701215395</v>
      </c>
      <c r="D16">
        <f t="shared" si="1"/>
        <v>0.39815681647683021</v>
      </c>
      <c r="E16">
        <v>16</v>
      </c>
      <c r="G16">
        <f t="shared" si="2"/>
        <v>0.42094156538374605</v>
      </c>
      <c r="H16">
        <f t="shared" si="3"/>
        <v>0.49604621468283733</v>
      </c>
    </row>
    <row r="17" spans="1:8" x14ac:dyDescent="0.3">
      <c r="A17">
        <v>17</v>
      </c>
      <c r="C17">
        <f t="shared" si="0"/>
        <v>0.47885931496213341</v>
      </c>
      <c r="D17">
        <f t="shared" si="1"/>
        <v>0.4046506526797462</v>
      </c>
      <c r="E17">
        <v>17</v>
      </c>
      <c r="G17">
        <f t="shared" si="2"/>
        <v>0.42831409364541023</v>
      </c>
      <c r="H17">
        <f t="shared" si="3"/>
        <v>0.5032775363116877</v>
      </c>
    </row>
    <row r="18" spans="1:8" x14ac:dyDescent="0.3">
      <c r="A18">
        <v>18</v>
      </c>
      <c r="C18">
        <f t="shared" si="0"/>
        <v>0.48527815980272732</v>
      </c>
      <c r="D18">
        <f t="shared" si="1"/>
        <v>0.41113835918974029</v>
      </c>
      <c r="E18">
        <v>18</v>
      </c>
      <c r="G18">
        <f t="shared" si="2"/>
        <v>0.43568662190707441</v>
      </c>
      <c r="H18">
        <f t="shared" si="3"/>
        <v>0.51051670255761517</v>
      </c>
    </row>
    <row r="19" spans="1:8" x14ac:dyDescent="0.3">
      <c r="A19">
        <v>19</v>
      </c>
      <c r="C19">
        <f t="shared" si="0"/>
        <v>0.49169700464332122</v>
      </c>
      <c r="D19">
        <f t="shared" si="1"/>
        <v>0.41761991891241962</v>
      </c>
      <c r="E19">
        <v>19</v>
      </c>
      <c r="G19">
        <f t="shared" si="2"/>
        <v>0.44305915016873865</v>
      </c>
      <c r="H19">
        <f t="shared" si="3"/>
        <v>0.51776375543305941</v>
      </c>
    </row>
    <row r="20" spans="1:8" x14ac:dyDescent="0.3">
      <c r="A20">
        <v>20</v>
      </c>
      <c r="C20">
        <f t="shared" si="0"/>
        <v>0.49811584948391507</v>
      </c>
      <c r="D20">
        <f t="shared" si="1"/>
        <v>0.42409531622394031</v>
      </c>
      <c r="E20">
        <v>20</v>
      </c>
      <c r="G20">
        <f t="shared" si="2"/>
        <v>0.45043167843040283</v>
      </c>
      <c r="H20">
        <f t="shared" si="3"/>
        <v>0.52501873474029415</v>
      </c>
    </row>
    <row r="21" spans="1:8" x14ac:dyDescent="0.3">
      <c r="A21">
        <v>21</v>
      </c>
      <c r="C21">
        <f t="shared" si="0"/>
        <v>0.50453469432450904</v>
      </c>
      <c r="D21">
        <f t="shared" si="1"/>
        <v>0.43056453699024</v>
      </c>
      <c r="E21">
        <v>21</v>
      </c>
      <c r="G21">
        <f t="shared" si="2"/>
        <v>0.45780420669206701</v>
      </c>
      <c r="H21">
        <f t="shared" si="3"/>
        <v>0.5322816780105617</v>
      </c>
    </row>
    <row r="22" spans="1:8" x14ac:dyDescent="0.3">
      <c r="A22">
        <v>22</v>
      </c>
      <c r="C22">
        <f t="shared" si="0"/>
        <v>0.51095353916510289</v>
      </c>
      <c r="D22">
        <f t="shared" si="1"/>
        <v>0.4370275685845294</v>
      </c>
      <c r="E22">
        <v>22</v>
      </c>
      <c r="G22">
        <f t="shared" si="2"/>
        <v>0.46517673495373124</v>
      </c>
      <c r="H22">
        <f t="shared" si="3"/>
        <v>0.53955262044603902</v>
      </c>
    </row>
    <row r="23" spans="1:8" x14ac:dyDescent="0.3">
      <c r="A23">
        <v>23</v>
      </c>
      <c r="C23">
        <f t="shared" si="0"/>
        <v>0.51737238400569674</v>
      </c>
      <c r="D23">
        <f t="shared" si="1"/>
        <v>0.44348439990299626</v>
      </c>
      <c r="E23">
        <v>23</v>
      </c>
      <c r="G23">
        <f t="shared" si="2"/>
        <v>0.47254926321539542</v>
      </c>
      <c r="H23">
        <f t="shared" si="3"/>
        <v>0.54683159486483901</v>
      </c>
    </row>
    <row r="24" spans="1:8" x14ac:dyDescent="0.3">
      <c r="A24">
        <v>24</v>
      </c>
      <c r="C24">
        <f t="shared" si="0"/>
        <v>0.5237912288462907</v>
      </c>
      <c r="D24">
        <f t="shared" si="1"/>
        <v>0.44993502137867269</v>
      </c>
      <c r="E24">
        <v>24</v>
      </c>
      <c r="G24">
        <f t="shared" si="2"/>
        <v>0.4799217914770596</v>
      </c>
      <c r="H24">
        <f t="shared" si="3"/>
        <v>0.55411863164924191</v>
      </c>
    </row>
    <row r="25" spans="1:8" x14ac:dyDescent="0.3">
      <c r="A25">
        <v>25</v>
      </c>
      <c r="C25">
        <f t="shared" si="0"/>
        <v>0.53021007368688466</v>
      </c>
      <c r="D25">
        <f t="shared" si="1"/>
        <v>0.45637942499342843</v>
      </c>
      <c r="E25">
        <v>25</v>
      </c>
      <c r="G25">
        <f t="shared" si="2"/>
        <v>0.48729431973872384</v>
      </c>
      <c r="H25">
        <f t="shared" si="3"/>
        <v>0.561413758697341</v>
      </c>
    </row>
    <row r="26" spans="1:8" x14ac:dyDescent="0.3">
      <c r="A26">
        <v>26</v>
      </c>
      <c r="C26">
        <f t="shared" si="0"/>
        <v>0.53662891852747852</v>
      </c>
      <c r="D26">
        <f t="shared" si="1"/>
        <v>0.46281760428805402</v>
      </c>
      <c r="E26">
        <v>26</v>
      </c>
      <c r="G26">
        <f t="shared" si="2"/>
        <v>0.49466684800038802</v>
      </c>
      <c r="H26">
        <f t="shared" si="3"/>
        <v>0.5687170013782803</v>
      </c>
    </row>
    <row r="27" spans="1:8" x14ac:dyDescent="0.3">
      <c r="A27">
        <v>27</v>
      </c>
      <c r="C27">
        <f t="shared" si="0"/>
        <v>0.54304776336807237</v>
      </c>
      <c r="D27">
        <f t="shared" si="1"/>
        <v>0.46924955437040494</v>
      </c>
      <c r="E27">
        <v>27</v>
      </c>
      <c r="G27">
        <f t="shared" si="2"/>
        <v>0.50203937626205219</v>
      </c>
      <c r="H27">
        <f t="shared" si="3"/>
        <v>0.57602838249124777</v>
      </c>
    </row>
    <row r="28" spans="1:8" x14ac:dyDescent="0.3">
      <c r="A28">
        <v>28</v>
      </c>
      <c r="C28">
        <f t="shared" si="0"/>
        <v>0.54946660820866633</v>
      </c>
      <c r="D28">
        <f t="shared" si="1"/>
        <v>0.47567527192158221</v>
      </c>
      <c r="E28">
        <v>28</v>
      </c>
      <c r="G28">
        <f t="shared" si="2"/>
        <v>0.50941190452371643</v>
      </c>
      <c r="H28">
        <f t="shared" si="3"/>
        <v>0.58334792222837706</v>
      </c>
    </row>
    <row r="29" spans="1:8" x14ac:dyDescent="0.3">
      <c r="A29">
        <v>29</v>
      </c>
      <c r="C29">
        <f t="shared" si="0"/>
        <v>0.55588545304926018</v>
      </c>
      <c r="D29">
        <f t="shared" si="1"/>
        <v>0.48209475520013095</v>
      </c>
      <c r="E29">
        <v>29</v>
      </c>
      <c r="G29">
        <f t="shared" si="2"/>
        <v>0.51678443278538055</v>
      </c>
      <c r="H29">
        <f t="shared" si="3"/>
        <v>0.59067563814169621</v>
      </c>
    </row>
    <row r="30" spans="1:8" x14ac:dyDescent="0.3">
      <c r="A30">
        <v>30</v>
      </c>
      <c r="C30">
        <f t="shared" si="0"/>
        <v>0.56230429788985414</v>
      </c>
      <c r="D30">
        <f t="shared" si="1"/>
        <v>0.48850800404424671</v>
      </c>
      <c r="E30">
        <v>30</v>
      </c>
      <c r="G30">
        <f t="shared" si="2"/>
        <v>0.52415696104704479</v>
      </c>
      <c r="H30">
        <f t="shared" si="3"/>
        <v>0.59801154511425025</v>
      </c>
    </row>
    <row r="31" spans="1:8" x14ac:dyDescent="0.3">
      <c r="A31">
        <v>31</v>
      </c>
      <c r="C31">
        <f t="shared" si="0"/>
        <v>0.56872314273044799</v>
      </c>
      <c r="D31">
        <f t="shared" si="1"/>
        <v>0.49491501987197939</v>
      </c>
      <c r="E31">
        <v>31</v>
      </c>
      <c r="G31">
        <f t="shared" si="2"/>
        <v>0.53152948930870902</v>
      </c>
      <c r="H31">
        <f t="shared" si="3"/>
        <v>0.60535565533550484</v>
      </c>
    </row>
    <row r="32" spans="1:8" x14ac:dyDescent="0.3">
      <c r="A32">
        <v>32</v>
      </c>
      <c r="C32">
        <f t="shared" si="0"/>
        <v>0.57514198757104196</v>
      </c>
      <c r="D32">
        <f t="shared" si="1"/>
        <v>0.50131580567943823</v>
      </c>
      <c r="E32">
        <v>32</v>
      </c>
      <c r="G32">
        <f t="shared" si="2"/>
        <v>0.53890201757037315</v>
      </c>
      <c r="H32">
        <f t="shared" si="3"/>
        <v>0.61270797828112789</v>
      </c>
    </row>
    <row r="33" spans="1:8" x14ac:dyDescent="0.3">
      <c r="A33">
        <v>33</v>
      </c>
      <c r="C33">
        <f t="shared" ref="C33:C64" si="4">0.376157797512631+(A33-1)*0.0064188448405939</f>
        <v>0.58156083241163581</v>
      </c>
      <c r="D33">
        <f t="shared" ref="D33:D64" si="5">0+1*C33-0.0735454607416411*(1.00666666666667+(C33-0.553333333333334)^2/0.484408604621465)^0.5</f>
        <v>0.50771036603699915</v>
      </c>
      <c r="E33">
        <v>33</v>
      </c>
      <c r="G33">
        <f t="shared" ref="G33:G64" si="6">0.310353641458783+(E33-1)*0.0073725282616642</f>
        <v>0.54627454583203738</v>
      </c>
      <c r="H33">
        <f t="shared" ref="H33:H64" si="7">0+1*G33+0.0735454607416411*(1.00666666666667+(G33-0.553333333333334)^2/0.484408604621465)^0.5</f>
        <v>0.62006852069722762</v>
      </c>
    </row>
    <row r="34" spans="1:8" x14ac:dyDescent="0.3">
      <c r="A34">
        <v>34</v>
      </c>
      <c r="C34">
        <f t="shared" si="4"/>
        <v>0.58797967725222966</v>
      </c>
      <c r="D34">
        <f t="shared" si="5"/>
        <v>0.51409870708352989</v>
      </c>
      <c r="E34">
        <v>34</v>
      </c>
      <c r="G34">
        <f t="shared" si="6"/>
        <v>0.55364707409370162</v>
      </c>
      <c r="H34">
        <f t="shared" si="7"/>
        <v>0.62743728658910336</v>
      </c>
    </row>
    <row r="35" spans="1:8" x14ac:dyDescent="0.3">
      <c r="A35">
        <v>35</v>
      </c>
      <c r="C35">
        <f t="shared" si="4"/>
        <v>0.59439852209282362</v>
      </c>
      <c r="D35">
        <f t="shared" si="5"/>
        <v>0.5204808365186453</v>
      </c>
      <c r="E35">
        <v>35</v>
      </c>
      <c r="G35">
        <f t="shared" si="6"/>
        <v>0.56101960235536574</v>
      </c>
      <c r="H35">
        <f t="shared" si="7"/>
        <v>0.63481427721455974</v>
      </c>
    </row>
    <row r="36" spans="1:8" x14ac:dyDescent="0.3">
      <c r="A36">
        <v>36</v>
      </c>
      <c r="C36">
        <f t="shared" si="4"/>
        <v>0.60081736693341747</v>
      </c>
      <c r="D36">
        <f t="shared" si="5"/>
        <v>0.52685676359301947</v>
      </c>
      <c r="E36">
        <v>36</v>
      </c>
      <c r="G36">
        <f t="shared" si="6"/>
        <v>0.56839213061703009</v>
      </c>
      <c r="H36">
        <f t="shared" si="7"/>
        <v>0.64219949108180441</v>
      </c>
    </row>
    <row r="37" spans="1:8" x14ac:dyDescent="0.3">
      <c r="A37">
        <v>37</v>
      </c>
      <c r="C37">
        <f t="shared" si="4"/>
        <v>0.60723621177401144</v>
      </c>
      <c r="D37">
        <f t="shared" si="5"/>
        <v>0.53322649909678177</v>
      </c>
      <c r="E37">
        <v>37</v>
      </c>
      <c r="G37">
        <f t="shared" si="6"/>
        <v>0.57576465887869421</v>
      </c>
      <c r="H37">
        <f t="shared" si="7"/>
        <v>0.64959292395194035</v>
      </c>
    </row>
    <row r="38" spans="1:8" x14ac:dyDescent="0.3">
      <c r="A38">
        <v>38</v>
      </c>
      <c r="C38">
        <f t="shared" si="4"/>
        <v>0.61365505661460529</v>
      </c>
      <c r="D38">
        <f t="shared" si="5"/>
        <v>0.53959005534602844</v>
      </c>
      <c r="E38">
        <v>38</v>
      </c>
      <c r="G38">
        <f t="shared" si="6"/>
        <v>0.58313718714035834</v>
      </c>
      <c r="H38">
        <f t="shared" si="7"/>
        <v>0.65699456884604313</v>
      </c>
    </row>
    <row r="39" spans="1:8" x14ac:dyDescent="0.3">
      <c r="A39">
        <v>39</v>
      </c>
      <c r="C39">
        <f t="shared" si="4"/>
        <v>0.62007390145519925</v>
      </c>
      <c r="D39">
        <f t="shared" si="5"/>
        <v>0.54594744616749302</v>
      </c>
      <c r="E39">
        <v>39</v>
      </c>
      <c r="G39">
        <f t="shared" si="6"/>
        <v>0.59050971540202268</v>
      </c>
      <c r="H39">
        <f t="shared" si="7"/>
        <v>0.66440441605679457</v>
      </c>
    </row>
    <row r="40" spans="1:8" x14ac:dyDescent="0.3">
      <c r="A40">
        <v>40</v>
      </c>
      <c r="C40">
        <f t="shared" si="4"/>
        <v>0.6264927462957931</v>
      </c>
      <c r="D40">
        <f t="shared" si="5"/>
        <v>0.55229868688141592</v>
      </c>
      <c r="E40">
        <v>40</v>
      </c>
      <c r="G40">
        <f t="shared" si="6"/>
        <v>0.59788224366368681</v>
      </c>
      <c r="H40">
        <f t="shared" si="7"/>
        <v>0.67182245316462641</v>
      </c>
    </row>
    <row r="41" spans="1:8" x14ac:dyDescent="0.3">
      <c r="A41">
        <v>41</v>
      </c>
      <c r="C41">
        <f t="shared" si="4"/>
        <v>0.63291159113638695</v>
      </c>
      <c r="D41">
        <f t="shared" si="5"/>
        <v>0.55864379428266475</v>
      </c>
      <c r="E41">
        <v>41</v>
      </c>
      <c r="G41">
        <f t="shared" si="6"/>
        <v>0.60525477192535093</v>
      </c>
      <c r="H41">
        <f t="shared" si="7"/>
        <v>0.67924866505831649</v>
      </c>
    </row>
    <row r="42" spans="1:8" x14ac:dyDescent="0.3">
      <c r="A42">
        <v>42</v>
      </c>
      <c r="C42">
        <f t="shared" si="4"/>
        <v>0.63933043597698092</v>
      </c>
      <c r="D42">
        <f t="shared" si="5"/>
        <v>0.56498278662015733</v>
      </c>
      <c r="E42">
        <v>42</v>
      </c>
      <c r="G42">
        <f t="shared" si="6"/>
        <v>0.61262730018701528</v>
      </c>
      <c r="H42">
        <f t="shared" si="7"/>
        <v>0.68668303395995123</v>
      </c>
    </row>
    <row r="43" spans="1:8" x14ac:dyDescent="0.3">
      <c r="A43">
        <v>43</v>
      </c>
      <c r="C43">
        <f t="shared" si="4"/>
        <v>0.64574928081757488</v>
      </c>
      <c r="D43">
        <f t="shared" si="5"/>
        <v>0.57131568357464679</v>
      </c>
      <c r="E43">
        <v>43</v>
      </c>
      <c r="G43">
        <f t="shared" si="6"/>
        <v>0.6199998284486794</v>
      </c>
      <c r="H43">
        <f t="shared" si="7"/>
        <v>0.69412553945416389</v>
      </c>
    </row>
    <row r="44" spans="1:8" x14ac:dyDescent="0.3">
      <c r="A44">
        <v>44</v>
      </c>
      <c r="C44">
        <f t="shared" si="4"/>
        <v>0.65216812565816873</v>
      </c>
      <c r="D44">
        <f t="shared" si="5"/>
        <v>0.57764250623492963</v>
      </c>
      <c r="E44">
        <v>44</v>
      </c>
      <c r="G44">
        <f t="shared" si="6"/>
        <v>0.62737235671034353</v>
      </c>
      <c r="H44">
        <f t="shared" si="7"/>
        <v>0.70157615852153521</v>
      </c>
    </row>
    <row r="45" spans="1:8" x14ac:dyDescent="0.3">
      <c r="A45">
        <v>45</v>
      </c>
      <c r="C45">
        <f t="shared" si="4"/>
        <v>0.65858697049876258</v>
      </c>
      <c r="D45">
        <f t="shared" si="5"/>
        <v>0.58396327707254347</v>
      </c>
      <c r="E45">
        <v>45</v>
      </c>
      <c r="G45">
        <f t="shared" si="6"/>
        <v>0.63474488497200787</v>
      </c>
      <c r="H45">
        <f t="shared" si="7"/>
        <v>0.70903486557603013</v>
      </c>
    </row>
    <row r="46" spans="1:8" x14ac:dyDescent="0.3">
      <c r="A46">
        <v>46</v>
      </c>
      <c r="C46">
        <f t="shared" si="4"/>
        <v>0.66500581533935654</v>
      </c>
      <c r="D46">
        <f t="shared" si="5"/>
        <v>0.59027801991502338</v>
      </c>
      <c r="E46">
        <v>46</v>
      </c>
      <c r="G46">
        <f t="shared" si="6"/>
        <v>0.642117413233672</v>
      </c>
      <c r="H46">
        <f t="shared" si="7"/>
        <v>0.71650163250632937</v>
      </c>
    </row>
    <row r="47" spans="1:8" x14ac:dyDescent="0.3">
      <c r="A47">
        <v>47</v>
      </c>
      <c r="C47">
        <f t="shared" si="4"/>
        <v>0.67142466017995039</v>
      </c>
      <c r="D47">
        <f t="shared" si="5"/>
        <v>0.59658675991778742</v>
      </c>
      <c r="E47">
        <v>47</v>
      </c>
      <c r="G47">
        <f t="shared" si="6"/>
        <v>0.64948994149533623</v>
      </c>
      <c r="H47">
        <f t="shared" si="7"/>
        <v>0.72397642872090573</v>
      </c>
    </row>
    <row r="48" spans="1:8" x14ac:dyDescent="0.3">
      <c r="A48">
        <v>48</v>
      </c>
      <c r="C48">
        <f t="shared" si="4"/>
        <v>0.67784350502054425</v>
      </c>
      <c r="D48">
        <f t="shared" si="5"/>
        <v>0.60288952353473035</v>
      </c>
      <c r="E48">
        <v>48</v>
      </c>
      <c r="G48">
        <f t="shared" si="6"/>
        <v>0.65686246975700047</v>
      </c>
      <c r="H48">
        <f t="shared" si="7"/>
        <v>0.73145922119667417</v>
      </c>
    </row>
    <row r="49" spans="1:8" x14ac:dyDescent="0.3">
      <c r="A49">
        <v>49</v>
      </c>
      <c r="C49">
        <f t="shared" si="4"/>
        <v>0.68426234986113821</v>
      </c>
      <c r="D49">
        <f t="shared" si="5"/>
        <v>0.60918633848759884</v>
      </c>
      <c r="E49">
        <v>49</v>
      </c>
      <c r="G49">
        <f t="shared" si="6"/>
        <v>0.66423499801866459</v>
      </c>
      <c r="H49">
        <f t="shared" si="7"/>
        <v>0.73894997453104372</v>
      </c>
    </row>
    <row r="50" spans="1:8" x14ac:dyDescent="0.3">
      <c r="A50">
        <v>50</v>
      </c>
      <c r="C50">
        <f t="shared" si="4"/>
        <v>0.69068119470173217</v>
      </c>
      <c r="D50">
        <f t="shared" si="5"/>
        <v>0.61547723373422925</v>
      </c>
      <c r="E50">
        <v>50</v>
      </c>
      <c r="G50">
        <f t="shared" si="6"/>
        <v>0.67160752628032883</v>
      </c>
      <c r="H50">
        <f t="shared" si="7"/>
        <v>0.74644865099718249</v>
      </c>
    </row>
    <row r="51" spans="1:8" x14ac:dyDescent="0.3">
      <c r="A51">
        <v>51</v>
      </c>
      <c r="C51">
        <f t="shared" si="4"/>
        <v>0.69710003954232602</v>
      </c>
      <c r="D51">
        <f t="shared" si="5"/>
        <v>0.62176223943573017</v>
      </c>
      <c r="E51">
        <v>51</v>
      </c>
      <c r="G51">
        <f t="shared" si="6"/>
        <v>0.67898005454199306</v>
      </c>
      <c r="H51">
        <f t="shared" si="7"/>
        <v>0.75395521060229953</v>
      </c>
    </row>
    <row r="52" spans="1:8" x14ac:dyDescent="0.3">
      <c r="A52">
        <v>52</v>
      </c>
      <c r="C52">
        <f t="shared" si="4"/>
        <v>0.70351888438291987</v>
      </c>
      <c r="D52">
        <f t="shared" si="5"/>
        <v>0.62804138692269074</v>
      </c>
      <c r="E52">
        <v>52</v>
      </c>
      <c r="G52">
        <f t="shared" si="6"/>
        <v>0.68635258280365719</v>
      </c>
      <c r="H52">
        <f t="shared" si="7"/>
        <v>0.76146961114874256</v>
      </c>
    </row>
    <row r="53" spans="1:8" x14ac:dyDescent="0.3">
      <c r="A53">
        <v>53</v>
      </c>
      <c r="C53">
        <f t="shared" si="4"/>
        <v>0.70993772922351384</v>
      </c>
      <c r="D53">
        <f t="shared" si="5"/>
        <v>0.63431470866049866</v>
      </c>
      <c r="E53">
        <v>53</v>
      </c>
      <c r="G53">
        <f t="shared" si="6"/>
        <v>0.69372511106532142</v>
      </c>
      <c r="H53">
        <f t="shared" si="7"/>
        <v>0.76899180829770153</v>
      </c>
    </row>
    <row r="54" spans="1:8" x14ac:dyDescent="0.3">
      <c r="A54">
        <v>54</v>
      </c>
      <c r="C54">
        <f t="shared" si="4"/>
        <v>0.71635657406410769</v>
      </c>
      <c r="D54">
        <f t="shared" si="5"/>
        <v>0.64058223821385218</v>
      </c>
      <c r="E54">
        <v>54</v>
      </c>
      <c r="G54">
        <f t="shared" si="6"/>
        <v>0.70109763932698566</v>
      </c>
      <c r="H54">
        <f t="shared" si="7"/>
        <v>0.77652175563530301</v>
      </c>
    </row>
    <row r="55" spans="1:8" x14ac:dyDescent="0.3">
      <c r="A55">
        <v>55</v>
      </c>
      <c r="C55">
        <f t="shared" si="4"/>
        <v>0.72277541890470154</v>
      </c>
      <c r="D55">
        <f t="shared" si="5"/>
        <v>0.64684401021055016</v>
      </c>
      <c r="E55">
        <v>55</v>
      </c>
      <c r="G55">
        <f t="shared" si="6"/>
        <v>0.70847016758864978</v>
      </c>
      <c r="H55">
        <f t="shared" si="7"/>
        <v>0.78405940474087776</v>
      </c>
    </row>
    <row r="56" spans="1:8" x14ac:dyDescent="0.3">
      <c r="A56">
        <v>56</v>
      </c>
      <c r="C56">
        <f t="shared" si="4"/>
        <v>0.7291942637452955</v>
      </c>
      <c r="D56">
        <f t="shared" si="5"/>
        <v>0.65310006030464585</v>
      </c>
      <c r="E56">
        <v>56</v>
      </c>
      <c r="G56">
        <f t="shared" si="6"/>
        <v>0.71584269585031401</v>
      </c>
      <c r="H56">
        <f t="shared" si="7"/>
        <v>0.79160470525718174</v>
      </c>
    </row>
    <row r="57" spans="1:8" x14ac:dyDescent="0.3">
      <c r="A57">
        <v>57</v>
      </c>
      <c r="C57">
        <f t="shared" si="4"/>
        <v>0.73561310858588946</v>
      </c>
      <c r="D57">
        <f t="shared" si="5"/>
        <v>0.65935042513904563</v>
      </c>
      <c r="E57">
        <v>57</v>
      </c>
      <c r="G57">
        <f t="shared" si="6"/>
        <v>0.72321522411197825</v>
      </c>
      <c r="H57">
        <f t="shared" si="7"/>
        <v>0.79915760496234567</v>
      </c>
    </row>
    <row r="58" spans="1:8" x14ac:dyDescent="0.3">
      <c r="A58">
        <v>58</v>
      </c>
      <c r="C58">
        <f t="shared" si="4"/>
        <v>0.74203195342648332</v>
      </c>
      <c r="D58">
        <f t="shared" si="5"/>
        <v>0.66559514230763916</v>
      </c>
      <c r="E58">
        <v>58</v>
      </c>
      <c r="G58">
        <f t="shared" si="6"/>
        <v>0.73058775237364237</v>
      </c>
      <c r="H58">
        <f t="shared" si="7"/>
        <v>0.80671804984333295</v>
      </c>
    </row>
    <row r="59" spans="1:8" x14ac:dyDescent="0.3">
      <c r="A59">
        <v>59</v>
      </c>
      <c r="C59">
        <f t="shared" si="4"/>
        <v>0.74845079826707717</v>
      </c>
      <c r="D59">
        <f t="shared" si="5"/>
        <v>0.67183425031704225</v>
      </c>
      <c r="E59">
        <v>59</v>
      </c>
      <c r="G59">
        <f t="shared" si="6"/>
        <v>0.73796028063530661</v>
      </c>
      <c r="H59">
        <f t="shared" si="7"/>
        <v>0.81428598417068365</v>
      </c>
    </row>
    <row r="60" spans="1:8" x14ac:dyDescent="0.3">
      <c r="A60">
        <v>60</v>
      </c>
      <c r="C60">
        <f t="shared" si="4"/>
        <v>0.75486964310767113</v>
      </c>
      <c r="D60">
        <f t="shared" si="5"/>
        <v>0.67806778854803196</v>
      </c>
      <c r="E60">
        <v>60</v>
      </c>
      <c r="G60">
        <f t="shared" si="6"/>
        <v>0.74533280889697084</v>
      </c>
      <c r="H60">
        <f t="shared" si="7"/>
        <v>0.82186135057432375</v>
      </c>
    </row>
    <row r="61" spans="1:8" x14ac:dyDescent="0.3">
      <c r="A61">
        <v>61</v>
      </c>
      <c r="C61">
        <f t="shared" si="4"/>
        <v>0.76128848794826498</v>
      </c>
      <c r="D61">
        <f t="shared" si="5"/>
        <v>0.68429579721675637</v>
      </c>
      <c r="E61">
        <v>61</v>
      </c>
      <c r="G61">
        <f t="shared" si="6"/>
        <v>0.75270533715863497</v>
      </c>
      <c r="H61">
        <f t="shared" si="7"/>
        <v>0.82944409012022402</v>
      </c>
    </row>
    <row r="62" spans="1:8" x14ac:dyDescent="0.3">
      <c r="A62">
        <v>62</v>
      </c>
      <c r="C62">
        <f t="shared" si="4"/>
        <v>0.76770733278885883</v>
      </c>
      <c r="D62">
        <f t="shared" si="5"/>
        <v>0.69051831733579516</v>
      </c>
      <c r="E62">
        <v>62</v>
      </c>
      <c r="G62">
        <f t="shared" si="6"/>
        <v>0.7600778654202992</v>
      </c>
      <c r="H62">
        <f t="shared" si="7"/>
        <v>0.83703414238769558</v>
      </c>
    </row>
    <row r="63" spans="1:8" x14ac:dyDescent="0.3">
      <c r="A63">
        <v>63</v>
      </c>
      <c r="C63">
        <f t="shared" si="4"/>
        <v>0.77412617762945279</v>
      </c>
      <c r="D63">
        <f t="shared" si="5"/>
        <v>0.69673539067514745</v>
      </c>
      <c r="E63">
        <v>63</v>
      </c>
      <c r="G63">
        <f t="shared" si="6"/>
        <v>0.76745039368196344</v>
      </c>
      <c r="H63">
        <f t="shared" si="7"/>
        <v>0.84463144554711256</v>
      </c>
    </row>
    <row r="64" spans="1:8" x14ac:dyDescent="0.3">
      <c r="A64">
        <v>64</v>
      </c>
      <c r="C64">
        <f t="shared" si="4"/>
        <v>0.78054502247004676</v>
      </c>
      <c r="D64">
        <f t="shared" si="5"/>
        <v>0.70294705972322036</v>
      </c>
      <c r="E64">
        <v>64</v>
      </c>
      <c r="G64">
        <f t="shared" si="6"/>
        <v>0.77482292194362756</v>
      </c>
      <c r="H64">
        <f t="shared" si="7"/>
        <v>0.85223593643786122</v>
      </c>
    </row>
    <row r="65" spans="1:8" x14ac:dyDescent="0.3">
      <c r="A65">
        <v>65</v>
      </c>
      <c r="C65">
        <f t="shared" ref="C65:C70" si="8">0.376157797512631+(A65-1)*0.0064188448405939</f>
        <v>0.78696386731064061</v>
      </c>
      <c r="D65">
        <f t="shared" ref="D65:D70" si="9">0+1*C65-0.0735454607416411*(1.00666666666667+(C65-0.553333333333334)^2/0.484408604621465)^0.5</f>
        <v>0.70915336764789039</v>
      </c>
      <c r="E65">
        <v>65</v>
      </c>
      <c r="G65">
        <f t="shared" ref="G65:G70" si="10">0.310353641458783+(E65-1)*0.0073725282616642</f>
        <v>0.7821954502052918</v>
      </c>
      <c r="H65">
        <f t="shared" ref="H65:H70" si="11">0+1*G65+0.0735454607416411*(1.00666666666667+(G65-0.553333333333334)^2/0.484408604621465)^0.5</f>
        <v>0.85984755064631913</v>
      </c>
    </row>
    <row r="66" spans="1:8" x14ac:dyDescent="0.3">
      <c r="A66">
        <v>66</v>
      </c>
      <c r="C66">
        <f t="shared" si="8"/>
        <v>0.79338271215123446</v>
      </c>
      <c r="D66">
        <f t="shared" si="9"/>
        <v>0.71535435825770644</v>
      </c>
      <c r="E66">
        <v>66</v>
      </c>
      <c r="G66">
        <f t="shared" si="10"/>
        <v>0.78956797846695603</v>
      </c>
      <c r="H66">
        <f t="shared" si="11"/>
        <v>0.86746622258367367</v>
      </c>
    </row>
    <row r="67" spans="1:8" x14ac:dyDescent="0.3">
      <c r="A67">
        <v>67</v>
      </c>
      <c r="C67">
        <f t="shared" si="8"/>
        <v>0.79980155699182842</v>
      </c>
      <c r="D67">
        <f t="shared" si="9"/>
        <v>0.72155007596329934</v>
      </c>
      <c r="E67">
        <v>67</v>
      </c>
      <c r="G67">
        <f t="shared" si="10"/>
        <v>0.79694050672862016</v>
      </c>
      <c r="H67">
        <f t="shared" si="11"/>
        <v>0.87509188556340123</v>
      </c>
    </row>
    <row r="68" spans="1:8" x14ac:dyDescent="0.3">
      <c r="A68">
        <v>68</v>
      </c>
      <c r="C68">
        <f t="shared" si="8"/>
        <v>0.80622040183242238</v>
      </c>
      <c r="D68">
        <f t="shared" si="9"/>
        <v>0.72774056573906232</v>
      </c>
      <c r="E68">
        <v>68</v>
      </c>
      <c r="G68">
        <f t="shared" si="10"/>
        <v>0.80431303499028439</v>
      </c>
      <c r="H68">
        <f t="shared" si="11"/>
        <v>0.88272447187823189</v>
      </c>
    </row>
    <row r="69" spans="1:8" x14ac:dyDescent="0.3">
      <c r="A69">
        <v>69</v>
      </c>
      <c r="C69">
        <f t="shared" si="8"/>
        <v>0.81263924667301624</v>
      </c>
      <c r="D69">
        <f t="shared" si="9"/>
        <v>0.73392587308516344</v>
      </c>
      <c r="E69">
        <v>69</v>
      </c>
      <c r="G69">
        <f t="shared" si="10"/>
        <v>0.81168556325194863</v>
      </c>
      <c r="H69">
        <f t="shared" si="11"/>
        <v>0.8903639128764359</v>
      </c>
    </row>
    <row r="70" spans="1:8" x14ac:dyDescent="0.3">
      <c r="A70">
        <v>70</v>
      </c>
      <c r="C70">
        <f t="shared" si="8"/>
        <v>0.81905809151361009</v>
      </c>
      <c r="D70">
        <f t="shared" si="9"/>
        <v>0.74010604398994606</v>
      </c>
      <c r="E70">
        <v>70</v>
      </c>
      <c r="G70">
        <f t="shared" si="10"/>
        <v>0.81905809151361275</v>
      </c>
      <c r="H70">
        <f t="shared" si="11"/>
        <v>0.89801013903727689</v>
      </c>
    </row>
  </sheetData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EA860-2B6E-4E03-8D14-AC3CCFDBA4F0}">
  <sheetPr codeName="Sheet46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E280F-48D1-47B0-A49A-4D1565D88413}">
  <sheetPr codeName="Sheet45"/>
  <dimension ref="A1:B10"/>
  <sheetViews>
    <sheetView workbookViewId="0"/>
  </sheetViews>
  <sheetFormatPr defaultRowHeight="14.4" x14ac:dyDescent="0.3"/>
  <sheetData>
    <row r="1" spans="1:2" x14ac:dyDescent="0.3">
      <c r="A1">
        <v>0.97056561169380573</v>
      </c>
      <c r="B1">
        <v>-4.7376322833149482E-3</v>
      </c>
    </row>
    <row r="2" spans="1:2" x14ac:dyDescent="0.3">
      <c r="A2">
        <v>0.97689144831378838</v>
      </c>
      <c r="B2">
        <v>-8.4235819611358526E-3</v>
      </c>
    </row>
    <row r="3" spans="1:2" x14ac:dyDescent="0.3">
      <c r="A3">
        <v>-0.61216020405956828</v>
      </c>
      <c r="B3">
        <v>-0.40898744135030524</v>
      </c>
    </row>
    <row r="4" spans="1:2" x14ac:dyDescent="0.3">
      <c r="A4">
        <v>-0.83604222958842178</v>
      </c>
      <c r="B4">
        <v>-2.0114953795533679E-2</v>
      </c>
    </row>
    <row r="5" spans="1:2" x14ac:dyDescent="0.3">
      <c r="A5">
        <v>0.38814725152436269</v>
      </c>
      <c r="B5">
        <v>-0.64017287730645556</v>
      </c>
    </row>
    <row r="6" spans="1:2" x14ac:dyDescent="0.3">
      <c r="A6">
        <v>-0.77187226792144359</v>
      </c>
      <c r="B6">
        <v>0.45463993178917034</v>
      </c>
    </row>
    <row r="7" spans="1:2" x14ac:dyDescent="0.3">
      <c r="A7">
        <v>0.34783963783998417</v>
      </c>
      <c r="B7">
        <v>0.85991764365202328</v>
      </c>
    </row>
    <row r="8" spans="1:2" x14ac:dyDescent="0.3">
      <c r="A8">
        <v>0.92028640924167104</v>
      </c>
      <c r="B8">
        <v>1.7735395390372562E-2</v>
      </c>
    </row>
    <row r="9" spans="1:2" x14ac:dyDescent="0.3">
      <c r="A9">
        <v>0.32766779410552949</v>
      </c>
      <c r="B9">
        <v>0.92355846690975973</v>
      </c>
    </row>
    <row r="10" spans="1:2" x14ac:dyDescent="0.3">
      <c r="A10">
        <v>0.60520460526460529</v>
      </c>
      <c r="B10">
        <v>-0.45109675048360171</v>
      </c>
    </row>
  </sheetData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CB9EF-9CD4-4F5D-9F11-FA88BC614416}">
  <sheetPr codeName="Sheet43"/>
  <dimension ref="A1:D209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5.2948720702451784</v>
      </c>
      <c r="B1">
        <v>0.88580245129374513</v>
      </c>
      <c r="C1">
        <v>-4.0562991235812458</v>
      </c>
      <c r="D1">
        <v>-0.12578476822228424</v>
      </c>
    </row>
    <row r="2" spans="1:4" x14ac:dyDescent="0.3">
      <c r="A2">
        <v>-3.3179837663492875</v>
      </c>
      <c r="B2">
        <v>5.8127647524421366</v>
      </c>
      <c r="C2">
        <v>-4.5099708208547655</v>
      </c>
      <c r="D2">
        <v>1.0026278983909056</v>
      </c>
    </row>
    <row r="3" spans="1:4" x14ac:dyDescent="0.3">
      <c r="A3">
        <v>-4.5314519424181956</v>
      </c>
      <c r="B3">
        <v>-5.282493899013831</v>
      </c>
      <c r="C3">
        <v>-2.8085097379524964</v>
      </c>
      <c r="D3">
        <v>0.51419416746747004</v>
      </c>
    </row>
    <row r="4" spans="1:4" x14ac:dyDescent="0.3">
      <c r="A4">
        <v>2.1038059497667176</v>
      </c>
      <c r="B4">
        <v>-5.8015215712798147</v>
      </c>
      <c r="C4">
        <v>-3.0716213257261455</v>
      </c>
      <c r="D4">
        <v>1.0113138082710338</v>
      </c>
    </row>
    <row r="5" spans="1:4" x14ac:dyDescent="0.3">
      <c r="A5">
        <v>-4.1836428400192833</v>
      </c>
      <c r="B5">
        <v>2.7528349410135249</v>
      </c>
      <c r="C5">
        <v>-2.7713382107312534</v>
      </c>
      <c r="D5">
        <v>-0.34594974705007903</v>
      </c>
    </row>
    <row r="6" spans="1:4" x14ac:dyDescent="0.3">
      <c r="A6">
        <v>1.8853337149201188</v>
      </c>
      <c r="B6">
        <v>0.38360773626370132</v>
      </c>
      <c r="C6">
        <v>-2.7880355097151925</v>
      </c>
      <c r="D6">
        <v>-0.40385443785778941</v>
      </c>
    </row>
    <row r="7" spans="1:4" x14ac:dyDescent="0.3">
      <c r="A7">
        <v>4.9880657808304809</v>
      </c>
      <c r="B7">
        <v>-1.3809772082848379</v>
      </c>
      <c r="C7">
        <v>-3.155172150025205</v>
      </c>
      <c r="D7">
        <v>0.61052416305539881</v>
      </c>
    </row>
    <row r="8" spans="1:4" x14ac:dyDescent="0.3">
      <c r="A8">
        <v>1.7759998353173474</v>
      </c>
      <c r="B8">
        <v>5.8493500995646208E-2</v>
      </c>
      <c r="C8">
        <v>-3.2757483203576769</v>
      </c>
      <c r="D8">
        <v>0.61791741464313799</v>
      </c>
    </row>
    <row r="9" spans="1:4" x14ac:dyDescent="0.3">
      <c r="A9">
        <v>3.2802835634712229</v>
      </c>
      <c r="B9">
        <v>6.7566978517098972</v>
      </c>
      <c r="C9">
        <v>-2.7423432922925919</v>
      </c>
      <c r="D9">
        <v>-0.23265743926224747</v>
      </c>
    </row>
    <row r="10" spans="1:4" x14ac:dyDescent="0.3">
      <c r="A10">
        <v>5.2605852559856254</v>
      </c>
      <c r="B10">
        <v>-0.32721793008208633</v>
      </c>
      <c r="C10">
        <v>-2.5964180496270233</v>
      </c>
      <c r="D10">
        <v>0.67985080938537767</v>
      </c>
    </row>
    <row r="11" spans="1:4" x14ac:dyDescent="0.3">
      <c r="C11">
        <v>-3.1547609028126922</v>
      </c>
      <c r="D11">
        <v>0.73179621289263197</v>
      </c>
    </row>
    <row r="12" spans="1:4" x14ac:dyDescent="0.3">
      <c r="C12">
        <v>-1.0190262627672262</v>
      </c>
      <c r="D12">
        <v>0.54123709574447854</v>
      </c>
    </row>
    <row r="13" spans="1:4" x14ac:dyDescent="0.3">
      <c r="C13">
        <v>-1.3101651141241815</v>
      </c>
      <c r="D13">
        <v>0.6885131911207707</v>
      </c>
    </row>
    <row r="14" spans="1:4" x14ac:dyDescent="0.3">
      <c r="C14">
        <v>-1.4821412279253405</v>
      </c>
      <c r="D14">
        <v>0.23477031031083462</v>
      </c>
    </row>
    <row r="15" spans="1:4" x14ac:dyDescent="0.3">
      <c r="C15">
        <v>-1.9775058910810943</v>
      </c>
      <c r="D15">
        <v>1.0384492237514886</v>
      </c>
    </row>
    <row r="16" spans="1:4" x14ac:dyDescent="0.3">
      <c r="C16">
        <v>-1.5575629983981807</v>
      </c>
      <c r="D16">
        <v>0.30250050600049894</v>
      </c>
    </row>
    <row r="17" spans="3:4" x14ac:dyDescent="0.3">
      <c r="C17">
        <v>-1.508709362205078</v>
      </c>
      <c r="D17">
        <v>0.41045239080449064</v>
      </c>
    </row>
    <row r="18" spans="3:4" x14ac:dyDescent="0.3">
      <c r="C18">
        <v>-1.8658797942437921</v>
      </c>
      <c r="D18">
        <v>0.73930600994662399</v>
      </c>
    </row>
    <row r="19" spans="3:4" x14ac:dyDescent="0.3">
      <c r="C19">
        <v>-1.8326575721306488</v>
      </c>
      <c r="D19">
        <v>0.80046877129910621</v>
      </c>
    </row>
    <row r="20" spans="3:4" x14ac:dyDescent="0.3">
      <c r="C20">
        <v>-2.3853212743754231</v>
      </c>
      <c r="D20">
        <v>1.5444726664184214</v>
      </c>
    </row>
    <row r="21" spans="3:4" x14ac:dyDescent="0.3">
      <c r="C21">
        <v>-1.6908187089189757</v>
      </c>
      <c r="D21">
        <v>0.84441363293832949</v>
      </c>
    </row>
    <row r="22" spans="3:4" x14ac:dyDescent="0.3">
      <c r="C22">
        <v>-1.5253318325632543</v>
      </c>
      <c r="D22">
        <v>-0.46007774745661162</v>
      </c>
    </row>
    <row r="23" spans="3:4" x14ac:dyDescent="0.3">
      <c r="C23">
        <v>-1.9480273434655941</v>
      </c>
      <c r="D23">
        <v>0.33913290830725112</v>
      </c>
    </row>
    <row r="24" spans="3:4" x14ac:dyDescent="0.3">
      <c r="C24">
        <v>-1.5178566487675333</v>
      </c>
      <c r="D24">
        <v>0.29926918510452694</v>
      </c>
    </row>
    <row r="25" spans="3:4" x14ac:dyDescent="0.3">
      <c r="C25">
        <v>-2.0787831273936175</v>
      </c>
      <c r="D25">
        <v>1.2235305346981997</v>
      </c>
    </row>
    <row r="26" spans="3:4" x14ac:dyDescent="0.3">
      <c r="C26">
        <v>0.75430982528268098</v>
      </c>
      <c r="D26">
        <v>8.6240308517748915E-2</v>
      </c>
    </row>
    <row r="27" spans="3:4" x14ac:dyDescent="0.3">
      <c r="C27">
        <v>0.2084298755098031</v>
      </c>
      <c r="D27">
        <v>0.31180532223617091</v>
      </c>
    </row>
    <row r="28" spans="3:4" x14ac:dyDescent="0.3">
      <c r="C28">
        <v>-0.16711974775699096</v>
      </c>
      <c r="D28">
        <v>1.0685077138683978</v>
      </c>
    </row>
    <row r="29" spans="3:4" x14ac:dyDescent="0.3">
      <c r="C29">
        <v>-0.28770218099594014</v>
      </c>
      <c r="D29">
        <v>1.0759151081765639</v>
      </c>
    </row>
    <row r="30" spans="3:4" x14ac:dyDescent="0.3">
      <c r="C30">
        <v>0.26285710267218304</v>
      </c>
      <c r="D30">
        <v>0.42436069657855269</v>
      </c>
    </row>
    <row r="31" spans="3:4" x14ac:dyDescent="0.3">
      <c r="C31">
        <v>8.0202525125285598E-2</v>
      </c>
      <c r="D31">
        <v>0.56493929230253204</v>
      </c>
    </row>
    <row r="32" spans="3:4" x14ac:dyDescent="0.3">
      <c r="C32">
        <v>-0.63909754108953665</v>
      </c>
      <c r="D32">
        <v>1.227109582602161</v>
      </c>
    </row>
    <row r="33" spans="3:4" x14ac:dyDescent="0.3">
      <c r="C33">
        <v>-7.378428723061882E-2</v>
      </c>
      <c r="D33">
        <v>0.52159995685187877</v>
      </c>
    </row>
    <row r="34" spans="3:4" x14ac:dyDescent="0.3">
      <c r="C34">
        <v>-6.4422286369167345E-2</v>
      </c>
      <c r="D34">
        <v>0.57385070793178539</v>
      </c>
    </row>
    <row r="35" spans="3:4" x14ac:dyDescent="0.3">
      <c r="C35">
        <v>-0.2179811642525902</v>
      </c>
      <c r="D35">
        <v>0.54555713018885521</v>
      </c>
    </row>
    <row r="36" spans="3:4" x14ac:dyDescent="0.3">
      <c r="C36">
        <v>-7.4604854882737839E-2</v>
      </c>
      <c r="D36">
        <v>0.52133960647984789</v>
      </c>
    </row>
    <row r="37" spans="3:4" x14ac:dyDescent="0.3">
      <c r="C37">
        <v>-0.13543198358495365</v>
      </c>
      <c r="D37">
        <v>0.17279295564103589</v>
      </c>
    </row>
    <row r="38" spans="3:4" x14ac:dyDescent="0.3">
      <c r="C38">
        <v>-0.33806179817800308</v>
      </c>
      <c r="D38">
        <v>0.61524444944703927</v>
      </c>
    </row>
    <row r="39" spans="3:4" x14ac:dyDescent="0.3">
      <c r="C39">
        <v>-0.59754112382810165</v>
      </c>
      <c r="D39">
        <v>1.340244583603402</v>
      </c>
    </row>
    <row r="40" spans="3:4" x14ac:dyDescent="0.3">
      <c r="C40">
        <v>0.26046875418450344</v>
      </c>
      <c r="D40">
        <v>1.9492515943103361E-2</v>
      </c>
    </row>
    <row r="41" spans="3:4" x14ac:dyDescent="0.3">
      <c r="C41">
        <v>-0.92951048120456736</v>
      </c>
      <c r="D41">
        <v>1.2605715255349221</v>
      </c>
    </row>
    <row r="42" spans="3:4" x14ac:dyDescent="0.3">
      <c r="C42">
        <v>-0.39861173264548411</v>
      </c>
      <c r="D42">
        <v>0.66991517013970736</v>
      </c>
    </row>
    <row r="43" spans="3:4" x14ac:dyDescent="0.3">
      <c r="C43">
        <v>-8.4162265359551985E-2</v>
      </c>
      <c r="D43">
        <v>0.14930965373878766</v>
      </c>
    </row>
    <row r="44" spans="3:4" x14ac:dyDescent="0.3">
      <c r="C44">
        <v>-3.1228350924826911E-2</v>
      </c>
      <c r="D44">
        <v>-0.45343047736852449</v>
      </c>
    </row>
    <row r="45" spans="3:4" x14ac:dyDescent="0.3">
      <c r="C45">
        <v>0.37954207741902368</v>
      </c>
      <c r="D45">
        <v>-1.7924869434152177</v>
      </c>
    </row>
    <row r="46" spans="3:4" x14ac:dyDescent="0.3">
      <c r="C46">
        <v>0.22089012614958142</v>
      </c>
      <c r="D46">
        <v>-1.0070186328104929</v>
      </c>
    </row>
    <row r="47" spans="3:4" x14ac:dyDescent="0.3">
      <c r="C47">
        <v>3.2024800044589116E-2</v>
      </c>
      <c r="D47">
        <v>-0.33572255879511342</v>
      </c>
    </row>
    <row r="48" spans="3:4" x14ac:dyDescent="0.3">
      <c r="C48">
        <v>2.259808284357598</v>
      </c>
      <c r="D48">
        <v>-1.0218146799398597</v>
      </c>
    </row>
    <row r="49" spans="3:4" x14ac:dyDescent="0.3">
      <c r="C49">
        <v>1.8866945568598825</v>
      </c>
      <c r="D49">
        <v>-0.41798809199964465</v>
      </c>
    </row>
    <row r="50" spans="3:4" x14ac:dyDescent="0.3">
      <c r="C50">
        <v>1.873389220728773</v>
      </c>
      <c r="D50">
        <v>-0.41648988806139109</v>
      </c>
    </row>
    <row r="51" spans="3:4" x14ac:dyDescent="0.3">
      <c r="C51">
        <v>1.4734408391140816</v>
      </c>
      <c r="D51">
        <v>-0.20158005168659818</v>
      </c>
    </row>
    <row r="52" spans="3:4" x14ac:dyDescent="0.3">
      <c r="C52">
        <v>1.9922150277648341</v>
      </c>
      <c r="D52">
        <v>-0.81283407579707934</v>
      </c>
    </row>
    <row r="53" spans="3:4" x14ac:dyDescent="0.3">
      <c r="C53">
        <v>1.814064646795627</v>
      </c>
      <c r="D53">
        <v>-0.35186103825297321</v>
      </c>
    </row>
    <row r="54" spans="3:4" x14ac:dyDescent="0.3">
      <c r="C54">
        <v>1.5283450572881145</v>
      </c>
      <c r="D54">
        <v>-8.8850778691521332E-2</v>
      </c>
    </row>
    <row r="55" spans="3:4" x14ac:dyDescent="0.3">
      <c r="C55">
        <v>1.940411564819873</v>
      </c>
      <c r="D55">
        <v>-0.30460969912093738</v>
      </c>
    </row>
    <row r="56" spans="3:4" x14ac:dyDescent="0.3">
      <c r="C56">
        <v>1.6006052069806278</v>
      </c>
      <c r="D56">
        <v>-0.15276777355677068</v>
      </c>
    </row>
    <row r="57" spans="3:4" x14ac:dyDescent="0.3">
      <c r="C57">
        <v>1.5765214423640843</v>
      </c>
      <c r="D57">
        <v>-0.59620789963500131</v>
      </c>
    </row>
    <row r="58" spans="3:4" x14ac:dyDescent="0.3">
      <c r="C58">
        <v>1.6648268944084135</v>
      </c>
      <c r="D58">
        <v>-0.66185377234373521</v>
      </c>
    </row>
    <row r="59" spans="3:4" x14ac:dyDescent="0.3">
      <c r="C59">
        <v>1.4743464215632525</v>
      </c>
      <c r="D59">
        <v>-0.20018526899106845</v>
      </c>
    </row>
    <row r="60" spans="3:4" x14ac:dyDescent="0.3">
      <c r="C60">
        <v>1.0078657971540488</v>
      </c>
      <c r="D60">
        <v>7.4134518106378514E-2</v>
      </c>
    </row>
    <row r="61" spans="3:4" x14ac:dyDescent="0.3">
      <c r="C61">
        <v>1.9763702926200177</v>
      </c>
      <c r="D61">
        <v>-0.81124274709530897</v>
      </c>
    </row>
    <row r="62" spans="3:4" x14ac:dyDescent="0.3">
      <c r="C62">
        <v>3.4780921482951492</v>
      </c>
      <c r="D62">
        <v>-0.61877033075626398</v>
      </c>
    </row>
    <row r="63" spans="3:4" x14ac:dyDescent="0.3">
      <c r="C63">
        <v>3.078171504391952</v>
      </c>
      <c r="D63">
        <v>-0.40379197089652968</v>
      </c>
    </row>
    <row r="64" spans="3:4" x14ac:dyDescent="0.3">
      <c r="C64">
        <v>3.5836931550297599</v>
      </c>
      <c r="D64">
        <v>-1.0984082614342496</v>
      </c>
    </row>
    <row r="65" spans="3:4" x14ac:dyDescent="0.3">
      <c r="C65">
        <v>3.412079013125584</v>
      </c>
      <c r="D65">
        <v>-0.6697575288646318</v>
      </c>
    </row>
    <row r="66" spans="3:4" x14ac:dyDescent="0.3">
      <c r="C66">
        <v>3.4228659529105121</v>
      </c>
      <c r="D66">
        <v>-0.67099105138607884</v>
      </c>
    </row>
    <row r="67" spans="3:4" x14ac:dyDescent="0.3">
      <c r="C67">
        <v>3.0777633378832499</v>
      </c>
      <c r="D67">
        <v>-0.4027678810023102</v>
      </c>
    </row>
    <row r="68" spans="3:4" x14ac:dyDescent="0.3">
      <c r="C68">
        <v>3.0657584289242914</v>
      </c>
      <c r="D68">
        <v>-0.40219724359864284</v>
      </c>
    </row>
    <row r="69" spans="3:4" x14ac:dyDescent="0.3">
      <c r="C69">
        <v>3.4657713816246836</v>
      </c>
      <c r="D69">
        <v>-0.55759396282351958</v>
      </c>
    </row>
    <row r="70" spans="3:4" x14ac:dyDescent="0.3">
      <c r="C70">
        <v>2.7985757095219701</v>
      </c>
      <c r="D70">
        <v>-0.25479324962088179</v>
      </c>
    </row>
    <row r="71" spans="3:4" x14ac:dyDescent="0.3">
      <c r="C71">
        <v>3.1555053527044929</v>
      </c>
      <c r="D71">
        <v>-0.88025788591617915</v>
      </c>
    </row>
    <row r="72" spans="3:4" x14ac:dyDescent="0.3">
      <c r="C72">
        <v>4.9371587352069009</v>
      </c>
      <c r="D72">
        <v>-0.83768635694647398</v>
      </c>
    </row>
    <row r="73" spans="3:4" x14ac:dyDescent="0.3">
      <c r="C73">
        <v>4.5976791433604083</v>
      </c>
      <c r="D73">
        <v>-0.68585836654625865</v>
      </c>
    </row>
    <row r="74" spans="3:4" x14ac:dyDescent="0.3">
      <c r="C74">
        <v>6.3449513568691618</v>
      </c>
      <c r="D74">
        <v>-1.0876930254614843</v>
      </c>
    </row>
    <row r="75" spans="3:4" x14ac:dyDescent="0.3">
      <c r="C75">
        <v>-4.1604023879081655</v>
      </c>
      <c r="D75">
        <v>-1.5853544521355951</v>
      </c>
    </row>
    <row r="76" spans="3:4" x14ac:dyDescent="0.3">
      <c r="C76">
        <v>-4.581472781610886</v>
      </c>
      <c r="D76">
        <v>-1.031131414677819</v>
      </c>
    </row>
    <row r="77" spans="3:4" x14ac:dyDescent="0.3">
      <c r="C77">
        <v>-4.3646280179973616</v>
      </c>
      <c r="D77">
        <v>-0.34150651105404861</v>
      </c>
    </row>
    <row r="78" spans="3:4" x14ac:dyDescent="0.3">
      <c r="C78">
        <v>-3.6471523057789277</v>
      </c>
      <c r="D78">
        <v>-0.84081993042729342</v>
      </c>
    </row>
    <row r="79" spans="3:4" x14ac:dyDescent="0.3">
      <c r="C79">
        <v>-2.8602543814474335</v>
      </c>
      <c r="D79">
        <v>-0.87488126683925671</v>
      </c>
    </row>
    <row r="80" spans="3:4" x14ac:dyDescent="0.3">
      <c r="C80">
        <v>-3.2297393403783472</v>
      </c>
      <c r="D80">
        <v>-0.24154827298573181</v>
      </c>
    </row>
    <row r="81" spans="3:4" x14ac:dyDescent="0.3">
      <c r="C81">
        <v>-2.8006820882935592</v>
      </c>
      <c r="D81">
        <v>-1.0657047072624506</v>
      </c>
    </row>
    <row r="82" spans="3:4" x14ac:dyDescent="0.3">
      <c r="C82">
        <v>-2.7170204058092233</v>
      </c>
      <c r="D82">
        <v>-1.018440679072858</v>
      </c>
    </row>
    <row r="83" spans="3:4" x14ac:dyDescent="0.3">
      <c r="C83">
        <v>-3.5631678244510367</v>
      </c>
      <c r="D83">
        <v>-0.91211618952393969</v>
      </c>
    </row>
    <row r="84" spans="3:4" x14ac:dyDescent="0.3">
      <c r="C84">
        <v>-3.3479282764104417</v>
      </c>
      <c r="D84">
        <v>-0.70304510652237606</v>
      </c>
    </row>
    <row r="85" spans="3:4" x14ac:dyDescent="0.3">
      <c r="C85">
        <v>-2.4183969822960356</v>
      </c>
      <c r="D85">
        <v>-1.4463105564672645</v>
      </c>
    </row>
    <row r="86" spans="3:4" x14ac:dyDescent="0.3">
      <c r="C86">
        <v>-2.7836444052159259</v>
      </c>
      <c r="D86">
        <v>-0.96916048344018269</v>
      </c>
    </row>
    <row r="87" spans="3:4" x14ac:dyDescent="0.3">
      <c r="C87">
        <v>-2.8725030319242273</v>
      </c>
      <c r="D87">
        <v>5.0846577819543728E-2</v>
      </c>
    </row>
    <row r="88" spans="3:4" x14ac:dyDescent="0.3">
      <c r="C88">
        <v>-3.2373781097773726</v>
      </c>
      <c r="D88">
        <v>-0.61548428240956321</v>
      </c>
    </row>
    <row r="89" spans="3:4" x14ac:dyDescent="0.3">
      <c r="C89">
        <v>-3.9673471012155774</v>
      </c>
      <c r="D89">
        <v>-0.18807690622007064</v>
      </c>
    </row>
    <row r="90" spans="3:4" x14ac:dyDescent="0.3">
      <c r="C90">
        <v>-3.389349960428504</v>
      </c>
      <c r="D90">
        <v>-1.2577939153648325</v>
      </c>
    </row>
    <row r="91" spans="3:4" x14ac:dyDescent="0.3">
      <c r="C91">
        <v>-2.4655578614245237</v>
      </c>
      <c r="D91">
        <v>1.6828877938789059E-2</v>
      </c>
    </row>
    <row r="92" spans="3:4" x14ac:dyDescent="0.3">
      <c r="C92">
        <v>-2.9783412023323619</v>
      </c>
      <c r="D92">
        <v>2.3905909500106732E-3</v>
      </c>
    </row>
    <row r="93" spans="3:4" x14ac:dyDescent="0.3">
      <c r="C93">
        <v>-3.8359007149205002</v>
      </c>
      <c r="D93">
        <v>0.27482102293176436</v>
      </c>
    </row>
    <row r="94" spans="3:4" x14ac:dyDescent="0.3">
      <c r="C94">
        <v>-2.2975132642324398</v>
      </c>
      <c r="D94">
        <v>-0.44355467087224854</v>
      </c>
    </row>
    <row r="95" spans="3:4" x14ac:dyDescent="0.3">
      <c r="C95">
        <v>-0.98195360329280523</v>
      </c>
      <c r="D95">
        <v>-0.64532087292472462</v>
      </c>
    </row>
    <row r="96" spans="3:4" x14ac:dyDescent="0.3">
      <c r="C96">
        <v>-1.240353672246246</v>
      </c>
      <c r="D96">
        <v>8.7941514592859232E-2</v>
      </c>
    </row>
    <row r="97" spans="3:4" x14ac:dyDescent="0.3">
      <c r="C97">
        <v>-1.3861558720792746</v>
      </c>
      <c r="D97">
        <v>-0.37692274886342875</v>
      </c>
    </row>
    <row r="98" spans="3:4" x14ac:dyDescent="0.3">
      <c r="C98">
        <v>-2.3106183189133187</v>
      </c>
      <c r="D98">
        <v>-0.24781109411531502</v>
      </c>
    </row>
    <row r="99" spans="3:4" x14ac:dyDescent="0.3">
      <c r="C99">
        <v>-1.5820490672700851</v>
      </c>
      <c r="D99">
        <v>-0.82175671935167327</v>
      </c>
    </row>
    <row r="100" spans="3:4" x14ac:dyDescent="0.3">
      <c r="C100">
        <v>-1.0350553788819488</v>
      </c>
      <c r="D100">
        <v>-0.5683112090925293</v>
      </c>
    </row>
    <row r="101" spans="3:4" x14ac:dyDescent="0.3">
      <c r="C101">
        <v>-1.3804706481946103</v>
      </c>
      <c r="D101">
        <v>0.11996308235373725</v>
      </c>
    </row>
    <row r="102" spans="3:4" x14ac:dyDescent="0.3">
      <c r="C102">
        <v>-1.8829817181633761</v>
      </c>
      <c r="D102">
        <v>3.5197976115428159E-2</v>
      </c>
    </row>
    <row r="103" spans="3:4" x14ac:dyDescent="0.3">
      <c r="C103">
        <v>-2.6798260403902154</v>
      </c>
      <c r="D103">
        <v>0.38622441072305574</v>
      </c>
    </row>
    <row r="104" spans="3:4" x14ac:dyDescent="0.3">
      <c r="C104">
        <v>-2.581609330802924</v>
      </c>
      <c r="D104">
        <v>0.36742614772311777</v>
      </c>
    </row>
    <row r="105" spans="3:4" x14ac:dyDescent="0.3">
      <c r="C105">
        <v>-1.4747922720062174</v>
      </c>
      <c r="D105">
        <v>-0.10623073324937553</v>
      </c>
    </row>
    <row r="106" spans="3:4" x14ac:dyDescent="0.3">
      <c r="C106">
        <v>-1.4018368356249822</v>
      </c>
      <c r="D106">
        <v>-0.56811868722931047</v>
      </c>
    </row>
    <row r="107" spans="3:4" x14ac:dyDescent="0.3">
      <c r="C107">
        <v>-2.1827493657891002</v>
      </c>
      <c r="D107">
        <v>-0.39306127070052926</v>
      </c>
    </row>
    <row r="108" spans="3:4" x14ac:dyDescent="0.3">
      <c r="C108">
        <v>-2.0263654754729861</v>
      </c>
      <c r="D108">
        <v>-0.22836291773384451</v>
      </c>
    </row>
    <row r="109" spans="3:4" x14ac:dyDescent="0.3">
      <c r="C109">
        <v>-1.0560792696777197</v>
      </c>
      <c r="D109">
        <v>-0.81819853599178061</v>
      </c>
    </row>
    <row r="110" spans="3:4" x14ac:dyDescent="0.3">
      <c r="C110">
        <v>-4.7394812098562369</v>
      </c>
      <c r="D110">
        <v>-4.0854995323865193</v>
      </c>
    </row>
    <row r="111" spans="3:4" x14ac:dyDescent="0.3">
      <c r="C111">
        <v>-1.7891596571648753</v>
      </c>
      <c r="D111">
        <v>2.0513541815724397E-2</v>
      </c>
    </row>
    <row r="112" spans="3:4" x14ac:dyDescent="0.3">
      <c r="C112">
        <v>-1.6996421322109232</v>
      </c>
      <c r="D112">
        <v>-0.79753038977614088</v>
      </c>
    </row>
    <row r="113" spans="3:4" x14ac:dyDescent="0.3">
      <c r="C113">
        <v>-0.65818587186445576</v>
      </c>
      <c r="D113">
        <v>-0.31052806964003349</v>
      </c>
    </row>
    <row r="114" spans="3:4" x14ac:dyDescent="0.3">
      <c r="C114">
        <v>-1.4474565060276585</v>
      </c>
      <c r="D114">
        <v>-0.63286038670323064</v>
      </c>
    </row>
    <row r="115" spans="3:4" x14ac:dyDescent="0.3">
      <c r="C115">
        <v>-2.2498191436471964</v>
      </c>
      <c r="D115">
        <v>-0.33907230222357376</v>
      </c>
    </row>
    <row r="116" spans="3:4" x14ac:dyDescent="0.3">
      <c r="C116">
        <v>-2.1592172439701409</v>
      </c>
      <c r="D116">
        <v>-0.34598581476991108</v>
      </c>
    </row>
    <row r="117" spans="3:4" x14ac:dyDescent="0.3">
      <c r="C117">
        <v>-1.5515399840873174</v>
      </c>
      <c r="D117">
        <v>0.39835226456847522</v>
      </c>
    </row>
    <row r="118" spans="3:4" x14ac:dyDescent="0.3">
      <c r="C118">
        <v>-2.3266640524409028</v>
      </c>
      <c r="D118">
        <v>0.73467626736203184</v>
      </c>
    </row>
    <row r="119" spans="3:4" x14ac:dyDescent="0.3">
      <c r="C119">
        <v>-1.7581104823259723</v>
      </c>
      <c r="D119">
        <v>-0.10676375480257416</v>
      </c>
    </row>
    <row r="120" spans="3:4" x14ac:dyDescent="0.3">
      <c r="C120">
        <v>-1.0381381666204585</v>
      </c>
      <c r="D120">
        <v>0.32412894133933967</v>
      </c>
    </row>
    <row r="121" spans="3:4" x14ac:dyDescent="0.3">
      <c r="C121">
        <v>-1.8909889944363576</v>
      </c>
      <c r="D121">
        <v>0.62175592803592361</v>
      </c>
    </row>
    <row r="122" spans="3:4" x14ac:dyDescent="0.3">
      <c r="C122">
        <v>-1.998994415538984</v>
      </c>
      <c r="D122">
        <v>0.15771588675656015</v>
      </c>
    </row>
    <row r="123" spans="3:4" x14ac:dyDescent="0.3">
      <c r="C123">
        <v>0.7369466311668541</v>
      </c>
      <c r="D123">
        <v>-0.48147302036238587</v>
      </c>
    </row>
    <row r="124" spans="3:4" x14ac:dyDescent="0.3">
      <c r="C124">
        <v>0.32076390904993718</v>
      </c>
      <c r="D124">
        <v>-0.3313693242613196</v>
      </c>
    </row>
    <row r="125" spans="3:4" x14ac:dyDescent="0.3">
      <c r="C125">
        <v>-0.40749961741331575</v>
      </c>
      <c r="D125">
        <v>-2.5984435520593346E-2</v>
      </c>
    </row>
    <row r="126" spans="3:4" x14ac:dyDescent="0.3">
      <c r="C126">
        <v>-0.34329046124227053</v>
      </c>
      <c r="D126">
        <v>-3.7471097421159553E-2</v>
      </c>
    </row>
    <row r="127" spans="3:4" x14ac:dyDescent="0.3">
      <c r="C127">
        <v>0.68910337316109382</v>
      </c>
      <c r="D127">
        <v>-0.46473916602996496</v>
      </c>
    </row>
    <row r="128" spans="3:4" x14ac:dyDescent="0.3">
      <c r="C128">
        <v>4.2191640482543112E-2</v>
      </c>
      <c r="D128">
        <v>0.41673775875232949</v>
      </c>
    </row>
    <row r="129" spans="3:4" x14ac:dyDescent="0.3">
      <c r="C129">
        <v>-0.73377282324351512</v>
      </c>
      <c r="D129">
        <v>0.72443309033946923</v>
      </c>
    </row>
    <row r="130" spans="3:4" x14ac:dyDescent="0.3">
      <c r="C130">
        <v>-0.17782473695746814</v>
      </c>
      <c r="D130">
        <v>-2.6594140862018476E-2</v>
      </c>
    </row>
    <row r="131" spans="3:4" x14ac:dyDescent="0.3">
      <c r="C131">
        <v>0.41088138098465704</v>
      </c>
      <c r="D131">
        <v>0.15533585339926151</v>
      </c>
    </row>
    <row r="132" spans="3:4" x14ac:dyDescent="0.3">
      <c r="C132">
        <v>-0.41847751676692013</v>
      </c>
      <c r="D132">
        <v>3.2548014772148769E-2</v>
      </c>
    </row>
    <row r="133" spans="3:4" x14ac:dyDescent="0.3">
      <c r="C133">
        <v>-8.266868905539157E-2</v>
      </c>
      <c r="D133">
        <v>-0.10257789613115753</v>
      </c>
    </row>
    <row r="134" spans="3:4" x14ac:dyDescent="0.3">
      <c r="C134">
        <v>0.19403840177201762</v>
      </c>
      <c r="D134">
        <v>-0.22797922743925064</v>
      </c>
    </row>
    <row r="135" spans="3:4" x14ac:dyDescent="0.3">
      <c r="C135">
        <v>-0.57690548024028399</v>
      </c>
      <c r="D135">
        <v>-0.42535285083768626</v>
      </c>
    </row>
    <row r="136" spans="3:4" x14ac:dyDescent="0.3">
      <c r="C136">
        <v>-0.27342441582664551</v>
      </c>
      <c r="D136">
        <v>0.50471415762237659</v>
      </c>
    </row>
    <row r="137" spans="3:4" x14ac:dyDescent="0.3">
      <c r="C137">
        <v>0.6189631636231534</v>
      </c>
      <c r="D137">
        <v>-0.93657669472916139</v>
      </c>
    </row>
    <row r="138" spans="3:4" x14ac:dyDescent="0.3">
      <c r="C138">
        <v>-1.9434795782182875E-2</v>
      </c>
      <c r="D138">
        <v>0.41855573217526865</v>
      </c>
    </row>
    <row r="139" spans="3:4" x14ac:dyDescent="0.3">
      <c r="C139">
        <v>-0.8065839157415331</v>
      </c>
      <c r="D139">
        <v>0.72670691072638993</v>
      </c>
    </row>
    <row r="140" spans="3:4" x14ac:dyDescent="0.3">
      <c r="C140">
        <v>-0.70764525249448451</v>
      </c>
      <c r="D140">
        <v>0.71393506029318909</v>
      </c>
    </row>
    <row r="141" spans="3:4" x14ac:dyDescent="0.3">
      <c r="C141">
        <v>0.31259092577164244</v>
      </c>
      <c r="D141">
        <v>0.16422479174390678</v>
      </c>
    </row>
    <row r="142" spans="3:4" x14ac:dyDescent="0.3">
      <c r="C142">
        <v>-0.82541210828429712</v>
      </c>
      <c r="D142">
        <v>0.67630338116504796</v>
      </c>
    </row>
    <row r="143" spans="3:4" x14ac:dyDescent="0.3">
      <c r="C143">
        <v>-1.2318817837808349</v>
      </c>
      <c r="D143">
        <v>0.64112362686791013</v>
      </c>
    </row>
    <row r="144" spans="3:4" x14ac:dyDescent="0.3">
      <c r="C144">
        <v>-0.26362038920708791</v>
      </c>
      <c r="D144">
        <v>0.17892282883957356</v>
      </c>
    </row>
    <row r="145" spans="3:4" x14ac:dyDescent="0.3">
      <c r="C145">
        <v>-0.94749159780148939</v>
      </c>
      <c r="D145">
        <v>0.21607807634562162</v>
      </c>
    </row>
    <row r="146" spans="3:4" x14ac:dyDescent="0.3">
      <c r="C146">
        <v>-0.92449995829476761</v>
      </c>
      <c r="D146">
        <v>0.5174344127381687</v>
      </c>
    </row>
    <row r="147" spans="3:4" x14ac:dyDescent="0.3">
      <c r="C147">
        <v>-0.20605318484829291</v>
      </c>
      <c r="D147">
        <v>0.10283703140579765</v>
      </c>
    </row>
    <row r="148" spans="3:4" x14ac:dyDescent="0.3">
      <c r="C148">
        <v>-0.51410529066342447</v>
      </c>
      <c r="D148">
        <v>0.47485785752153692</v>
      </c>
    </row>
    <row r="149" spans="3:4" x14ac:dyDescent="0.3">
      <c r="C149">
        <v>0.26582787275602549</v>
      </c>
      <c r="D149">
        <v>-0.45715987068147734</v>
      </c>
    </row>
    <row r="150" spans="3:4" x14ac:dyDescent="0.3">
      <c r="C150">
        <v>-0.45052678283383651</v>
      </c>
      <c r="D150">
        <v>-0.40781326788515887</v>
      </c>
    </row>
    <row r="151" spans="3:4" x14ac:dyDescent="0.3">
      <c r="C151">
        <v>0.24045518268308039</v>
      </c>
      <c r="D151">
        <v>-0.31148615771406435</v>
      </c>
    </row>
    <row r="152" spans="3:4" x14ac:dyDescent="0.3">
      <c r="C152">
        <v>0.57757616403119905</v>
      </c>
      <c r="D152">
        <v>2.7941398670049657E-2</v>
      </c>
    </row>
    <row r="153" spans="3:4" x14ac:dyDescent="0.3">
      <c r="C153">
        <v>-0.18578714962698756</v>
      </c>
      <c r="D153">
        <v>0.33445009460932651</v>
      </c>
    </row>
    <row r="154" spans="3:4" x14ac:dyDescent="0.3">
      <c r="C154">
        <v>-8.6302823419256824E-2</v>
      </c>
      <c r="D154">
        <v>0.32189755365204165</v>
      </c>
    </row>
    <row r="155" spans="3:4" x14ac:dyDescent="0.3">
      <c r="C155">
        <v>-0.49811776552203857</v>
      </c>
      <c r="D155">
        <v>-0.21112347368930509</v>
      </c>
    </row>
    <row r="156" spans="3:4" x14ac:dyDescent="0.3">
      <c r="C156">
        <v>-0.56290769015016329</v>
      </c>
      <c r="D156">
        <v>0.55678375638670119</v>
      </c>
    </row>
    <row r="157" spans="3:4" x14ac:dyDescent="0.3">
      <c r="C157">
        <v>-0.59640172766858601</v>
      </c>
      <c r="D157">
        <v>-0.73956953778136569</v>
      </c>
    </row>
    <row r="158" spans="3:4" x14ac:dyDescent="0.3">
      <c r="C158">
        <v>-0.39093773515694658</v>
      </c>
      <c r="D158">
        <v>1.0002602943337771</v>
      </c>
    </row>
    <row r="159" spans="3:4" x14ac:dyDescent="0.3">
      <c r="C159">
        <v>-0.38963957619166167</v>
      </c>
      <c r="D159">
        <v>0.27332752717128966</v>
      </c>
    </row>
    <row r="160" spans="3:4" x14ac:dyDescent="0.3">
      <c r="C160">
        <v>-5.4648600234630404E-2</v>
      </c>
      <c r="D160">
        <v>0.74155508528840919</v>
      </c>
    </row>
    <row r="161" spans="3:4" x14ac:dyDescent="0.3">
      <c r="C161">
        <v>2.0045310799379066</v>
      </c>
      <c r="D161">
        <v>-0.1136577172402785</v>
      </c>
    </row>
    <row r="162" spans="3:4" x14ac:dyDescent="0.3">
      <c r="C162">
        <v>1.2640974495900992</v>
      </c>
      <c r="D162">
        <v>0.15267380033199029</v>
      </c>
    </row>
    <row r="163" spans="3:4" x14ac:dyDescent="0.3">
      <c r="C163">
        <v>1.9298343285907738</v>
      </c>
      <c r="D163">
        <v>-1.4673414475215749</v>
      </c>
    </row>
    <row r="164" spans="3:4" x14ac:dyDescent="0.3">
      <c r="C164">
        <v>2.3127754795071378</v>
      </c>
      <c r="D164">
        <v>-0.36010249357225049</v>
      </c>
    </row>
    <row r="165" spans="3:4" x14ac:dyDescent="0.3">
      <c r="C165">
        <v>1.2641029239399268</v>
      </c>
      <c r="D165">
        <v>9.9694506300692237E-2</v>
      </c>
    </row>
    <row r="166" spans="3:4" x14ac:dyDescent="0.3">
      <c r="C166">
        <v>0.95189174483012895</v>
      </c>
      <c r="D166">
        <v>0.28683678832835002</v>
      </c>
    </row>
    <row r="167" spans="3:4" x14ac:dyDescent="0.3">
      <c r="C167">
        <v>1.8670637258611611</v>
      </c>
      <c r="D167">
        <v>-0.14058532821858563</v>
      </c>
    </row>
    <row r="168" spans="3:4" x14ac:dyDescent="0.3">
      <c r="C168">
        <v>1.1845716914652993</v>
      </c>
      <c r="D168">
        <v>-0.38669123620907392</v>
      </c>
    </row>
    <row r="169" spans="3:4" x14ac:dyDescent="0.3">
      <c r="C169">
        <v>1.2432570246044194</v>
      </c>
      <c r="D169">
        <v>0.15569895712200787</v>
      </c>
    </row>
    <row r="170" spans="3:4" x14ac:dyDescent="0.3">
      <c r="C170">
        <v>1.8301967501238205</v>
      </c>
      <c r="D170">
        <v>-9.358584499372237E-2</v>
      </c>
    </row>
    <row r="171" spans="3:4" x14ac:dyDescent="0.3">
      <c r="C171">
        <v>1.075046794896767</v>
      </c>
      <c r="D171">
        <v>0.81656127068182149</v>
      </c>
    </row>
    <row r="172" spans="3:4" x14ac:dyDescent="0.3">
      <c r="C172">
        <v>1.1182591453963124</v>
      </c>
      <c r="D172">
        <v>0.33706262011848803</v>
      </c>
    </row>
    <row r="173" spans="3:4" x14ac:dyDescent="0.3">
      <c r="C173">
        <v>1.6522028459429996</v>
      </c>
      <c r="D173">
        <v>0.53353459022863736</v>
      </c>
    </row>
    <row r="174" spans="3:4" x14ac:dyDescent="0.3">
      <c r="C174">
        <v>0.89239408654944319</v>
      </c>
      <c r="D174">
        <v>0.36004407816178591</v>
      </c>
    </row>
    <row r="175" spans="3:4" x14ac:dyDescent="0.3">
      <c r="C175">
        <v>0.97696513858780332</v>
      </c>
      <c r="D175">
        <v>0.77487966782019269</v>
      </c>
    </row>
    <row r="176" spans="3:4" x14ac:dyDescent="0.3">
      <c r="C176">
        <v>1.9771110020142804</v>
      </c>
      <c r="D176">
        <v>-0.15214161438409285</v>
      </c>
    </row>
    <row r="177" spans="3:4" x14ac:dyDescent="0.3">
      <c r="C177">
        <v>1.360475988906124</v>
      </c>
      <c r="D177">
        <v>7.4872076033519822E-2</v>
      </c>
    </row>
    <row r="178" spans="3:4" x14ac:dyDescent="0.3">
      <c r="C178">
        <v>1.389539966903051</v>
      </c>
      <c r="D178">
        <v>0.57415512545598801</v>
      </c>
    </row>
    <row r="179" spans="3:4" x14ac:dyDescent="0.3">
      <c r="C179">
        <v>0.97399073995183694</v>
      </c>
      <c r="D179">
        <v>0.83592765276870762</v>
      </c>
    </row>
    <row r="180" spans="3:4" x14ac:dyDescent="0.3">
      <c r="C180">
        <v>0.61165143397438049</v>
      </c>
      <c r="D180">
        <v>1.0367516158499632</v>
      </c>
    </row>
    <row r="181" spans="3:4" x14ac:dyDescent="0.3">
      <c r="C181">
        <v>1.5753494414877682</v>
      </c>
      <c r="D181">
        <v>0.5477127007230882</v>
      </c>
    </row>
    <row r="182" spans="3:4" x14ac:dyDescent="0.3">
      <c r="C182">
        <v>0.76486252794677301</v>
      </c>
      <c r="D182">
        <v>0.39197029629394003</v>
      </c>
    </row>
    <row r="183" spans="3:4" x14ac:dyDescent="0.3">
      <c r="C183">
        <v>0.84424418805429768</v>
      </c>
      <c r="D183">
        <v>0.79906049464141049</v>
      </c>
    </row>
    <row r="184" spans="3:4" x14ac:dyDescent="0.3">
      <c r="C184">
        <v>0.77006391835689514</v>
      </c>
      <c r="D184">
        <v>0.32510687387433407</v>
      </c>
    </row>
    <row r="185" spans="3:4" x14ac:dyDescent="0.3">
      <c r="C185">
        <v>1.4979337154078869</v>
      </c>
      <c r="D185">
        <v>0.13145045769256924</v>
      </c>
    </row>
    <row r="186" spans="3:4" x14ac:dyDescent="0.3">
      <c r="C186">
        <v>1.5599628685956244</v>
      </c>
      <c r="D186">
        <v>0.4459969022135149</v>
      </c>
    </row>
    <row r="187" spans="3:4" x14ac:dyDescent="0.3">
      <c r="C187">
        <v>1.2176886990424298</v>
      </c>
      <c r="D187">
        <v>0.64804121171831697</v>
      </c>
    </row>
    <row r="188" spans="3:4" x14ac:dyDescent="0.3">
      <c r="C188">
        <v>1.4294080782672314</v>
      </c>
      <c r="D188">
        <v>-2.6813287383526632E-2</v>
      </c>
    </row>
    <row r="189" spans="3:4" x14ac:dyDescent="0.3">
      <c r="C189">
        <v>3.1237048876390299</v>
      </c>
      <c r="D189">
        <v>0.2707781539310149</v>
      </c>
    </row>
    <row r="190" spans="3:4" x14ac:dyDescent="0.3">
      <c r="C190">
        <v>2.6997587927233835</v>
      </c>
      <c r="D190">
        <v>0.50323085622671082</v>
      </c>
    </row>
    <row r="191" spans="3:4" x14ac:dyDescent="0.3">
      <c r="C191">
        <v>3.6941918271578302</v>
      </c>
      <c r="D191">
        <v>2.1829534670589516E-2</v>
      </c>
    </row>
    <row r="192" spans="3:4" x14ac:dyDescent="0.3">
      <c r="C192">
        <v>2.8712725154266598</v>
      </c>
      <c r="D192">
        <v>-0.16626089520907386</v>
      </c>
    </row>
    <row r="193" spans="3:4" x14ac:dyDescent="0.3">
      <c r="C193">
        <v>2.931389700358785</v>
      </c>
      <c r="D193">
        <v>0.25159522900031939</v>
      </c>
    </row>
    <row r="194" spans="3:4" x14ac:dyDescent="0.3">
      <c r="C194">
        <v>3.5118364583831636</v>
      </c>
      <c r="D194">
        <v>1.818008937740349E-2</v>
      </c>
    </row>
    <row r="195" spans="3:4" x14ac:dyDescent="0.3">
      <c r="C195">
        <v>2.9832405655105863</v>
      </c>
      <c r="D195">
        <v>-0.25866275697715846</v>
      </c>
    </row>
    <row r="196" spans="3:4" x14ac:dyDescent="0.3">
      <c r="C196">
        <v>2.9682173102474434</v>
      </c>
      <c r="D196">
        <v>0.24223040773182541</v>
      </c>
    </row>
    <row r="197" spans="3:4" x14ac:dyDescent="0.3">
      <c r="C197">
        <v>3.1016671673945635</v>
      </c>
      <c r="D197">
        <v>0.21474765801022647</v>
      </c>
    </row>
    <row r="198" spans="3:4" x14ac:dyDescent="0.3">
      <c r="C198">
        <v>3.4419952736180033</v>
      </c>
      <c r="D198">
        <v>-0.40247772697278539</v>
      </c>
    </row>
    <row r="199" spans="3:4" x14ac:dyDescent="0.3">
      <c r="C199">
        <v>2.7000610281017443</v>
      </c>
      <c r="D199">
        <v>0.49821265500456507</v>
      </c>
    </row>
    <row r="200" spans="3:4" x14ac:dyDescent="0.3">
      <c r="C200">
        <v>2.8017535599598147</v>
      </c>
      <c r="D200">
        <v>0.92873943979136264</v>
      </c>
    </row>
    <row r="201" spans="3:4" x14ac:dyDescent="0.3">
      <c r="C201">
        <v>3.2815720144364886</v>
      </c>
      <c r="D201">
        <v>0.24129893578614647</v>
      </c>
    </row>
    <row r="202" spans="3:4" x14ac:dyDescent="0.3">
      <c r="C202">
        <v>2.5987211458734825</v>
      </c>
      <c r="D202">
        <v>0.51829888418804604</v>
      </c>
    </row>
    <row r="203" spans="3:4" x14ac:dyDescent="0.3">
      <c r="C203">
        <v>2.7055220062905803</v>
      </c>
      <c r="D203">
        <v>0.93215416338831791</v>
      </c>
    </row>
    <row r="204" spans="3:4" x14ac:dyDescent="0.3">
      <c r="C204">
        <v>3.3246884695605998</v>
      </c>
      <c r="D204">
        <v>9.5343242406313145E-2</v>
      </c>
    </row>
    <row r="205" spans="3:4" x14ac:dyDescent="0.3">
      <c r="C205">
        <v>4.7428824515973282</v>
      </c>
      <c r="D205">
        <v>-9.4410211291401595E-3</v>
      </c>
    </row>
    <row r="206" spans="3:4" x14ac:dyDescent="0.3">
      <c r="C206">
        <v>4.8452080093828584</v>
      </c>
      <c r="D206">
        <v>0.39755447658354931</v>
      </c>
    </row>
    <row r="207" spans="3:4" x14ac:dyDescent="0.3">
      <c r="C207">
        <v>4.799637489763608</v>
      </c>
      <c r="D207">
        <v>0.40996244743435217</v>
      </c>
    </row>
    <row r="208" spans="3:4" x14ac:dyDescent="0.3">
      <c r="C208">
        <v>4.9933836971343002</v>
      </c>
      <c r="D208">
        <v>-0.26375661793111921</v>
      </c>
    </row>
    <row r="209" spans="3:4" x14ac:dyDescent="0.3">
      <c r="C209">
        <v>6.6185900878064725</v>
      </c>
      <c r="D209">
        <v>-6.7718717595136549E-2</v>
      </c>
    </row>
  </sheetData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8093F-7901-4B2A-8BD4-D7AB7DD7B952}">
  <sheetPr codeName="Sheet42"/>
  <dimension ref="A1:B209"/>
  <sheetViews>
    <sheetView workbookViewId="0"/>
  </sheetViews>
  <sheetFormatPr defaultRowHeight="14.4" x14ac:dyDescent="0.3"/>
  <sheetData>
    <row r="1" spans="1:2" x14ac:dyDescent="0.3">
      <c r="A1">
        <v>-4.0562991235812458</v>
      </c>
      <c r="B1">
        <v>-0.12578476822228424</v>
      </c>
    </row>
    <row r="2" spans="1:2" x14ac:dyDescent="0.3">
      <c r="A2">
        <v>-4.5099708208547655</v>
      </c>
      <c r="B2">
        <v>1.0026278983909056</v>
      </c>
    </row>
    <row r="3" spans="1:2" x14ac:dyDescent="0.3">
      <c r="A3">
        <v>-2.8085097379524964</v>
      </c>
      <c r="B3">
        <v>0.51419416746747004</v>
      </c>
    </row>
    <row r="4" spans="1:2" x14ac:dyDescent="0.3">
      <c r="A4">
        <v>-3.0716213257261455</v>
      </c>
      <c r="B4">
        <v>1.0113138082710338</v>
      </c>
    </row>
    <row r="5" spans="1:2" x14ac:dyDescent="0.3">
      <c r="A5">
        <v>-2.7713382107312534</v>
      </c>
      <c r="B5">
        <v>-0.34594974705007903</v>
      </c>
    </row>
    <row r="6" spans="1:2" x14ac:dyDescent="0.3">
      <c r="A6">
        <v>-2.7880355097151925</v>
      </c>
      <c r="B6">
        <v>-0.40385443785778941</v>
      </c>
    </row>
    <row r="7" spans="1:2" x14ac:dyDescent="0.3">
      <c r="A7">
        <v>-3.155172150025205</v>
      </c>
      <c r="B7">
        <v>0.61052416305539881</v>
      </c>
    </row>
    <row r="8" spans="1:2" x14ac:dyDescent="0.3">
      <c r="A8">
        <v>-3.2757483203576769</v>
      </c>
      <c r="B8">
        <v>0.61791741464313799</v>
      </c>
    </row>
    <row r="9" spans="1:2" x14ac:dyDescent="0.3">
      <c r="A9">
        <v>-2.7423432922925919</v>
      </c>
      <c r="B9">
        <v>-0.23265743926224747</v>
      </c>
    </row>
    <row r="10" spans="1:2" x14ac:dyDescent="0.3">
      <c r="A10">
        <v>-2.5964180496270233</v>
      </c>
      <c r="B10">
        <v>0.67985080938537767</v>
      </c>
    </row>
    <row r="11" spans="1:2" x14ac:dyDescent="0.3">
      <c r="A11">
        <v>-3.1547609028126922</v>
      </c>
      <c r="B11">
        <v>0.73179621289263197</v>
      </c>
    </row>
    <row r="12" spans="1:2" x14ac:dyDescent="0.3">
      <c r="A12">
        <v>-1.0190262627672262</v>
      </c>
      <c r="B12">
        <v>0.54123709574447854</v>
      </c>
    </row>
    <row r="13" spans="1:2" x14ac:dyDescent="0.3">
      <c r="A13">
        <v>-1.3101651141241815</v>
      </c>
      <c r="B13">
        <v>0.6885131911207707</v>
      </c>
    </row>
    <row r="14" spans="1:2" x14ac:dyDescent="0.3">
      <c r="A14">
        <v>-1.4821412279253405</v>
      </c>
      <c r="B14">
        <v>0.23477031031083462</v>
      </c>
    </row>
    <row r="15" spans="1:2" x14ac:dyDescent="0.3">
      <c r="A15">
        <v>-1.9775058910810943</v>
      </c>
      <c r="B15">
        <v>1.0384492237514886</v>
      </c>
    </row>
    <row r="16" spans="1:2" x14ac:dyDescent="0.3">
      <c r="A16">
        <v>-1.5575629983981807</v>
      </c>
      <c r="B16">
        <v>0.30250050600049894</v>
      </c>
    </row>
    <row r="17" spans="1:2" x14ac:dyDescent="0.3">
      <c r="A17">
        <v>-1.508709362205078</v>
      </c>
      <c r="B17">
        <v>0.41045239080449064</v>
      </c>
    </row>
    <row r="18" spans="1:2" x14ac:dyDescent="0.3">
      <c r="A18">
        <v>-1.8658797942437921</v>
      </c>
      <c r="B18">
        <v>0.73930600994662399</v>
      </c>
    </row>
    <row r="19" spans="1:2" x14ac:dyDescent="0.3">
      <c r="A19">
        <v>-1.8326575721306488</v>
      </c>
      <c r="B19">
        <v>0.80046877129910621</v>
      </c>
    </row>
    <row r="20" spans="1:2" x14ac:dyDescent="0.3">
      <c r="A20">
        <v>-2.3853212743754231</v>
      </c>
      <c r="B20">
        <v>1.5444726664184214</v>
      </c>
    </row>
    <row r="21" spans="1:2" x14ac:dyDescent="0.3">
      <c r="A21">
        <v>-1.6908187089189757</v>
      </c>
      <c r="B21">
        <v>0.84441363293832949</v>
      </c>
    </row>
    <row r="22" spans="1:2" x14ac:dyDescent="0.3">
      <c r="A22">
        <v>-1.5253318325632543</v>
      </c>
      <c r="B22">
        <v>-0.46007774745661162</v>
      </c>
    </row>
    <row r="23" spans="1:2" x14ac:dyDescent="0.3">
      <c r="A23">
        <v>-1.9480273434655941</v>
      </c>
      <c r="B23">
        <v>0.33913290830725112</v>
      </c>
    </row>
    <row r="24" spans="1:2" x14ac:dyDescent="0.3">
      <c r="A24">
        <v>-1.5178566487675333</v>
      </c>
      <c r="B24">
        <v>0.29926918510452694</v>
      </c>
    </row>
    <row r="25" spans="1:2" x14ac:dyDescent="0.3">
      <c r="A25">
        <v>-2.0787831273936175</v>
      </c>
      <c r="B25">
        <v>1.2235305346981997</v>
      </c>
    </row>
    <row r="26" spans="1:2" x14ac:dyDescent="0.3">
      <c r="A26">
        <v>0.75430982528268098</v>
      </c>
      <c r="B26">
        <v>8.6240308517748915E-2</v>
      </c>
    </row>
    <row r="27" spans="1:2" x14ac:dyDescent="0.3">
      <c r="A27">
        <v>0.2084298755098031</v>
      </c>
      <c r="B27">
        <v>0.31180532223617091</v>
      </c>
    </row>
    <row r="28" spans="1:2" x14ac:dyDescent="0.3">
      <c r="A28">
        <v>-0.16711974775699096</v>
      </c>
      <c r="B28">
        <v>1.0685077138683978</v>
      </c>
    </row>
    <row r="29" spans="1:2" x14ac:dyDescent="0.3">
      <c r="A29">
        <v>-0.28770218099594014</v>
      </c>
      <c r="B29">
        <v>1.0759151081765639</v>
      </c>
    </row>
    <row r="30" spans="1:2" x14ac:dyDescent="0.3">
      <c r="A30">
        <v>0.26285710267218304</v>
      </c>
      <c r="B30">
        <v>0.42436069657855269</v>
      </c>
    </row>
    <row r="31" spans="1:2" x14ac:dyDescent="0.3">
      <c r="A31">
        <v>8.0202525125285598E-2</v>
      </c>
      <c r="B31">
        <v>0.56493929230253204</v>
      </c>
    </row>
    <row r="32" spans="1:2" x14ac:dyDescent="0.3">
      <c r="A32">
        <v>-0.63909754108953665</v>
      </c>
      <c r="B32">
        <v>1.227109582602161</v>
      </c>
    </row>
    <row r="33" spans="1:2" x14ac:dyDescent="0.3">
      <c r="A33">
        <v>-7.378428723061882E-2</v>
      </c>
      <c r="B33">
        <v>0.52159995685187877</v>
      </c>
    </row>
    <row r="34" spans="1:2" x14ac:dyDescent="0.3">
      <c r="A34">
        <v>-6.4422286369167345E-2</v>
      </c>
      <c r="B34">
        <v>0.57385070793178539</v>
      </c>
    </row>
    <row r="35" spans="1:2" x14ac:dyDescent="0.3">
      <c r="A35">
        <v>-0.2179811642525902</v>
      </c>
      <c r="B35">
        <v>0.54555713018885521</v>
      </c>
    </row>
    <row r="36" spans="1:2" x14ac:dyDescent="0.3">
      <c r="A36">
        <v>-7.4604854882737839E-2</v>
      </c>
      <c r="B36">
        <v>0.52133960647984789</v>
      </c>
    </row>
    <row r="37" spans="1:2" x14ac:dyDescent="0.3">
      <c r="A37">
        <v>-0.13543198358495365</v>
      </c>
      <c r="B37">
        <v>0.17279295564103589</v>
      </c>
    </row>
    <row r="38" spans="1:2" x14ac:dyDescent="0.3">
      <c r="A38">
        <v>-0.33806179817800308</v>
      </c>
      <c r="B38">
        <v>0.61524444944703927</v>
      </c>
    </row>
    <row r="39" spans="1:2" x14ac:dyDescent="0.3">
      <c r="A39">
        <v>-0.59754112382810165</v>
      </c>
      <c r="B39">
        <v>1.340244583603402</v>
      </c>
    </row>
    <row r="40" spans="1:2" x14ac:dyDescent="0.3">
      <c r="A40">
        <v>0.26046875418450344</v>
      </c>
      <c r="B40">
        <v>1.9492515943103361E-2</v>
      </c>
    </row>
    <row r="41" spans="1:2" x14ac:dyDescent="0.3">
      <c r="A41">
        <v>-0.92951048120456736</v>
      </c>
      <c r="B41">
        <v>1.2605715255349221</v>
      </c>
    </row>
    <row r="42" spans="1:2" x14ac:dyDescent="0.3">
      <c r="A42">
        <v>-0.39861173264548411</v>
      </c>
      <c r="B42">
        <v>0.66991517013970736</v>
      </c>
    </row>
    <row r="43" spans="1:2" x14ac:dyDescent="0.3">
      <c r="A43">
        <v>-8.4162265359551985E-2</v>
      </c>
      <c r="B43">
        <v>0.14930965373878766</v>
      </c>
    </row>
    <row r="44" spans="1:2" x14ac:dyDescent="0.3">
      <c r="A44">
        <v>-3.1228350924826911E-2</v>
      </c>
      <c r="B44">
        <v>-0.45343047736852449</v>
      </c>
    </row>
    <row r="45" spans="1:2" x14ac:dyDescent="0.3">
      <c r="A45">
        <v>0.37954207741902368</v>
      </c>
      <c r="B45">
        <v>-1.7924869434152177</v>
      </c>
    </row>
    <row r="46" spans="1:2" x14ac:dyDescent="0.3">
      <c r="A46">
        <v>0.22089012614958142</v>
      </c>
      <c r="B46">
        <v>-1.0070186328104929</v>
      </c>
    </row>
    <row r="47" spans="1:2" x14ac:dyDescent="0.3">
      <c r="A47">
        <v>3.2024800044589116E-2</v>
      </c>
      <c r="B47">
        <v>-0.33572255879511342</v>
      </c>
    </row>
    <row r="48" spans="1:2" x14ac:dyDescent="0.3">
      <c r="A48">
        <v>2.259808284357598</v>
      </c>
      <c r="B48">
        <v>-1.0218146799398597</v>
      </c>
    </row>
    <row r="49" spans="1:2" x14ac:dyDescent="0.3">
      <c r="A49">
        <v>1.8866945568598825</v>
      </c>
      <c r="B49">
        <v>-0.41798809199964465</v>
      </c>
    </row>
    <row r="50" spans="1:2" x14ac:dyDescent="0.3">
      <c r="A50">
        <v>1.873389220728773</v>
      </c>
      <c r="B50">
        <v>-0.41648988806139109</v>
      </c>
    </row>
    <row r="51" spans="1:2" x14ac:dyDescent="0.3">
      <c r="A51">
        <v>1.4734408391140816</v>
      </c>
      <c r="B51">
        <v>-0.20158005168659818</v>
      </c>
    </row>
    <row r="52" spans="1:2" x14ac:dyDescent="0.3">
      <c r="A52">
        <v>1.9922150277648341</v>
      </c>
      <c r="B52">
        <v>-0.81283407579707934</v>
      </c>
    </row>
    <row r="53" spans="1:2" x14ac:dyDescent="0.3">
      <c r="A53">
        <v>1.814064646795627</v>
      </c>
      <c r="B53">
        <v>-0.35186103825297321</v>
      </c>
    </row>
    <row r="54" spans="1:2" x14ac:dyDescent="0.3">
      <c r="A54">
        <v>1.5283450572881145</v>
      </c>
      <c r="B54">
        <v>-8.8850778691521332E-2</v>
      </c>
    </row>
    <row r="55" spans="1:2" x14ac:dyDescent="0.3">
      <c r="A55">
        <v>1.940411564819873</v>
      </c>
      <c r="B55">
        <v>-0.30460969912093738</v>
      </c>
    </row>
    <row r="56" spans="1:2" x14ac:dyDescent="0.3">
      <c r="A56">
        <v>1.6006052069806278</v>
      </c>
      <c r="B56">
        <v>-0.15276777355677068</v>
      </c>
    </row>
    <row r="57" spans="1:2" x14ac:dyDescent="0.3">
      <c r="A57">
        <v>1.5765214423640843</v>
      </c>
      <c r="B57">
        <v>-0.59620789963500131</v>
      </c>
    </row>
    <row r="58" spans="1:2" x14ac:dyDescent="0.3">
      <c r="A58">
        <v>1.6648268944084135</v>
      </c>
      <c r="B58">
        <v>-0.66185377234373521</v>
      </c>
    </row>
    <row r="59" spans="1:2" x14ac:dyDescent="0.3">
      <c r="A59">
        <v>1.4743464215632525</v>
      </c>
      <c r="B59">
        <v>-0.20018526899106845</v>
      </c>
    </row>
    <row r="60" spans="1:2" x14ac:dyDescent="0.3">
      <c r="A60">
        <v>1.0078657971540488</v>
      </c>
      <c r="B60">
        <v>7.4134518106378514E-2</v>
      </c>
    </row>
    <row r="61" spans="1:2" x14ac:dyDescent="0.3">
      <c r="A61">
        <v>1.9763702926200177</v>
      </c>
      <c r="B61">
        <v>-0.81124274709530897</v>
      </c>
    </row>
    <row r="62" spans="1:2" x14ac:dyDescent="0.3">
      <c r="A62">
        <v>3.4780921482951492</v>
      </c>
      <c r="B62">
        <v>-0.61877033075626398</v>
      </c>
    </row>
    <row r="63" spans="1:2" x14ac:dyDescent="0.3">
      <c r="A63">
        <v>3.078171504391952</v>
      </c>
      <c r="B63">
        <v>-0.40379197089652968</v>
      </c>
    </row>
    <row r="64" spans="1:2" x14ac:dyDescent="0.3">
      <c r="A64">
        <v>3.5836931550297599</v>
      </c>
      <c r="B64">
        <v>-1.0984082614342496</v>
      </c>
    </row>
    <row r="65" spans="1:2" x14ac:dyDescent="0.3">
      <c r="A65">
        <v>3.412079013125584</v>
      </c>
      <c r="B65">
        <v>-0.6697575288646318</v>
      </c>
    </row>
    <row r="66" spans="1:2" x14ac:dyDescent="0.3">
      <c r="A66">
        <v>3.4228659529105121</v>
      </c>
      <c r="B66">
        <v>-0.67099105138607884</v>
      </c>
    </row>
    <row r="67" spans="1:2" x14ac:dyDescent="0.3">
      <c r="A67">
        <v>3.0777633378832499</v>
      </c>
      <c r="B67">
        <v>-0.4027678810023102</v>
      </c>
    </row>
    <row r="68" spans="1:2" x14ac:dyDescent="0.3">
      <c r="A68">
        <v>3.0657584289242914</v>
      </c>
      <c r="B68">
        <v>-0.40219724359864284</v>
      </c>
    </row>
    <row r="69" spans="1:2" x14ac:dyDescent="0.3">
      <c r="A69">
        <v>3.4657713816246836</v>
      </c>
      <c r="B69">
        <v>-0.55759396282351958</v>
      </c>
    </row>
    <row r="70" spans="1:2" x14ac:dyDescent="0.3">
      <c r="A70">
        <v>2.7985757095219701</v>
      </c>
      <c r="B70">
        <v>-0.25479324962088179</v>
      </c>
    </row>
    <row r="71" spans="1:2" x14ac:dyDescent="0.3">
      <c r="A71">
        <v>3.1555053527044929</v>
      </c>
      <c r="B71">
        <v>-0.88025788591617915</v>
      </c>
    </row>
    <row r="72" spans="1:2" x14ac:dyDescent="0.3">
      <c r="A72">
        <v>4.9371587352069009</v>
      </c>
      <c r="B72">
        <v>-0.83768635694647398</v>
      </c>
    </row>
    <row r="73" spans="1:2" x14ac:dyDescent="0.3">
      <c r="A73">
        <v>4.5976791433604083</v>
      </c>
      <c r="B73">
        <v>-0.68585836654625865</v>
      </c>
    </row>
    <row r="74" spans="1:2" x14ac:dyDescent="0.3">
      <c r="A74">
        <v>6.3449513568691618</v>
      </c>
      <c r="B74">
        <v>-1.0876930254614843</v>
      </c>
    </row>
    <row r="75" spans="1:2" x14ac:dyDescent="0.3">
      <c r="A75">
        <v>-4.1604023879081655</v>
      </c>
      <c r="B75">
        <v>-1.5853544521355951</v>
      </c>
    </row>
    <row r="76" spans="1:2" x14ac:dyDescent="0.3">
      <c r="A76">
        <v>-4.581472781610886</v>
      </c>
      <c r="B76">
        <v>-1.031131414677819</v>
      </c>
    </row>
    <row r="77" spans="1:2" x14ac:dyDescent="0.3">
      <c r="A77">
        <v>-4.3646280179973616</v>
      </c>
      <c r="B77">
        <v>-0.34150651105404861</v>
      </c>
    </row>
    <row r="78" spans="1:2" x14ac:dyDescent="0.3">
      <c r="A78">
        <v>-3.6471523057789277</v>
      </c>
      <c r="B78">
        <v>-0.84081993042729342</v>
      </c>
    </row>
    <row r="79" spans="1:2" x14ac:dyDescent="0.3">
      <c r="A79">
        <v>-2.8602543814474335</v>
      </c>
      <c r="B79">
        <v>-0.87488126683925671</v>
      </c>
    </row>
    <row r="80" spans="1:2" x14ac:dyDescent="0.3">
      <c r="A80">
        <v>-3.2297393403783472</v>
      </c>
      <c r="B80">
        <v>-0.24154827298573181</v>
      </c>
    </row>
    <row r="81" spans="1:2" x14ac:dyDescent="0.3">
      <c r="A81">
        <v>-2.8006820882935592</v>
      </c>
      <c r="B81">
        <v>-1.0657047072624506</v>
      </c>
    </row>
    <row r="82" spans="1:2" x14ac:dyDescent="0.3">
      <c r="A82">
        <v>-2.7170204058092233</v>
      </c>
      <c r="B82">
        <v>-1.018440679072858</v>
      </c>
    </row>
    <row r="83" spans="1:2" x14ac:dyDescent="0.3">
      <c r="A83">
        <v>-3.5631678244510367</v>
      </c>
      <c r="B83">
        <v>-0.91211618952393969</v>
      </c>
    </row>
    <row r="84" spans="1:2" x14ac:dyDescent="0.3">
      <c r="A84">
        <v>-3.3479282764104417</v>
      </c>
      <c r="B84">
        <v>-0.70304510652237606</v>
      </c>
    </row>
    <row r="85" spans="1:2" x14ac:dyDescent="0.3">
      <c r="A85">
        <v>-2.4183969822960356</v>
      </c>
      <c r="B85">
        <v>-1.4463105564672645</v>
      </c>
    </row>
    <row r="86" spans="1:2" x14ac:dyDescent="0.3">
      <c r="A86">
        <v>-2.7836444052159259</v>
      </c>
      <c r="B86">
        <v>-0.96916048344018269</v>
      </c>
    </row>
    <row r="87" spans="1:2" x14ac:dyDescent="0.3">
      <c r="A87">
        <v>-2.8725030319242273</v>
      </c>
      <c r="B87">
        <v>5.0846577819543728E-2</v>
      </c>
    </row>
    <row r="88" spans="1:2" x14ac:dyDescent="0.3">
      <c r="A88">
        <v>-3.2373781097773726</v>
      </c>
      <c r="B88">
        <v>-0.61548428240956321</v>
      </c>
    </row>
    <row r="89" spans="1:2" x14ac:dyDescent="0.3">
      <c r="A89">
        <v>-3.9673471012155774</v>
      </c>
      <c r="B89">
        <v>-0.18807690622007064</v>
      </c>
    </row>
    <row r="90" spans="1:2" x14ac:dyDescent="0.3">
      <c r="A90">
        <v>-3.389349960428504</v>
      </c>
      <c r="B90">
        <v>-1.2577939153648325</v>
      </c>
    </row>
    <row r="91" spans="1:2" x14ac:dyDescent="0.3">
      <c r="A91">
        <v>-2.4655578614245237</v>
      </c>
      <c r="B91">
        <v>1.6828877938789059E-2</v>
      </c>
    </row>
    <row r="92" spans="1:2" x14ac:dyDescent="0.3">
      <c r="A92">
        <v>-2.9783412023323619</v>
      </c>
      <c r="B92">
        <v>2.3905909500106732E-3</v>
      </c>
    </row>
    <row r="93" spans="1:2" x14ac:dyDescent="0.3">
      <c r="A93">
        <v>-3.8359007149205002</v>
      </c>
      <c r="B93">
        <v>0.27482102293176436</v>
      </c>
    </row>
    <row r="94" spans="1:2" x14ac:dyDescent="0.3">
      <c r="A94">
        <v>-2.2975132642324398</v>
      </c>
      <c r="B94">
        <v>-0.44355467087224854</v>
      </c>
    </row>
    <row r="95" spans="1:2" x14ac:dyDescent="0.3">
      <c r="A95">
        <v>-0.98195360329280523</v>
      </c>
      <c r="B95">
        <v>-0.64532087292472462</v>
      </c>
    </row>
    <row r="96" spans="1:2" x14ac:dyDescent="0.3">
      <c r="A96">
        <v>-1.240353672246246</v>
      </c>
      <c r="B96">
        <v>8.7941514592859232E-2</v>
      </c>
    </row>
    <row r="97" spans="1:2" x14ac:dyDescent="0.3">
      <c r="A97">
        <v>-1.3861558720792746</v>
      </c>
      <c r="B97">
        <v>-0.37692274886342875</v>
      </c>
    </row>
    <row r="98" spans="1:2" x14ac:dyDescent="0.3">
      <c r="A98">
        <v>-2.3106183189133187</v>
      </c>
      <c r="B98">
        <v>-0.24781109411531502</v>
      </c>
    </row>
    <row r="99" spans="1:2" x14ac:dyDescent="0.3">
      <c r="A99">
        <v>-1.5820490672700851</v>
      </c>
      <c r="B99">
        <v>-0.82175671935167327</v>
      </c>
    </row>
    <row r="100" spans="1:2" x14ac:dyDescent="0.3">
      <c r="A100">
        <v>-1.0350553788819488</v>
      </c>
      <c r="B100">
        <v>-0.5683112090925293</v>
      </c>
    </row>
    <row r="101" spans="1:2" x14ac:dyDescent="0.3">
      <c r="A101">
        <v>-1.3804706481946103</v>
      </c>
      <c r="B101">
        <v>0.11996308235373725</v>
      </c>
    </row>
    <row r="102" spans="1:2" x14ac:dyDescent="0.3">
      <c r="A102">
        <v>-1.8829817181633761</v>
      </c>
      <c r="B102">
        <v>3.5197976115428159E-2</v>
      </c>
    </row>
    <row r="103" spans="1:2" x14ac:dyDescent="0.3">
      <c r="A103">
        <v>-2.6798260403902154</v>
      </c>
      <c r="B103">
        <v>0.38622441072305574</v>
      </c>
    </row>
    <row r="104" spans="1:2" x14ac:dyDescent="0.3">
      <c r="A104">
        <v>-2.581609330802924</v>
      </c>
      <c r="B104">
        <v>0.36742614772311777</v>
      </c>
    </row>
    <row r="105" spans="1:2" x14ac:dyDescent="0.3">
      <c r="A105">
        <v>-1.4747922720062174</v>
      </c>
      <c r="B105">
        <v>-0.10623073324937553</v>
      </c>
    </row>
    <row r="106" spans="1:2" x14ac:dyDescent="0.3">
      <c r="A106">
        <v>-1.4018368356249822</v>
      </c>
      <c r="B106">
        <v>-0.56811868722931047</v>
      </c>
    </row>
    <row r="107" spans="1:2" x14ac:dyDescent="0.3">
      <c r="A107">
        <v>-2.1827493657891002</v>
      </c>
      <c r="B107">
        <v>-0.39306127070052926</v>
      </c>
    </row>
    <row r="108" spans="1:2" x14ac:dyDescent="0.3">
      <c r="A108">
        <v>-2.0263654754729861</v>
      </c>
      <c r="B108">
        <v>-0.22836291773384451</v>
      </c>
    </row>
    <row r="109" spans="1:2" x14ac:dyDescent="0.3">
      <c r="A109">
        <v>-1.0560792696777197</v>
      </c>
      <c r="B109">
        <v>-0.81819853599178061</v>
      </c>
    </row>
    <row r="110" spans="1:2" x14ac:dyDescent="0.3">
      <c r="A110">
        <v>-4.7394812098562369</v>
      </c>
      <c r="B110">
        <v>-4.0854995323865193</v>
      </c>
    </row>
    <row r="111" spans="1:2" x14ac:dyDescent="0.3">
      <c r="A111">
        <v>-1.7891596571648753</v>
      </c>
      <c r="B111">
        <v>2.0513541815724397E-2</v>
      </c>
    </row>
    <row r="112" spans="1:2" x14ac:dyDescent="0.3">
      <c r="A112">
        <v>-1.6996421322109232</v>
      </c>
      <c r="B112">
        <v>-0.79753038977614088</v>
      </c>
    </row>
    <row r="113" spans="1:2" x14ac:dyDescent="0.3">
      <c r="A113">
        <v>-0.65818587186445576</v>
      </c>
      <c r="B113">
        <v>-0.31052806964003349</v>
      </c>
    </row>
    <row r="114" spans="1:2" x14ac:dyDescent="0.3">
      <c r="A114">
        <v>-1.4474565060276585</v>
      </c>
      <c r="B114">
        <v>-0.63286038670323064</v>
      </c>
    </row>
    <row r="115" spans="1:2" x14ac:dyDescent="0.3">
      <c r="A115">
        <v>-2.2498191436471964</v>
      </c>
      <c r="B115">
        <v>-0.33907230222357376</v>
      </c>
    </row>
    <row r="116" spans="1:2" x14ac:dyDescent="0.3">
      <c r="A116">
        <v>-2.1592172439701409</v>
      </c>
      <c r="B116">
        <v>-0.34598581476991108</v>
      </c>
    </row>
    <row r="117" spans="1:2" x14ac:dyDescent="0.3">
      <c r="A117">
        <v>-1.5515399840873174</v>
      </c>
      <c r="B117">
        <v>0.39835226456847522</v>
      </c>
    </row>
    <row r="118" spans="1:2" x14ac:dyDescent="0.3">
      <c r="A118">
        <v>-2.3266640524409028</v>
      </c>
      <c r="B118">
        <v>0.73467626736203184</v>
      </c>
    </row>
    <row r="119" spans="1:2" x14ac:dyDescent="0.3">
      <c r="A119">
        <v>-1.7581104823259723</v>
      </c>
      <c r="B119">
        <v>-0.10676375480257416</v>
      </c>
    </row>
    <row r="120" spans="1:2" x14ac:dyDescent="0.3">
      <c r="A120">
        <v>-1.0381381666204585</v>
      </c>
      <c r="B120">
        <v>0.32412894133933967</v>
      </c>
    </row>
    <row r="121" spans="1:2" x14ac:dyDescent="0.3">
      <c r="A121">
        <v>-1.8909889944363576</v>
      </c>
      <c r="B121">
        <v>0.62175592803592361</v>
      </c>
    </row>
    <row r="122" spans="1:2" x14ac:dyDescent="0.3">
      <c r="A122">
        <v>-1.998994415538984</v>
      </c>
      <c r="B122">
        <v>0.15771588675656015</v>
      </c>
    </row>
    <row r="123" spans="1:2" x14ac:dyDescent="0.3">
      <c r="A123">
        <v>0.7369466311668541</v>
      </c>
      <c r="B123">
        <v>-0.48147302036238587</v>
      </c>
    </row>
    <row r="124" spans="1:2" x14ac:dyDescent="0.3">
      <c r="A124">
        <v>0.32076390904993718</v>
      </c>
      <c r="B124">
        <v>-0.3313693242613196</v>
      </c>
    </row>
    <row r="125" spans="1:2" x14ac:dyDescent="0.3">
      <c r="A125">
        <v>-0.40749961741331575</v>
      </c>
      <c r="B125">
        <v>-2.5984435520593346E-2</v>
      </c>
    </row>
    <row r="126" spans="1:2" x14ac:dyDescent="0.3">
      <c r="A126">
        <v>-0.34329046124227053</v>
      </c>
      <c r="B126">
        <v>-3.7471097421159553E-2</v>
      </c>
    </row>
    <row r="127" spans="1:2" x14ac:dyDescent="0.3">
      <c r="A127">
        <v>0.68910337316109382</v>
      </c>
      <c r="B127">
        <v>-0.46473916602996496</v>
      </c>
    </row>
    <row r="128" spans="1:2" x14ac:dyDescent="0.3">
      <c r="A128">
        <v>4.2191640482543112E-2</v>
      </c>
      <c r="B128">
        <v>0.41673775875232949</v>
      </c>
    </row>
    <row r="129" spans="1:2" x14ac:dyDescent="0.3">
      <c r="A129">
        <v>-0.73377282324351512</v>
      </c>
      <c r="B129">
        <v>0.72443309033946923</v>
      </c>
    </row>
    <row r="130" spans="1:2" x14ac:dyDescent="0.3">
      <c r="A130">
        <v>-0.17782473695746814</v>
      </c>
      <c r="B130">
        <v>-2.6594140862018476E-2</v>
      </c>
    </row>
    <row r="131" spans="1:2" x14ac:dyDescent="0.3">
      <c r="A131">
        <v>0.41088138098465704</v>
      </c>
      <c r="B131">
        <v>0.15533585339926151</v>
      </c>
    </row>
    <row r="132" spans="1:2" x14ac:dyDescent="0.3">
      <c r="A132">
        <v>-0.41847751676692013</v>
      </c>
      <c r="B132">
        <v>3.2548014772148769E-2</v>
      </c>
    </row>
    <row r="133" spans="1:2" x14ac:dyDescent="0.3">
      <c r="A133">
        <v>-8.266868905539157E-2</v>
      </c>
      <c r="B133">
        <v>-0.10257789613115753</v>
      </c>
    </row>
    <row r="134" spans="1:2" x14ac:dyDescent="0.3">
      <c r="A134">
        <v>0.19403840177201762</v>
      </c>
      <c r="B134">
        <v>-0.22797922743925064</v>
      </c>
    </row>
    <row r="135" spans="1:2" x14ac:dyDescent="0.3">
      <c r="A135">
        <v>-0.57690548024028399</v>
      </c>
      <c r="B135">
        <v>-0.42535285083768626</v>
      </c>
    </row>
    <row r="136" spans="1:2" x14ac:dyDescent="0.3">
      <c r="A136">
        <v>-0.27342441582664551</v>
      </c>
      <c r="B136">
        <v>0.50471415762237659</v>
      </c>
    </row>
    <row r="137" spans="1:2" x14ac:dyDescent="0.3">
      <c r="A137">
        <v>0.6189631636231534</v>
      </c>
      <c r="B137">
        <v>-0.93657669472916139</v>
      </c>
    </row>
    <row r="138" spans="1:2" x14ac:dyDescent="0.3">
      <c r="A138">
        <v>-1.9434795782182875E-2</v>
      </c>
      <c r="B138">
        <v>0.41855573217526865</v>
      </c>
    </row>
    <row r="139" spans="1:2" x14ac:dyDescent="0.3">
      <c r="A139">
        <v>-0.8065839157415331</v>
      </c>
      <c r="B139">
        <v>0.72670691072638993</v>
      </c>
    </row>
    <row r="140" spans="1:2" x14ac:dyDescent="0.3">
      <c r="A140">
        <v>-0.70764525249448451</v>
      </c>
      <c r="B140">
        <v>0.71393506029318909</v>
      </c>
    </row>
    <row r="141" spans="1:2" x14ac:dyDescent="0.3">
      <c r="A141">
        <v>0.31259092577164244</v>
      </c>
      <c r="B141">
        <v>0.16422479174390678</v>
      </c>
    </row>
    <row r="142" spans="1:2" x14ac:dyDescent="0.3">
      <c r="A142">
        <v>-0.82541210828429712</v>
      </c>
      <c r="B142">
        <v>0.67630338116504796</v>
      </c>
    </row>
    <row r="143" spans="1:2" x14ac:dyDescent="0.3">
      <c r="A143">
        <v>-1.2318817837808349</v>
      </c>
      <c r="B143">
        <v>0.64112362686791013</v>
      </c>
    </row>
    <row r="144" spans="1:2" x14ac:dyDescent="0.3">
      <c r="A144">
        <v>-0.26362038920708791</v>
      </c>
      <c r="B144">
        <v>0.17892282883957356</v>
      </c>
    </row>
    <row r="145" spans="1:2" x14ac:dyDescent="0.3">
      <c r="A145">
        <v>-0.94749159780148939</v>
      </c>
      <c r="B145">
        <v>0.21607807634562162</v>
      </c>
    </row>
    <row r="146" spans="1:2" x14ac:dyDescent="0.3">
      <c r="A146">
        <v>-0.92449995829476761</v>
      </c>
      <c r="B146">
        <v>0.5174344127381687</v>
      </c>
    </row>
    <row r="147" spans="1:2" x14ac:dyDescent="0.3">
      <c r="A147">
        <v>-0.20605318484829291</v>
      </c>
      <c r="B147">
        <v>0.10283703140579765</v>
      </c>
    </row>
    <row r="148" spans="1:2" x14ac:dyDescent="0.3">
      <c r="A148">
        <v>-0.51410529066342447</v>
      </c>
      <c r="B148">
        <v>0.47485785752153692</v>
      </c>
    </row>
    <row r="149" spans="1:2" x14ac:dyDescent="0.3">
      <c r="A149">
        <v>0.26582787275602549</v>
      </c>
      <c r="B149">
        <v>-0.45715987068147734</v>
      </c>
    </row>
    <row r="150" spans="1:2" x14ac:dyDescent="0.3">
      <c r="A150">
        <v>-0.45052678283383651</v>
      </c>
      <c r="B150">
        <v>-0.40781326788515887</v>
      </c>
    </row>
    <row r="151" spans="1:2" x14ac:dyDescent="0.3">
      <c r="A151">
        <v>0.24045518268308039</v>
      </c>
      <c r="B151">
        <v>-0.31148615771406435</v>
      </c>
    </row>
    <row r="152" spans="1:2" x14ac:dyDescent="0.3">
      <c r="A152">
        <v>0.57757616403119905</v>
      </c>
      <c r="B152">
        <v>2.7941398670049657E-2</v>
      </c>
    </row>
    <row r="153" spans="1:2" x14ac:dyDescent="0.3">
      <c r="A153">
        <v>-0.18578714962698756</v>
      </c>
      <c r="B153">
        <v>0.33445009460932651</v>
      </c>
    </row>
    <row r="154" spans="1:2" x14ac:dyDescent="0.3">
      <c r="A154">
        <v>-8.6302823419256824E-2</v>
      </c>
      <c r="B154">
        <v>0.32189755365204165</v>
      </c>
    </row>
    <row r="155" spans="1:2" x14ac:dyDescent="0.3">
      <c r="A155">
        <v>-0.49811776552203857</v>
      </c>
      <c r="B155">
        <v>-0.21112347368930509</v>
      </c>
    </row>
    <row r="156" spans="1:2" x14ac:dyDescent="0.3">
      <c r="A156">
        <v>-0.56290769015016329</v>
      </c>
      <c r="B156">
        <v>0.55678375638670119</v>
      </c>
    </row>
    <row r="157" spans="1:2" x14ac:dyDescent="0.3">
      <c r="A157">
        <v>-0.59640172766858601</v>
      </c>
      <c r="B157">
        <v>-0.73956953778136569</v>
      </c>
    </row>
    <row r="158" spans="1:2" x14ac:dyDescent="0.3">
      <c r="A158">
        <v>-0.39093773515694658</v>
      </c>
      <c r="B158">
        <v>1.0002602943337771</v>
      </c>
    </row>
    <row r="159" spans="1:2" x14ac:dyDescent="0.3">
      <c r="A159">
        <v>-0.38963957619166167</v>
      </c>
      <c r="B159">
        <v>0.27332752717128966</v>
      </c>
    </row>
    <row r="160" spans="1:2" x14ac:dyDescent="0.3">
      <c r="A160">
        <v>-5.4648600234630404E-2</v>
      </c>
      <c r="B160">
        <v>0.74155508528840919</v>
      </c>
    </row>
    <row r="161" spans="1:2" x14ac:dyDescent="0.3">
      <c r="A161">
        <v>2.0045310799379066</v>
      </c>
      <c r="B161">
        <v>-0.1136577172402785</v>
      </c>
    </row>
    <row r="162" spans="1:2" x14ac:dyDescent="0.3">
      <c r="A162">
        <v>1.2640974495900992</v>
      </c>
      <c r="B162">
        <v>0.15267380033199029</v>
      </c>
    </row>
    <row r="163" spans="1:2" x14ac:dyDescent="0.3">
      <c r="A163">
        <v>1.9298343285907738</v>
      </c>
      <c r="B163">
        <v>-1.4673414475215749</v>
      </c>
    </row>
    <row r="164" spans="1:2" x14ac:dyDescent="0.3">
      <c r="A164">
        <v>2.3127754795071378</v>
      </c>
      <c r="B164">
        <v>-0.36010249357225049</v>
      </c>
    </row>
    <row r="165" spans="1:2" x14ac:dyDescent="0.3">
      <c r="A165">
        <v>1.2641029239399268</v>
      </c>
      <c r="B165">
        <v>9.9694506300692237E-2</v>
      </c>
    </row>
    <row r="166" spans="1:2" x14ac:dyDescent="0.3">
      <c r="A166">
        <v>0.95189174483012895</v>
      </c>
      <c r="B166">
        <v>0.28683678832835002</v>
      </c>
    </row>
    <row r="167" spans="1:2" x14ac:dyDescent="0.3">
      <c r="A167">
        <v>1.8670637258611611</v>
      </c>
      <c r="B167">
        <v>-0.14058532821858563</v>
      </c>
    </row>
    <row r="168" spans="1:2" x14ac:dyDescent="0.3">
      <c r="A168">
        <v>1.1845716914652993</v>
      </c>
      <c r="B168">
        <v>-0.38669123620907392</v>
      </c>
    </row>
    <row r="169" spans="1:2" x14ac:dyDescent="0.3">
      <c r="A169">
        <v>1.2432570246044194</v>
      </c>
      <c r="B169">
        <v>0.15569895712200787</v>
      </c>
    </row>
    <row r="170" spans="1:2" x14ac:dyDescent="0.3">
      <c r="A170">
        <v>1.8301967501238205</v>
      </c>
      <c r="B170">
        <v>-9.358584499372237E-2</v>
      </c>
    </row>
    <row r="171" spans="1:2" x14ac:dyDescent="0.3">
      <c r="A171">
        <v>1.075046794896767</v>
      </c>
      <c r="B171">
        <v>0.81656127068182149</v>
      </c>
    </row>
    <row r="172" spans="1:2" x14ac:dyDescent="0.3">
      <c r="A172">
        <v>1.1182591453963124</v>
      </c>
      <c r="B172">
        <v>0.33706262011848803</v>
      </c>
    </row>
    <row r="173" spans="1:2" x14ac:dyDescent="0.3">
      <c r="A173">
        <v>1.6522028459429996</v>
      </c>
      <c r="B173">
        <v>0.53353459022863736</v>
      </c>
    </row>
    <row r="174" spans="1:2" x14ac:dyDescent="0.3">
      <c r="A174">
        <v>0.89239408654944319</v>
      </c>
      <c r="B174">
        <v>0.36004407816178591</v>
      </c>
    </row>
    <row r="175" spans="1:2" x14ac:dyDescent="0.3">
      <c r="A175">
        <v>0.97696513858780332</v>
      </c>
      <c r="B175">
        <v>0.77487966782019269</v>
      </c>
    </row>
    <row r="176" spans="1:2" x14ac:dyDescent="0.3">
      <c r="A176">
        <v>1.9771110020142804</v>
      </c>
      <c r="B176">
        <v>-0.15214161438409285</v>
      </c>
    </row>
    <row r="177" spans="1:2" x14ac:dyDescent="0.3">
      <c r="A177">
        <v>1.360475988906124</v>
      </c>
      <c r="B177">
        <v>7.4872076033519822E-2</v>
      </c>
    </row>
    <row r="178" spans="1:2" x14ac:dyDescent="0.3">
      <c r="A178">
        <v>1.389539966903051</v>
      </c>
      <c r="B178">
        <v>0.57415512545598801</v>
      </c>
    </row>
    <row r="179" spans="1:2" x14ac:dyDescent="0.3">
      <c r="A179">
        <v>0.97399073995183694</v>
      </c>
      <c r="B179">
        <v>0.83592765276870762</v>
      </c>
    </row>
    <row r="180" spans="1:2" x14ac:dyDescent="0.3">
      <c r="A180">
        <v>0.61165143397438049</v>
      </c>
      <c r="B180">
        <v>1.0367516158499632</v>
      </c>
    </row>
    <row r="181" spans="1:2" x14ac:dyDescent="0.3">
      <c r="A181">
        <v>1.5753494414877682</v>
      </c>
      <c r="B181">
        <v>0.5477127007230882</v>
      </c>
    </row>
    <row r="182" spans="1:2" x14ac:dyDescent="0.3">
      <c r="A182">
        <v>0.76486252794677301</v>
      </c>
      <c r="B182">
        <v>0.39197029629394003</v>
      </c>
    </row>
    <row r="183" spans="1:2" x14ac:dyDescent="0.3">
      <c r="A183">
        <v>0.84424418805429768</v>
      </c>
      <c r="B183">
        <v>0.79906049464141049</v>
      </c>
    </row>
    <row r="184" spans="1:2" x14ac:dyDescent="0.3">
      <c r="A184">
        <v>0.77006391835689514</v>
      </c>
      <c r="B184">
        <v>0.32510687387433407</v>
      </c>
    </row>
    <row r="185" spans="1:2" x14ac:dyDescent="0.3">
      <c r="A185">
        <v>1.4979337154078869</v>
      </c>
      <c r="B185">
        <v>0.13145045769256924</v>
      </c>
    </row>
    <row r="186" spans="1:2" x14ac:dyDescent="0.3">
      <c r="A186">
        <v>1.5599628685956244</v>
      </c>
      <c r="B186">
        <v>0.4459969022135149</v>
      </c>
    </row>
    <row r="187" spans="1:2" x14ac:dyDescent="0.3">
      <c r="A187">
        <v>1.2176886990424298</v>
      </c>
      <c r="B187">
        <v>0.64804121171831697</v>
      </c>
    </row>
    <row r="188" spans="1:2" x14ac:dyDescent="0.3">
      <c r="A188">
        <v>1.4294080782672314</v>
      </c>
      <c r="B188">
        <v>-2.6813287383526632E-2</v>
      </c>
    </row>
    <row r="189" spans="1:2" x14ac:dyDescent="0.3">
      <c r="A189">
        <v>3.1237048876390299</v>
      </c>
      <c r="B189">
        <v>0.2707781539310149</v>
      </c>
    </row>
    <row r="190" spans="1:2" x14ac:dyDescent="0.3">
      <c r="A190">
        <v>2.6997587927233835</v>
      </c>
      <c r="B190">
        <v>0.50323085622671082</v>
      </c>
    </row>
    <row r="191" spans="1:2" x14ac:dyDescent="0.3">
      <c r="A191">
        <v>3.6941918271578302</v>
      </c>
      <c r="B191">
        <v>2.1829534670589516E-2</v>
      </c>
    </row>
    <row r="192" spans="1:2" x14ac:dyDescent="0.3">
      <c r="A192">
        <v>2.8712725154266598</v>
      </c>
      <c r="B192">
        <v>-0.16626089520907386</v>
      </c>
    </row>
    <row r="193" spans="1:2" x14ac:dyDescent="0.3">
      <c r="A193">
        <v>2.931389700358785</v>
      </c>
      <c r="B193">
        <v>0.25159522900031939</v>
      </c>
    </row>
    <row r="194" spans="1:2" x14ac:dyDescent="0.3">
      <c r="A194">
        <v>3.5118364583831636</v>
      </c>
      <c r="B194">
        <v>1.818008937740349E-2</v>
      </c>
    </row>
    <row r="195" spans="1:2" x14ac:dyDescent="0.3">
      <c r="A195">
        <v>2.9832405655105863</v>
      </c>
      <c r="B195">
        <v>-0.25866275697715846</v>
      </c>
    </row>
    <row r="196" spans="1:2" x14ac:dyDescent="0.3">
      <c r="A196">
        <v>2.9682173102474434</v>
      </c>
      <c r="B196">
        <v>0.24223040773182541</v>
      </c>
    </row>
    <row r="197" spans="1:2" x14ac:dyDescent="0.3">
      <c r="A197">
        <v>3.1016671673945635</v>
      </c>
      <c r="B197">
        <v>0.21474765801022647</v>
      </c>
    </row>
    <row r="198" spans="1:2" x14ac:dyDescent="0.3">
      <c r="A198">
        <v>3.4419952736180033</v>
      </c>
      <c r="B198">
        <v>-0.40247772697278539</v>
      </c>
    </row>
    <row r="199" spans="1:2" x14ac:dyDescent="0.3">
      <c r="A199">
        <v>2.7000610281017443</v>
      </c>
      <c r="B199">
        <v>0.49821265500456507</v>
      </c>
    </row>
    <row r="200" spans="1:2" x14ac:dyDescent="0.3">
      <c r="A200">
        <v>2.8017535599598147</v>
      </c>
      <c r="B200">
        <v>0.92873943979136264</v>
      </c>
    </row>
    <row r="201" spans="1:2" x14ac:dyDescent="0.3">
      <c r="A201">
        <v>3.2815720144364886</v>
      </c>
      <c r="B201">
        <v>0.24129893578614647</v>
      </c>
    </row>
    <row r="202" spans="1:2" x14ac:dyDescent="0.3">
      <c r="A202">
        <v>2.5987211458734825</v>
      </c>
      <c r="B202">
        <v>0.51829888418804604</v>
      </c>
    </row>
    <row r="203" spans="1:2" x14ac:dyDescent="0.3">
      <c r="A203">
        <v>2.7055220062905803</v>
      </c>
      <c r="B203">
        <v>0.93215416338831791</v>
      </c>
    </row>
    <row r="204" spans="1:2" x14ac:dyDescent="0.3">
      <c r="A204">
        <v>3.3246884695605998</v>
      </c>
      <c r="B204">
        <v>9.5343242406313145E-2</v>
      </c>
    </row>
    <row r="205" spans="1:2" x14ac:dyDescent="0.3">
      <c r="A205">
        <v>4.7428824515973282</v>
      </c>
      <c r="B205">
        <v>-9.4410211291401595E-3</v>
      </c>
    </row>
    <row r="206" spans="1:2" x14ac:dyDescent="0.3">
      <c r="A206">
        <v>4.8452080093828584</v>
      </c>
      <c r="B206">
        <v>0.39755447658354931</v>
      </c>
    </row>
    <row r="207" spans="1:2" x14ac:dyDescent="0.3">
      <c r="A207">
        <v>4.799637489763608</v>
      </c>
      <c r="B207">
        <v>0.40996244743435217</v>
      </c>
    </row>
    <row r="208" spans="1:2" x14ac:dyDescent="0.3">
      <c r="A208">
        <v>4.9933836971343002</v>
      </c>
      <c r="B208">
        <v>-0.26375661793111921</v>
      </c>
    </row>
    <row r="209" spans="1:2" x14ac:dyDescent="0.3">
      <c r="A209">
        <v>6.6185900878064725</v>
      </c>
      <c r="B209">
        <v>-6.7718717595136549E-2</v>
      </c>
    </row>
  </sheetData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7DA12-8336-446C-8A7C-CF2960703C9E}">
  <sheetPr codeName="Sheet41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2351C-0A06-4981-B7C1-06A06BB8B6E6}">
  <sheetPr codeName="Sheet40"/>
  <dimension ref="A1:B10"/>
  <sheetViews>
    <sheetView workbookViewId="0"/>
  </sheetViews>
  <sheetFormatPr defaultRowHeight="14.4" x14ac:dyDescent="0.3"/>
  <sheetData>
    <row r="1" spans="1:2" x14ac:dyDescent="0.3">
      <c r="A1">
        <v>0.97689144831378916</v>
      </c>
      <c r="B1">
        <v>4.8341689412814894E-2</v>
      </c>
    </row>
    <row r="2" spans="1:2" x14ac:dyDescent="0.3">
      <c r="A2">
        <v>-0.61216020405956817</v>
      </c>
      <c r="B2">
        <v>0.31722520961858602</v>
      </c>
    </row>
    <row r="3" spans="1:2" x14ac:dyDescent="0.3">
      <c r="A3">
        <v>-0.83604222958842234</v>
      </c>
      <c r="B3">
        <v>-0.28828626407417052</v>
      </c>
    </row>
    <row r="4" spans="1:2" x14ac:dyDescent="0.3">
      <c r="A4">
        <v>0.38814725152436225</v>
      </c>
      <c r="B4">
        <v>-0.31661162543740978</v>
      </c>
    </row>
    <row r="5" spans="1:2" x14ac:dyDescent="0.3">
      <c r="A5">
        <v>-0.77187226792144314</v>
      </c>
      <c r="B5">
        <v>0.15023292329893342</v>
      </c>
    </row>
    <row r="6" spans="1:2" x14ac:dyDescent="0.3">
      <c r="A6">
        <v>0.34783963783998445</v>
      </c>
      <c r="B6">
        <v>2.0934968079765803E-2</v>
      </c>
    </row>
    <row r="7" spans="1:2" x14ac:dyDescent="0.3">
      <c r="A7">
        <v>0.9202864092416696</v>
      </c>
      <c r="B7">
        <v>-7.5365304297338898E-2</v>
      </c>
    </row>
    <row r="8" spans="1:2" x14ac:dyDescent="0.3">
      <c r="A8">
        <v>0.32766779410552926</v>
      </c>
      <c r="B8">
        <v>3.1922181448807135E-3</v>
      </c>
    </row>
    <row r="9" spans="1:2" x14ac:dyDescent="0.3">
      <c r="A9">
        <v>0.60520460526460607</v>
      </c>
      <c r="B9">
        <v>0.36873931487380596</v>
      </c>
    </row>
    <row r="10" spans="1:2" x14ac:dyDescent="0.3">
      <c r="A10">
        <v>0.97056561169380651</v>
      </c>
      <c r="B10">
        <v>-1.7857556753460402E-2</v>
      </c>
    </row>
  </sheetData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094F5-1CD7-4C2A-937C-BB42458935B6}">
  <sheetPr codeName="Sheet38"/>
  <dimension ref="A1:D209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4.9574144354848659</v>
      </c>
      <c r="B1">
        <v>0.73421295050566315</v>
      </c>
      <c r="C1">
        <v>-3.3216987882012261</v>
      </c>
      <c r="D1">
        <v>-0.14819943702183536</v>
      </c>
    </row>
    <row r="2" spans="1:4" x14ac:dyDescent="0.3">
      <c r="A2">
        <v>-3.1577662223572998</v>
      </c>
      <c r="B2">
        <v>4.9989865915680092</v>
      </c>
      <c r="C2">
        <v>-3.8658288998582799</v>
      </c>
      <c r="D2">
        <v>0.9868462295183259</v>
      </c>
    </row>
    <row r="3" spans="1:4" x14ac:dyDescent="0.3">
      <c r="A3">
        <v>-4.3082223649671949</v>
      </c>
      <c r="B3">
        <v>-4.4552859836826908</v>
      </c>
      <c r="C3">
        <v>-2.2765244086369645</v>
      </c>
      <c r="D3">
        <v>0.49452777325620179</v>
      </c>
    </row>
    <row r="4" spans="1:4" x14ac:dyDescent="0.3">
      <c r="A4">
        <v>1.9669501928737041</v>
      </c>
      <c r="B4">
        <v>-5.0181954819898813</v>
      </c>
      <c r="C4">
        <v>-2.6082453108370136</v>
      </c>
      <c r="D4">
        <v>1.0003843590865187</v>
      </c>
    </row>
    <row r="5" spans="1:4" x14ac:dyDescent="0.3">
      <c r="A5">
        <v>-3.9832684506257618</v>
      </c>
      <c r="B5">
        <v>2.4393881912981787</v>
      </c>
      <c r="C5">
        <v>-2.2481338045738872</v>
      </c>
      <c r="D5">
        <v>-0.36031615280288126</v>
      </c>
    </row>
    <row r="6" spans="1:4" x14ac:dyDescent="0.3">
      <c r="A6">
        <v>1.8096035866221591</v>
      </c>
      <c r="B6">
        <v>0.27359550227721002</v>
      </c>
      <c r="C6">
        <v>-2.280113613829486</v>
      </c>
      <c r="D6">
        <v>-0.41699673997209868</v>
      </c>
    </row>
    <row r="7" spans="1:4" x14ac:dyDescent="0.3">
      <c r="A7">
        <v>4.7276376247254994</v>
      </c>
      <c r="B7">
        <v>-1.25195231076797</v>
      </c>
      <c r="C7">
        <v>-2.821845309948011</v>
      </c>
      <c r="D7">
        <v>0.60948394790602001</v>
      </c>
    </row>
    <row r="8" spans="1:4" x14ac:dyDescent="0.3">
      <c r="A8">
        <v>1.6921579005088492</v>
      </c>
      <c r="B8">
        <v>1.7112318387449966E-2</v>
      </c>
      <c r="C8">
        <v>-2.8219237387609448</v>
      </c>
      <c r="D8">
        <v>0.60938280393731459</v>
      </c>
    </row>
    <row r="9" spans="1:4" x14ac:dyDescent="0.3">
      <c r="A9">
        <v>3.1245955223070956</v>
      </c>
      <c r="B9">
        <v>5.7394531785795815</v>
      </c>
      <c r="C9">
        <v>-2.1890666062158499</v>
      </c>
      <c r="D9">
        <v>-0.24938309957595647</v>
      </c>
    </row>
    <row r="10" spans="1:4" x14ac:dyDescent="0.3">
      <c r="C10">
        <v>-2.3486119131538943</v>
      </c>
      <c r="D10">
        <v>0.67898599981113494</v>
      </c>
    </row>
    <row r="11" spans="1:4" x14ac:dyDescent="0.3">
      <c r="C11">
        <v>-2.9283136909351186</v>
      </c>
      <c r="D11">
        <v>0.73881893617431904</v>
      </c>
    </row>
    <row r="12" spans="1:4" x14ac:dyDescent="0.3">
      <c r="C12">
        <v>-0.64258552301203964</v>
      </c>
      <c r="D12">
        <v>0.52025586276096381</v>
      </c>
    </row>
    <row r="13" spans="1:4" x14ac:dyDescent="0.3">
      <c r="C13">
        <v>-0.99238422089011924</v>
      </c>
      <c r="D13">
        <v>0.6752820381393182</v>
      </c>
    </row>
    <row r="14" spans="1:4" x14ac:dyDescent="0.3">
      <c r="C14">
        <v>-1.2373260365547829</v>
      </c>
      <c r="D14">
        <v>0.22814467160657301</v>
      </c>
    </row>
    <row r="15" spans="1:4" x14ac:dyDescent="0.3">
      <c r="C15">
        <v>-1.8412972492773849</v>
      </c>
      <c r="D15">
        <v>1.0405692622171672</v>
      </c>
    </row>
    <row r="16" spans="1:4" x14ac:dyDescent="0.3">
      <c r="C16">
        <v>-1.3745312235596696</v>
      </c>
      <c r="D16">
        <v>0.30139177093833303</v>
      </c>
    </row>
    <row r="17" spans="3:4" x14ac:dyDescent="0.3">
      <c r="C17">
        <v>-1.1462314286288475</v>
      </c>
      <c r="D17">
        <v>0.39574531413439423</v>
      </c>
    </row>
    <row r="18" spans="3:4" x14ac:dyDescent="0.3">
      <c r="C18">
        <v>-1.5691815821457138</v>
      </c>
      <c r="D18">
        <v>0.73392373595286253</v>
      </c>
    </row>
    <row r="19" spans="3:4" x14ac:dyDescent="0.3">
      <c r="C19">
        <v>-1.7061770669803489</v>
      </c>
      <c r="D19">
        <v>0.80734619729506207</v>
      </c>
    </row>
    <row r="20" spans="3:4" x14ac:dyDescent="0.3">
      <c r="C20">
        <v>-2.1731259184773544</v>
      </c>
      <c r="D20">
        <v>1.5463365495167642</v>
      </c>
    </row>
    <row r="21" spans="3:4" x14ac:dyDescent="0.3">
      <c r="C21">
        <v>-1.5084922107138958</v>
      </c>
      <c r="D21">
        <v>0.84563840486474184</v>
      </c>
    </row>
    <row r="22" spans="3:4" x14ac:dyDescent="0.3">
      <c r="C22">
        <v>-1.1776588736894127</v>
      </c>
      <c r="D22">
        <v>-0.46883264798504248</v>
      </c>
    </row>
    <row r="23" spans="3:4" x14ac:dyDescent="0.3">
      <c r="C23">
        <v>-1.7812224695084677</v>
      </c>
      <c r="D23">
        <v>0.34361195077930978</v>
      </c>
    </row>
    <row r="24" spans="3:4" x14ac:dyDescent="0.3">
      <c r="C24">
        <v>-1.370596487817578</v>
      </c>
      <c r="D24">
        <v>0.30035133368442529</v>
      </c>
    </row>
    <row r="25" spans="3:4" x14ac:dyDescent="0.3">
      <c r="C25">
        <v>-1.9134449779585159</v>
      </c>
      <c r="D25">
        <v>1.2249641064011803</v>
      </c>
    </row>
    <row r="26" spans="3:4" x14ac:dyDescent="0.3">
      <c r="C26">
        <v>0.85246063200156741</v>
      </c>
      <c r="D26">
        <v>7.1997669260594407E-2</v>
      </c>
    </row>
    <row r="27" spans="3:4" x14ac:dyDescent="0.3">
      <c r="C27">
        <v>0.36703733326271942</v>
      </c>
      <c r="D27">
        <v>0.29957519160131635</v>
      </c>
    </row>
    <row r="28" spans="3:4" x14ac:dyDescent="0.3">
      <c r="C28">
        <v>-0.21091360499045703</v>
      </c>
      <c r="D28">
        <v>1.0708384277567837</v>
      </c>
    </row>
    <row r="29" spans="3:4" x14ac:dyDescent="0.3">
      <c r="C29">
        <v>-0.21099893923376148</v>
      </c>
      <c r="D29">
        <v>1.0707515206151985</v>
      </c>
    </row>
    <row r="30" spans="3:4" x14ac:dyDescent="0.3">
      <c r="C30">
        <v>0.42758452310034556</v>
      </c>
      <c r="D30">
        <v>0.41124411438354203</v>
      </c>
    </row>
    <row r="31" spans="3:4" x14ac:dyDescent="0.3">
      <c r="C31">
        <v>7.7818138236204384E-2</v>
      </c>
      <c r="D31">
        <v>0.56631856674834791</v>
      </c>
    </row>
    <row r="32" spans="3:4" x14ac:dyDescent="0.3">
      <c r="C32">
        <v>-0.56080126505969041</v>
      </c>
      <c r="D32">
        <v>1.2259489811760129</v>
      </c>
    </row>
    <row r="33" spans="3:4" x14ac:dyDescent="0.3">
      <c r="C33">
        <v>-0.11997473248782961</v>
      </c>
      <c r="D33">
        <v>0.52788386119208763</v>
      </c>
    </row>
    <row r="34" spans="3:4" x14ac:dyDescent="0.3">
      <c r="C34">
        <v>7.7797871183625938E-2</v>
      </c>
      <c r="D34">
        <v>0.56623557294537508</v>
      </c>
    </row>
    <row r="35" spans="3:4" x14ac:dyDescent="0.3">
      <c r="C35">
        <v>-0.32142231082242939</v>
      </c>
      <c r="D35">
        <v>0.55201140983121222</v>
      </c>
    </row>
    <row r="36" spans="3:4" x14ac:dyDescent="0.3">
      <c r="C36">
        <v>-0.12088828965669139</v>
      </c>
      <c r="D36">
        <v>0.52764043472827227</v>
      </c>
    </row>
    <row r="37" spans="3:4" x14ac:dyDescent="0.3">
      <c r="C37">
        <v>-0.13525797113397267</v>
      </c>
      <c r="D37">
        <v>0.17580757682407447</v>
      </c>
    </row>
    <row r="38" spans="3:4" x14ac:dyDescent="0.3">
      <c r="C38">
        <v>-0.45470518140651223</v>
      </c>
      <c r="D38">
        <v>0.62415950204102266</v>
      </c>
    </row>
    <row r="39" spans="3:4" x14ac:dyDescent="0.3">
      <c r="C39">
        <v>-0.50116672948266261</v>
      </c>
      <c r="D39">
        <v>1.3374653518169644</v>
      </c>
    </row>
    <row r="40" spans="3:4" x14ac:dyDescent="0.3">
      <c r="C40">
        <v>0.21045189595252639</v>
      </c>
      <c r="D40">
        <v>2.1562741784636394E-2</v>
      </c>
    </row>
    <row r="41" spans="3:4" x14ac:dyDescent="0.3">
      <c r="C41">
        <v>-1.1373863092486265</v>
      </c>
      <c r="D41">
        <v>1.2837436239368076</v>
      </c>
    </row>
    <row r="42" spans="3:4" x14ac:dyDescent="0.3">
      <c r="C42">
        <v>-0.46705435268799006</v>
      </c>
      <c r="D42">
        <v>0.68166784976494998</v>
      </c>
    </row>
    <row r="43" spans="3:4" x14ac:dyDescent="0.3">
      <c r="C43">
        <v>-0.23302495771021917</v>
      </c>
      <c r="D43">
        <v>0.15440431679436498</v>
      </c>
    </row>
    <row r="44" spans="3:4" x14ac:dyDescent="0.3">
      <c r="C44">
        <v>-0.17361004273738015</v>
      </c>
      <c r="D44">
        <v>-0.44467078879587602</v>
      </c>
    </row>
    <row r="45" spans="3:4" x14ac:dyDescent="0.3">
      <c r="C45">
        <v>0.26894450976203577</v>
      </c>
      <c r="D45">
        <v>-1.7870508319658747</v>
      </c>
    </row>
    <row r="46" spans="3:4" x14ac:dyDescent="0.3">
      <c r="C46">
        <v>0.13244966683656573</v>
      </c>
      <c r="D46">
        <v>-1.0058627822029338</v>
      </c>
    </row>
    <row r="47" spans="3:4" x14ac:dyDescent="0.3">
      <c r="C47">
        <v>-6.4463526245125427E-2</v>
      </c>
      <c r="D47">
        <v>-0.33646731971709404</v>
      </c>
    </row>
    <row r="48" spans="3:4" x14ac:dyDescent="0.3">
      <c r="C48">
        <v>2.3246407142091727</v>
      </c>
      <c r="D48">
        <v>-1.0480770245773623</v>
      </c>
    </row>
    <row r="49" spans="3:4" x14ac:dyDescent="0.3">
      <c r="C49">
        <v>1.7091486135394209</v>
      </c>
      <c r="D49">
        <v>-0.42670867607191992</v>
      </c>
    </row>
    <row r="50" spans="3:4" x14ac:dyDescent="0.3">
      <c r="C50">
        <v>1.7077503526351185</v>
      </c>
      <c r="D50">
        <v>-0.4259292282386295</v>
      </c>
    </row>
    <row r="51" spans="3:4" x14ac:dyDescent="0.3">
      <c r="C51">
        <v>1.2238047470807567</v>
      </c>
      <c r="D51">
        <v>-0.20004786087146414</v>
      </c>
    </row>
    <row r="52" spans="3:4" x14ac:dyDescent="0.3">
      <c r="C52">
        <v>1.8404659316086953</v>
      </c>
      <c r="D52">
        <v>-0.81986553986608812</v>
      </c>
    </row>
    <row r="53" spans="3:4" x14ac:dyDescent="0.3">
      <c r="C53">
        <v>1.5750159016184151</v>
      </c>
      <c r="D53">
        <v>-0.35510414820009206</v>
      </c>
    </row>
    <row r="54" spans="3:4" x14ac:dyDescent="0.3">
      <c r="C54">
        <v>1.2848860368934014</v>
      </c>
      <c r="D54">
        <v>-8.8220309761733007E-2</v>
      </c>
    </row>
    <row r="55" spans="3:4" x14ac:dyDescent="0.3">
      <c r="C55">
        <v>1.7689067213587149</v>
      </c>
      <c r="D55">
        <v>-0.3142027815324292</v>
      </c>
    </row>
    <row r="56" spans="3:4" x14ac:dyDescent="0.3">
      <c r="C56">
        <v>1.4186027306185651</v>
      </c>
      <c r="D56">
        <v>-0.15759723330580575</v>
      </c>
    </row>
    <row r="57" spans="3:4" x14ac:dyDescent="0.3">
      <c r="C57">
        <v>1.3524298971090432</v>
      </c>
      <c r="D57">
        <v>-0.59295649875867973</v>
      </c>
    </row>
    <row r="58" spans="3:4" x14ac:dyDescent="0.3">
      <c r="C58">
        <v>1.4905720601427281</v>
      </c>
      <c r="D58">
        <v>-0.66338302602478083</v>
      </c>
    </row>
    <row r="59" spans="3:4" x14ac:dyDescent="0.3">
      <c r="C59">
        <v>1.2248092726358204</v>
      </c>
      <c r="D59">
        <v>-0.19866717883366447</v>
      </c>
    </row>
    <row r="60" spans="3:4" x14ac:dyDescent="0.3">
      <c r="C60">
        <v>0.93467692261967394</v>
      </c>
      <c r="D60">
        <v>6.8283229439355025E-2</v>
      </c>
    </row>
    <row r="61" spans="3:4" x14ac:dyDescent="0.3">
      <c r="C61">
        <v>1.836265435052193</v>
      </c>
      <c r="D61">
        <v>-0.81896167725461344</v>
      </c>
    </row>
    <row r="62" spans="3:4" x14ac:dyDescent="0.3">
      <c r="C62">
        <v>3.2035938317696337</v>
      </c>
      <c r="D62">
        <v>-0.63178552158656143</v>
      </c>
    </row>
    <row r="63" spans="3:4" x14ac:dyDescent="0.3">
      <c r="C63">
        <v>2.7196788758577539</v>
      </c>
      <c r="D63">
        <v>-0.40583587176722563</v>
      </c>
    </row>
    <row r="64" spans="3:4" x14ac:dyDescent="0.3">
      <c r="C64">
        <v>3.254586112535403</v>
      </c>
      <c r="D64">
        <v>-1.1042296000326595</v>
      </c>
    </row>
    <row r="65" spans="3:4" x14ac:dyDescent="0.3">
      <c r="C65">
        <v>3.0097930649313316</v>
      </c>
      <c r="D65">
        <v>-0.6726765902145202</v>
      </c>
    </row>
    <row r="66" spans="3:4" x14ac:dyDescent="0.3">
      <c r="C66">
        <v>3.008388115290145</v>
      </c>
      <c r="D66">
        <v>-0.67313492572089817</v>
      </c>
    </row>
    <row r="67" spans="3:4" x14ac:dyDescent="0.3">
      <c r="C67">
        <v>2.7192235442239734</v>
      </c>
      <c r="D67">
        <v>-0.40479899324622515</v>
      </c>
    </row>
    <row r="68" spans="3:4" x14ac:dyDescent="0.3">
      <c r="C68">
        <v>2.719273578337472</v>
      </c>
      <c r="D68">
        <v>-0.40497935139187108</v>
      </c>
    </row>
    <row r="69" spans="3:4" x14ac:dyDescent="0.3">
      <c r="C69">
        <v>3.0695267881871029</v>
      </c>
      <c r="D69">
        <v>-0.56139019233171339</v>
      </c>
    </row>
    <row r="70" spans="3:4" x14ac:dyDescent="0.3">
      <c r="C70">
        <v>2.3693279004272152</v>
      </c>
      <c r="D70">
        <v>-0.2483240665322482</v>
      </c>
    </row>
    <row r="71" spans="3:4" x14ac:dyDescent="0.3">
      <c r="C71">
        <v>2.7660547273897529</v>
      </c>
      <c r="D71">
        <v>-0.87653315401379006</v>
      </c>
    </row>
    <row r="72" spans="3:4" x14ac:dyDescent="0.3">
      <c r="C72">
        <v>4.4841063584871046</v>
      </c>
      <c r="D72">
        <v>-0.84776281502859763</v>
      </c>
    </row>
    <row r="73" spans="3:4" x14ac:dyDescent="0.3">
      <c r="C73">
        <v>4.1341678655696574</v>
      </c>
      <c r="D73">
        <v>-0.69118123646997875</v>
      </c>
    </row>
    <row r="74" spans="3:4" x14ac:dyDescent="0.3">
      <c r="C74">
        <v>5.8815808829700931</v>
      </c>
      <c r="D74">
        <v>-1.1069347939844274</v>
      </c>
    </row>
    <row r="75" spans="3:4" x14ac:dyDescent="0.3">
      <c r="C75">
        <v>-3.6648096297650854</v>
      </c>
      <c r="D75">
        <v>-1.5878452669397798</v>
      </c>
    </row>
    <row r="76" spans="3:4" x14ac:dyDescent="0.3">
      <c r="C76">
        <v>-4.2267573761526656</v>
      </c>
      <c r="D76">
        <v>-1.0251705471440871</v>
      </c>
    </row>
    <row r="77" spans="3:4" x14ac:dyDescent="0.3">
      <c r="C77">
        <v>-3.8782764043519964</v>
      </c>
      <c r="D77">
        <v>-0.34657362315615203</v>
      </c>
    </row>
    <row r="78" spans="3:4" x14ac:dyDescent="0.3">
      <c r="C78">
        <v>-3.1207662131723386</v>
      </c>
      <c r="D78">
        <v>-0.85029880270878666</v>
      </c>
    </row>
    <row r="79" spans="3:4" x14ac:dyDescent="0.3">
      <c r="C79">
        <v>-2.5748543985278887</v>
      </c>
      <c r="D79">
        <v>-0.8746545856077047</v>
      </c>
    </row>
    <row r="80" spans="3:4" x14ac:dyDescent="0.3">
      <c r="C80">
        <v>-2.9173661707015857</v>
      </c>
      <c r="D80">
        <v>-0.23835708626885552</v>
      </c>
    </row>
    <row r="81" spans="3:4" x14ac:dyDescent="0.3">
      <c r="C81">
        <v>-2.4536034801498352</v>
      </c>
      <c r="D81">
        <v>-1.0644646697036904</v>
      </c>
    </row>
    <row r="82" spans="3:4" x14ac:dyDescent="0.3">
      <c r="C82">
        <v>-2.4141599736290664</v>
      </c>
      <c r="D82">
        <v>-1.0148355092737333</v>
      </c>
    </row>
    <row r="83" spans="3:4" x14ac:dyDescent="0.3">
      <c r="C83">
        <v>-3.2882911979525637</v>
      </c>
      <c r="D83">
        <v>-0.9034332197769428</v>
      </c>
    </row>
    <row r="84" spans="3:4" x14ac:dyDescent="0.3">
      <c r="C84">
        <v>-3.1426943290143012</v>
      </c>
      <c r="D84">
        <v>-0.69138302556621489</v>
      </c>
    </row>
    <row r="85" spans="3:4" x14ac:dyDescent="0.3">
      <c r="C85">
        <v>-2.0520306098320353</v>
      </c>
      <c r="D85">
        <v>-1.4569941882538071</v>
      </c>
    </row>
    <row r="86" spans="3:4" x14ac:dyDescent="0.3">
      <c r="C86">
        <v>-2.4763894491559308</v>
      </c>
      <c r="D86">
        <v>-0.97162321284974318</v>
      </c>
    </row>
    <row r="87" spans="3:4" x14ac:dyDescent="0.3">
      <c r="C87">
        <v>-2.6139183684807676</v>
      </c>
      <c r="D87">
        <v>5.4330613863856736E-2</v>
      </c>
    </row>
    <row r="88" spans="3:4" x14ac:dyDescent="0.3">
      <c r="C88">
        <v>-3.032965181927731</v>
      </c>
      <c r="D88">
        <v>-0.60510241256226394</v>
      </c>
    </row>
    <row r="89" spans="3:4" x14ac:dyDescent="0.3">
      <c r="C89">
        <v>-3.6840224627160523</v>
      </c>
      <c r="D89">
        <v>-0.18137721045150659</v>
      </c>
    </row>
    <row r="90" spans="3:4" x14ac:dyDescent="0.3">
      <c r="C90">
        <v>-3.2693347093400504</v>
      </c>
      <c r="D90">
        <v>-1.2404299290327898</v>
      </c>
    </row>
    <row r="91" spans="3:4" x14ac:dyDescent="0.3">
      <c r="C91">
        <v>-2.0551535814785038</v>
      </c>
      <c r="D91">
        <v>4.585151395220614E-3</v>
      </c>
    </row>
    <row r="92" spans="3:4" x14ac:dyDescent="0.3">
      <c r="C92">
        <v>-2.6911716816824902</v>
      </c>
      <c r="D92">
        <v>4.7049585481668491E-3</v>
      </c>
    </row>
    <row r="93" spans="3:4" x14ac:dyDescent="0.3">
      <c r="C93">
        <v>-3.4573564906024967</v>
      </c>
      <c r="D93">
        <v>0.27378362119356781</v>
      </c>
    </row>
    <row r="94" spans="3:4" x14ac:dyDescent="0.3">
      <c r="C94">
        <v>-1.9610012570099458</v>
      </c>
      <c r="D94">
        <v>-0.44635631117889618</v>
      </c>
    </row>
    <row r="95" spans="3:4" x14ac:dyDescent="0.3">
      <c r="C95">
        <v>-0.80194414856735052</v>
      </c>
      <c r="D95">
        <v>-0.65039884035589479</v>
      </c>
    </row>
    <row r="96" spans="3:4" x14ac:dyDescent="0.3">
      <c r="C96">
        <v>-1.0744715437057544</v>
      </c>
      <c r="D96">
        <v>8.7699341680293669E-2</v>
      </c>
    </row>
    <row r="97" spans="3:4" x14ac:dyDescent="0.3">
      <c r="C97">
        <v>-1.3036997543220827</v>
      </c>
      <c r="D97">
        <v>-0.3701359719255134</v>
      </c>
    </row>
    <row r="98" spans="3:4" x14ac:dyDescent="0.3">
      <c r="C98">
        <v>-2.1708778929283872</v>
      </c>
      <c r="D98">
        <v>-0.24103030824795493</v>
      </c>
    </row>
    <row r="99" spans="3:4" x14ac:dyDescent="0.3">
      <c r="C99">
        <v>-1.5350821994292303</v>
      </c>
      <c r="D99">
        <v>-0.81081224179722011</v>
      </c>
    </row>
    <row r="100" spans="3:4" x14ac:dyDescent="0.3">
      <c r="C100">
        <v>-0.88294463349195751</v>
      </c>
      <c r="D100">
        <v>-0.57662117008323188</v>
      </c>
    </row>
    <row r="101" spans="3:4" x14ac:dyDescent="0.3">
      <c r="C101">
        <v>-1.1630152271113618</v>
      </c>
      <c r="D101">
        <v>0.11744614659931471</v>
      </c>
    </row>
    <row r="102" spans="3:4" x14ac:dyDescent="0.3">
      <c r="C102">
        <v>-1.7744756231696308</v>
      </c>
      <c r="D102">
        <v>4.6124807684057377E-2</v>
      </c>
    </row>
    <row r="103" spans="3:4" x14ac:dyDescent="0.3">
      <c r="C103">
        <v>-2.513079517247812</v>
      </c>
      <c r="D103">
        <v>0.3959657692069472</v>
      </c>
    </row>
    <row r="104" spans="3:4" x14ac:dyDescent="0.3">
      <c r="C104">
        <v>-2.4842642880285437</v>
      </c>
      <c r="D104">
        <v>0.38108572858749468</v>
      </c>
    </row>
    <row r="105" spans="3:4" x14ac:dyDescent="0.3">
      <c r="C105">
        <v>-1.303597609560039</v>
      </c>
      <c r="D105">
        <v>-0.11050815038429272</v>
      </c>
    </row>
    <row r="106" spans="3:4" x14ac:dyDescent="0.3">
      <c r="C106">
        <v>-1.2527381922130005</v>
      </c>
      <c r="D106">
        <v>-0.56025085472811909</v>
      </c>
    </row>
    <row r="107" spans="3:4" x14ac:dyDescent="0.3">
      <c r="C107">
        <v>-2.0808666977815138</v>
      </c>
      <c r="D107">
        <v>-0.37907532771633762</v>
      </c>
    </row>
    <row r="108" spans="3:4" x14ac:dyDescent="0.3">
      <c r="C108">
        <v>-1.987339391902661</v>
      </c>
      <c r="D108">
        <v>-0.21125736235789955</v>
      </c>
    </row>
    <row r="109" spans="3:4" x14ac:dyDescent="0.3">
      <c r="C109">
        <v>-0.85130922246075102</v>
      </c>
      <c r="D109">
        <v>-0.82446700601078227</v>
      </c>
    </row>
    <row r="110" spans="3:4" x14ac:dyDescent="0.3">
      <c r="C110">
        <v>-4.9199052719420955</v>
      </c>
      <c r="D110">
        <v>-4.0278129302438215</v>
      </c>
    </row>
    <row r="111" spans="3:4" x14ac:dyDescent="0.3">
      <c r="C111">
        <v>-1.7505629703352568</v>
      </c>
      <c r="D111">
        <v>3.5463652427059594E-2</v>
      </c>
    </row>
    <row r="112" spans="3:4" x14ac:dyDescent="0.3">
      <c r="C112">
        <v>-1.5720373561309886</v>
      </c>
      <c r="D112">
        <v>-0.79109353329013032</v>
      </c>
    </row>
    <row r="113" spans="3:4" x14ac:dyDescent="0.3">
      <c r="C113">
        <v>-0.42843486880081783</v>
      </c>
      <c r="D113">
        <v>-0.32265027906603144</v>
      </c>
    </row>
    <row r="114" spans="3:4" x14ac:dyDescent="0.3">
      <c r="C114">
        <v>-1.3050376359845861</v>
      </c>
      <c r="D114">
        <v>-0.63024463455446156</v>
      </c>
    </row>
    <row r="115" spans="3:4" x14ac:dyDescent="0.3">
      <c r="C115">
        <v>-2.076584888511654</v>
      </c>
      <c r="D115">
        <v>-0.3356534298366981</v>
      </c>
    </row>
    <row r="116" spans="3:4" x14ac:dyDescent="0.3">
      <c r="C116">
        <v>-2.0696499168079865</v>
      </c>
      <c r="D116">
        <v>-0.33744486917782573</v>
      </c>
    </row>
    <row r="117" spans="3:4" x14ac:dyDescent="0.3">
      <c r="C117">
        <v>-1.4994463817215309</v>
      </c>
      <c r="D117">
        <v>0.41000931674462604</v>
      </c>
    </row>
    <row r="118" spans="3:4" x14ac:dyDescent="0.3">
      <c r="C118">
        <v>-2.2139054457228102</v>
      </c>
      <c r="D118">
        <v>0.74465336159457252</v>
      </c>
    </row>
    <row r="119" spans="3:4" x14ac:dyDescent="0.3">
      <c r="C119">
        <v>-1.7561167108602331</v>
      </c>
      <c r="D119">
        <v>-8.986032998759072E-2</v>
      </c>
    </row>
    <row r="120" spans="3:4" x14ac:dyDescent="0.3">
      <c r="C120">
        <v>-0.83595721267051459</v>
      </c>
      <c r="D120">
        <v>0.31899599816195551</v>
      </c>
    </row>
    <row r="121" spans="3:4" x14ac:dyDescent="0.3">
      <c r="C121">
        <v>-1.6100659816978007</v>
      </c>
      <c r="D121">
        <v>0.61448970703516437</v>
      </c>
    </row>
    <row r="122" spans="3:4" x14ac:dyDescent="0.3">
      <c r="C122">
        <v>-1.8374655913715292</v>
      </c>
      <c r="D122">
        <v>0.15970040669797589</v>
      </c>
    </row>
    <row r="123" spans="3:4" x14ac:dyDescent="0.3">
      <c r="C123">
        <v>0.83418850649606857</v>
      </c>
      <c r="D123">
        <v>-0.49246137245184357</v>
      </c>
    </row>
    <row r="124" spans="3:4" x14ac:dyDescent="0.3">
      <c r="C124">
        <v>0.33219669245307937</v>
      </c>
      <c r="D124">
        <v>-0.33120992849169595</v>
      </c>
    </row>
    <row r="125" spans="3:4" x14ac:dyDescent="0.3">
      <c r="C125">
        <v>-0.38377272639200372</v>
      </c>
      <c r="D125">
        <v>-2.407610946967486E-2</v>
      </c>
    </row>
    <row r="126" spans="3:4" x14ac:dyDescent="0.3">
      <c r="C126">
        <v>-0.36596938584660177</v>
      </c>
      <c r="D126">
        <v>-3.2922625262389822E-2</v>
      </c>
    </row>
    <row r="127" spans="3:4" x14ac:dyDescent="0.3">
      <c r="C127">
        <v>0.77213327621594541</v>
      </c>
      <c r="D127">
        <v>-0.47990632928657301</v>
      </c>
    </row>
    <row r="128" spans="3:4" x14ac:dyDescent="0.3">
      <c r="C128">
        <v>-2.7124430630919953E-3</v>
      </c>
      <c r="D128">
        <v>0.42494471444630649</v>
      </c>
    </row>
    <row r="129" spans="3:4" x14ac:dyDescent="0.3">
      <c r="C129">
        <v>-0.71812333460549893</v>
      </c>
      <c r="D129">
        <v>0.73137607945294902</v>
      </c>
    </row>
    <row r="130" spans="3:4" x14ac:dyDescent="0.3">
      <c r="C130">
        <v>-0.23411911009224756</v>
      </c>
      <c r="D130">
        <v>-1.5728675892225191E-2</v>
      </c>
    </row>
    <row r="131" spans="3:4" x14ac:dyDescent="0.3">
      <c r="C131">
        <v>0.43733445282293515</v>
      </c>
      <c r="D131">
        <v>0.14818649532004438</v>
      </c>
    </row>
    <row r="132" spans="3:4" x14ac:dyDescent="0.3">
      <c r="C132">
        <v>-0.40908087824391126</v>
      </c>
      <c r="D132">
        <v>3.55217488065174E-2</v>
      </c>
    </row>
    <row r="133" spans="3:4" x14ac:dyDescent="0.3">
      <c r="C133">
        <v>-0.2089701790457674</v>
      </c>
      <c r="D133">
        <v>-8.7592544675520578E-2</v>
      </c>
    </row>
    <row r="134" spans="3:4" x14ac:dyDescent="0.3">
      <c r="C134">
        <v>0.16956748141783637</v>
      </c>
      <c r="D134">
        <v>-0.2296972679359236</v>
      </c>
    </row>
    <row r="135" spans="3:4" x14ac:dyDescent="0.3">
      <c r="C135">
        <v>-0.58565060739291519</v>
      </c>
      <c r="D135">
        <v>-0.41977938972806222</v>
      </c>
    </row>
    <row r="136" spans="3:4" x14ac:dyDescent="0.3">
      <c r="C136">
        <v>-0.2297282445195761</v>
      </c>
      <c r="D136">
        <v>0.498478500321901</v>
      </c>
    </row>
    <row r="137" spans="3:4" x14ac:dyDescent="0.3">
      <c r="C137">
        <v>0.56002489887349238</v>
      </c>
      <c r="D137">
        <v>-0.94130429533964399</v>
      </c>
    </row>
    <row r="138" spans="3:4" x14ac:dyDescent="0.3">
      <c r="C138">
        <v>-4.2361338758025212E-3</v>
      </c>
      <c r="D138">
        <v>0.42303640168510642</v>
      </c>
    </row>
    <row r="139" spans="3:4" x14ac:dyDescent="0.3">
      <c r="C139">
        <v>-0.71868588949608148</v>
      </c>
      <c r="D139">
        <v>0.72915669515190795</v>
      </c>
    </row>
    <row r="140" spans="3:4" x14ac:dyDescent="0.3">
      <c r="C140">
        <v>-0.7024630481352554</v>
      </c>
      <c r="D140">
        <v>0.72130627056803998</v>
      </c>
    </row>
    <row r="141" spans="3:4" x14ac:dyDescent="0.3">
      <c r="C141">
        <v>0.39529979840705143</v>
      </c>
      <c r="D141">
        <v>0.15385509292742885</v>
      </c>
    </row>
    <row r="142" spans="3:4" x14ac:dyDescent="0.3">
      <c r="C142">
        <v>-0.76642483692745023</v>
      </c>
      <c r="D142">
        <v>0.68103876592896972</v>
      </c>
    </row>
    <row r="143" spans="3:4" x14ac:dyDescent="0.3">
      <c r="C143">
        <v>-1.3380870760782488</v>
      </c>
      <c r="D143">
        <v>0.66242020038128635</v>
      </c>
    </row>
    <row r="144" spans="3:4" x14ac:dyDescent="0.3">
      <c r="C144">
        <v>-0.28442679579453012</v>
      </c>
      <c r="D144">
        <v>0.18249386994341446</v>
      </c>
    </row>
    <row r="145" spans="3:4" x14ac:dyDescent="0.3">
      <c r="C145">
        <v>-0.942774472991877</v>
      </c>
      <c r="D145">
        <v>0.22565497746164739</v>
      </c>
    </row>
    <row r="146" spans="3:4" x14ac:dyDescent="0.3">
      <c r="C146">
        <v>-0.89888946741222164</v>
      </c>
      <c r="D146">
        <v>0.51965812289467161</v>
      </c>
    </row>
    <row r="147" spans="3:4" x14ac:dyDescent="0.3">
      <c r="C147">
        <v>-0.2252400203032448</v>
      </c>
      <c r="D147">
        <v>0.11154067987788092</v>
      </c>
    </row>
    <row r="148" spans="3:4" x14ac:dyDescent="0.3">
      <c r="C148">
        <v>-0.6335142234734602</v>
      </c>
      <c r="D148">
        <v>0.49468546337477021</v>
      </c>
    </row>
    <row r="149" spans="3:4" x14ac:dyDescent="0.3">
      <c r="C149">
        <v>0.23715465228562352</v>
      </c>
      <c r="D149">
        <v>-0.45388960759920094</v>
      </c>
    </row>
    <row r="150" spans="3:4" x14ac:dyDescent="0.3">
      <c r="C150">
        <v>-0.47045297959487459</v>
      </c>
      <c r="D150">
        <v>-0.39710648872999255</v>
      </c>
    </row>
    <row r="151" spans="3:4" x14ac:dyDescent="0.3">
      <c r="C151">
        <v>0.26993045361022494</v>
      </c>
      <c r="D151">
        <v>-0.31185790255579338</v>
      </c>
    </row>
    <row r="152" spans="3:4" x14ac:dyDescent="0.3">
      <c r="C152">
        <v>0.61803848050198829</v>
      </c>
      <c r="D152">
        <v>2.335310041249853E-2</v>
      </c>
    </row>
    <row r="153" spans="3:4" x14ac:dyDescent="0.3">
      <c r="C153">
        <v>-9.6762025797372295E-2</v>
      </c>
      <c r="D153">
        <v>0.32933773594997434</v>
      </c>
    </row>
    <row r="154" spans="3:4" x14ac:dyDescent="0.3">
      <c r="C154">
        <v>-7.9930751999846256E-2</v>
      </c>
      <c r="D154">
        <v>0.32169201337284692</v>
      </c>
    </row>
    <row r="155" spans="3:4" x14ac:dyDescent="0.3">
      <c r="C155">
        <v>-0.43079601897046771</v>
      </c>
      <c r="D155">
        <v>-0.21190962146129266</v>
      </c>
    </row>
    <row r="156" spans="3:4" x14ac:dyDescent="0.3">
      <c r="C156">
        <v>-0.59551326643903668</v>
      </c>
      <c r="D156">
        <v>0.56518449369879753</v>
      </c>
    </row>
    <row r="157" spans="3:4" x14ac:dyDescent="0.3">
      <c r="C157">
        <v>-0.62090014136943961</v>
      </c>
      <c r="D157">
        <v>-0.73315858340073081</v>
      </c>
    </row>
    <row r="158" spans="3:4" x14ac:dyDescent="0.3">
      <c r="C158">
        <v>-0.39048104811657686</v>
      </c>
      <c r="D158">
        <v>1.0047361284893404</v>
      </c>
    </row>
    <row r="159" spans="3:4" x14ac:dyDescent="0.3">
      <c r="C159">
        <v>-0.61585192454213389</v>
      </c>
      <c r="D159">
        <v>0.29926799388337721</v>
      </c>
    </row>
    <row r="160" spans="3:4" x14ac:dyDescent="0.3">
      <c r="C160">
        <v>7.6005408518908552E-2</v>
      </c>
      <c r="D160">
        <v>0.73255813797502145</v>
      </c>
    </row>
    <row r="161" spans="3:4" x14ac:dyDescent="0.3">
      <c r="C161">
        <v>1.9158697751733456</v>
      </c>
      <c r="D161">
        <v>-0.11793871880945878</v>
      </c>
    </row>
    <row r="162" spans="3:4" x14ac:dyDescent="0.3">
      <c r="C162">
        <v>1.2265810190241517</v>
      </c>
      <c r="D162">
        <v>0.1476795442274775</v>
      </c>
    </row>
    <row r="163" spans="3:4" x14ac:dyDescent="0.3">
      <c r="C163">
        <v>1.8747240576875286</v>
      </c>
      <c r="D163">
        <v>-1.4844631935585648</v>
      </c>
    </row>
    <row r="164" spans="3:4" x14ac:dyDescent="0.3">
      <c r="C164">
        <v>2.2889811424133102</v>
      </c>
      <c r="D164">
        <v>-0.37872417842560518</v>
      </c>
    </row>
    <row r="165" spans="3:4" x14ac:dyDescent="0.3">
      <c r="C165">
        <v>1.1863589130249605</v>
      </c>
      <c r="D165">
        <v>9.7610297603369423E-2</v>
      </c>
    </row>
    <row r="166" spans="3:4" x14ac:dyDescent="0.3">
      <c r="C166">
        <v>0.74638657391677365</v>
      </c>
      <c r="D166">
        <v>0.2978179841239933</v>
      </c>
    </row>
    <row r="167" spans="3:4" x14ac:dyDescent="0.3">
      <c r="C167">
        <v>1.767784688061647</v>
      </c>
      <c r="D167">
        <v>-0.14852545653733112</v>
      </c>
    </row>
    <row r="168" spans="3:4" x14ac:dyDescent="0.3">
      <c r="C168">
        <v>1.0573220247386499</v>
      </c>
      <c r="D168">
        <v>-0.38489297380079385</v>
      </c>
    </row>
    <row r="169" spans="3:4" x14ac:dyDescent="0.3">
      <c r="C169">
        <v>1.1811339097501763</v>
      </c>
      <c r="D169">
        <v>0.14694512915446459</v>
      </c>
    </row>
    <row r="170" spans="3:4" x14ac:dyDescent="0.3">
      <c r="C170">
        <v>1.7521370403821284</v>
      </c>
      <c r="D170">
        <v>-0.1080084952520107</v>
      </c>
    </row>
    <row r="171" spans="3:4" x14ac:dyDescent="0.3">
      <c r="C171">
        <v>0.93733615653770186</v>
      </c>
      <c r="D171">
        <v>0.82183693707093475</v>
      </c>
    </row>
    <row r="172" spans="3:4" x14ac:dyDescent="0.3">
      <c r="C172">
        <v>0.85245033296048434</v>
      </c>
      <c r="D172">
        <v>0.35603808064583442</v>
      </c>
    </row>
    <row r="173" spans="3:4" x14ac:dyDescent="0.3">
      <c r="C173">
        <v>1.4632552109107713</v>
      </c>
      <c r="D173">
        <v>0.53541717828239122</v>
      </c>
    </row>
    <row r="174" spans="3:4" x14ac:dyDescent="0.3">
      <c r="C174">
        <v>0.76062943607788513</v>
      </c>
      <c r="D174">
        <v>0.3664220527415441</v>
      </c>
    </row>
    <row r="175" spans="3:4" x14ac:dyDescent="0.3">
      <c r="C175">
        <v>0.84620118410569711</v>
      </c>
      <c r="D175">
        <v>0.77489550738832291</v>
      </c>
    </row>
    <row r="176" spans="3:4" x14ac:dyDescent="0.3">
      <c r="C176">
        <v>1.8229107066770034</v>
      </c>
      <c r="D176">
        <v>-0.15713766169530569</v>
      </c>
    </row>
    <row r="177" spans="3:4" x14ac:dyDescent="0.3">
      <c r="C177">
        <v>1.2265115440186254</v>
      </c>
      <c r="D177">
        <v>7.5730550293040669E-2</v>
      </c>
    </row>
    <row r="178" spans="3:4" x14ac:dyDescent="0.3">
      <c r="C178">
        <v>1.3039922557456882</v>
      </c>
      <c r="D178">
        <v>0.56597977718280224</v>
      </c>
    </row>
    <row r="179" spans="3:4" x14ac:dyDescent="0.3">
      <c r="C179">
        <v>0.90537668684761641</v>
      </c>
      <c r="D179">
        <v>0.83733936448694823</v>
      </c>
    </row>
    <row r="180" spans="3:4" x14ac:dyDescent="0.3">
      <c r="C180">
        <v>0.40990751950698101</v>
      </c>
      <c r="D180">
        <v>1.0520548783036758</v>
      </c>
    </row>
    <row r="181" spans="3:4" x14ac:dyDescent="0.3">
      <c r="C181">
        <v>1.4448153472804248</v>
      </c>
      <c r="D181">
        <v>0.54620313173074042</v>
      </c>
    </row>
    <row r="182" spans="3:4" x14ac:dyDescent="0.3">
      <c r="C182">
        <v>0.67267512552619557</v>
      </c>
      <c r="D182">
        <v>0.39681826494996852</v>
      </c>
    </row>
    <row r="183" spans="3:4" x14ac:dyDescent="0.3">
      <c r="C183">
        <v>0.77929519136204894</v>
      </c>
      <c r="D183">
        <v>0.79560225701281861</v>
      </c>
    </row>
    <row r="184" spans="3:4" x14ac:dyDescent="0.3">
      <c r="C184">
        <v>0.65165914133127067</v>
      </c>
      <c r="D184">
        <v>0.3316880839300842</v>
      </c>
    </row>
    <row r="185" spans="3:4" x14ac:dyDescent="0.3">
      <c r="C185">
        <v>1.3537850059273546</v>
      </c>
      <c r="D185">
        <v>0.13717640061001879</v>
      </c>
    </row>
    <row r="186" spans="3:4" x14ac:dyDescent="0.3">
      <c r="C186">
        <v>1.5287712395688453</v>
      </c>
      <c r="D186">
        <v>0.4375750434068158</v>
      </c>
    </row>
    <row r="187" spans="3:4" x14ac:dyDescent="0.3">
      <c r="C187">
        <v>1.0422986025978465</v>
      </c>
      <c r="D187">
        <v>0.65397159592452803</v>
      </c>
    </row>
    <row r="188" spans="3:4" x14ac:dyDescent="0.3">
      <c r="C188">
        <v>1.3432492667541542</v>
      </c>
      <c r="D188">
        <v>-3.0517534255961876E-2</v>
      </c>
    </row>
    <row r="189" spans="3:4" x14ac:dyDescent="0.3">
      <c r="C189">
        <v>2.8715151417019347</v>
      </c>
      <c r="D189">
        <v>0.26775262975462705</v>
      </c>
    </row>
    <row r="190" spans="3:4" x14ac:dyDescent="0.3">
      <c r="C190">
        <v>2.3209400592807006</v>
      </c>
      <c r="D190">
        <v>0.51447017201345779</v>
      </c>
    </row>
    <row r="191" spans="3:4" x14ac:dyDescent="0.3">
      <c r="C191">
        <v>3.3632201127138153</v>
      </c>
      <c r="D191">
        <v>1.7285006123820189E-2</v>
      </c>
    </row>
    <row r="192" spans="3:4" x14ac:dyDescent="0.3">
      <c r="C192">
        <v>2.6308630911486715</v>
      </c>
      <c r="D192">
        <v>-0.16793601121450547</v>
      </c>
    </row>
    <row r="193" spans="3:4" x14ac:dyDescent="0.3">
      <c r="C193">
        <v>2.7026604271893304</v>
      </c>
      <c r="D193">
        <v>0.24305444159654915</v>
      </c>
    </row>
    <row r="194" spans="3:4" x14ac:dyDescent="0.3">
      <c r="C194">
        <v>3.2396473546021882</v>
      </c>
      <c r="D194">
        <v>6.1682684649509885E-3</v>
      </c>
    </row>
    <row r="195" spans="3:4" x14ac:dyDescent="0.3">
      <c r="C195">
        <v>2.6881068029677619</v>
      </c>
      <c r="D195">
        <v>-0.25761492842915223</v>
      </c>
    </row>
    <row r="196" spans="3:4" x14ac:dyDescent="0.3">
      <c r="C196">
        <v>2.7167842003106557</v>
      </c>
      <c r="D196">
        <v>0.23492770114471231</v>
      </c>
    </row>
    <row r="197" spans="3:4" x14ac:dyDescent="0.3">
      <c r="C197">
        <v>2.7979318701027798</v>
      </c>
      <c r="D197">
        <v>0.20986271377813226</v>
      </c>
    </row>
    <row r="198" spans="3:4" x14ac:dyDescent="0.3">
      <c r="C198">
        <v>3.1213910209836873</v>
      </c>
      <c r="D198">
        <v>-0.4106569321030899</v>
      </c>
    </row>
    <row r="199" spans="3:4" x14ac:dyDescent="0.3">
      <c r="C199">
        <v>2.3346702577517653</v>
      </c>
      <c r="D199">
        <v>0.50843157303086706</v>
      </c>
    </row>
    <row r="200" spans="3:4" x14ac:dyDescent="0.3">
      <c r="C200">
        <v>2.3856909076949706</v>
      </c>
      <c r="D200">
        <v>0.93628360820990852</v>
      </c>
    </row>
    <row r="201" spans="3:4" x14ac:dyDescent="0.3">
      <c r="C201">
        <v>2.8520476751133486</v>
      </c>
      <c r="D201">
        <v>0.24872936935608428</v>
      </c>
    </row>
    <row r="202" spans="3:4" x14ac:dyDescent="0.3">
      <c r="C202">
        <v>2.3023912659802215</v>
      </c>
      <c r="D202">
        <v>0.52466605872278904</v>
      </c>
    </row>
    <row r="203" spans="3:4" x14ac:dyDescent="0.3">
      <c r="C203">
        <v>2.3858910320239173</v>
      </c>
      <c r="D203">
        <v>0.93368235293215796</v>
      </c>
    </row>
    <row r="204" spans="3:4" x14ac:dyDescent="0.3">
      <c r="C204">
        <v>2.9742640480069489</v>
      </c>
      <c r="D204">
        <v>9.6881332305915155E-2</v>
      </c>
    </row>
    <row r="205" spans="3:4" x14ac:dyDescent="0.3">
      <c r="C205">
        <v>4.2355743248501723</v>
      </c>
      <c r="D205">
        <v>-5.6317870338979279E-3</v>
      </c>
    </row>
    <row r="206" spans="3:4" x14ac:dyDescent="0.3">
      <c r="C206">
        <v>4.3140655063960152</v>
      </c>
      <c r="D206">
        <v>0.39663701750767799</v>
      </c>
    </row>
    <row r="207" spans="3:4" x14ac:dyDescent="0.3">
      <c r="C207">
        <v>4.3036112630130559</v>
      </c>
      <c r="D207">
        <v>0.40700038233827396</v>
      </c>
    </row>
    <row r="208" spans="3:4" x14ac:dyDescent="0.3">
      <c r="C208">
        <v>4.6114565785728958</v>
      </c>
      <c r="D208">
        <v>-0.27809970393070416</v>
      </c>
    </row>
    <row r="209" spans="3:4" x14ac:dyDescent="0.3">
      <c r="C209">
        <v>6.1967680443560811</v>
      </c>
      <c r="D209">
        <v>-9.0654887494719963E-2</v>
      </c>
    </row>
  </sheetData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F2DF3-A477-4C14-8333-61D50A4FEEC3}">
  <sheetPr codeName="Sheet37"/>
  <dimension ref="A1:B209"/>
  <sheetViews>
    <sheetView workbookViewId="0"/>
  </sheetViews>
  <sheetFormatPr defaultRowHeight="14.4" x14ac:dyDescent="0.3"/>
  <sheetData>
    <row r="1" spans="1:2" x14ac:dyDescent="0.3">
      <c r="A1">
        <v>-3.3216987882012261</v>
      </c>
      <c r="B1">
        <v>-0.14819943702183536</v>
      </c>
    </row>
    <row r="2" spans="1:2" x14ac:dyDescent="0.3">
      <c r="A2">
        <v>-3.8658288998582799</v>
      </c>
      <c r="B2">
        <v>0.9868462295183259</v>
      </c>
    </row>
    <row r="3" spans="1:2" x14ac:dyDescent="0.3">
      <c r="A3">
        <v>-2.2765244086369645</v>
      </c>
      <c r="B3">
        <v>0.49452777325620179</v>
      </c>
    </row>
    <row r="4" spans="1:2" x14ac:dyDescent="0.3">
      <c r="A4">
        <v>-2.6082453108370136</v>
      </c>
      <c r="B4">
        <v>1.0003843590865187</v>
      </c>
    </row>
    <row r="5" spans="1:2" x14ac:dyDescent="0.3">
      <c r="A5">
        <v>-2.2481338045738872</v>
      </c>
      <c r="B5">
        <v>-0.36031615280288126</v>
      </c>
    </row>
    <row r="6" spans="1:2" x14ac:dyDescent="0.3">
      <c r="A6">
        <v>-2.280113613829486</v>
      </c>
      <c r="B6">
        <v>-0.41699673997209868</v>
      </c>
    </row>
    <row r="7" spans="1:2" x14ac:dyDescent="0.3">
      <c r="A7">
        <v>-2.821845309948011</v>
      </c>
      <c r="B7">
        <v>0.60948394790602001</v>
      </c>
    </row>
    <row r="8" spans="1:2" x14ac:dyDescent="0.3">
      <c r="A8">
        <v>-2.8219237387609448</v>
      </c>
      <c r="B8">
        <v>0.60938280393731459</v>
      </c>
    </row>
    <row r="9" spans="1:2" x14ac:dyDescent="0.3">
      <c r="A9">
        <v>-2.1890666062158499</v>
      </c>
      <c r="B9">
        <v>-0.24938309957595647</v>
      </c>
    </row>
    <row r="10" spans="1:2" x14ac:dyDescent="0.3">
      <c r="A10">
        <v>-2.3486119131538943</v>
      </c>
      <c r="B10">
        <v>0.67898599981113494</v>
      </c>
    </row>
    <row r="11" spans="1:2" x14ac:dyDescent="0.3">
      <c r="A11">
        <v>-2.9283136909351186</v>
      </c>
      <c r="B11">
        <v>0.73881893617431904</v>
      </c>
    </row>
    <row r="12" spans="1:2" x14ac:dyDescent="0.3">
      <c r="A12">
        <v>-0.64258552301203964</v>
      </c>
      <c r="B12">
        <v>0.52025586276096381</v>
      </c>
    </row>
    <row r="13" spans="1:2" x14ac:dyDescent="0.3">
      <c r="A13">
        <v>-0.99238422089011924</v>
      </c>
      <c r="B13">
        <v>0.6752820381393182</v>
      </c>
    </row>
    <row r="14" spans="1:2" x14ac:dyDescent="0.3">
      <c r="A14">
        <v>-1.2373260365547829</v>
      </c>
      <c r="B14">
        <v>0.22814467160657301</v>
      </c>
    </row>
    <row r="15" spans="1:2" x14ac:dyDescent="0.3">
      <c r="A15">
        <v>-1.8412972492773849</v>
      </c>
      <c r="B15">
        <v>1.0405692622171672</v>
      </c>
    </row>
    <row r="16" spans="1:2" x14ac:dyDescent="0.3">
      <c r="A16">
        <v>-1.3745312235596696</v>
      </c>
      <c r="B16">
        <v>0.30139177093833303</v>
      </c>
    </row>
    <row r="17" spans="1:2" x14ac:dyDescent="0.3">
      <c r="A17">
        <v>-1.1462314286288475</v>
      </c>
      <c r="B17">
        <v>0.39574531413439423</v>
      </c>
    </row>
    <row r="18" spans="1:2" x14ac:dyDescent="0.3">
      <c r="A18">
        <v>-1.5691815821457138</v>
      </c>
      <c r="B18">
        <v>0.73392373595286253</v>
      </c>
    </row>
    <row r="19" spans="1:2" x14ac:dyDescent="0.3">
      <c r="A19">
        <v>-1.7061770669803489</v>
      </c>
      <c r="B19">
        <v>0.80734619729506207</v>
      </c>
    </row>
    <row r="20" spans="1:2" x14ac:dyDescent="0.3">
      <c r="A20">
        <v>-2.1731259184773544</v>
      </c>
      <c r="B20">
        <v>1.5463365495167642</v>
      </c>
    </row>
    <row r="21" spans="1:2" x14ac:dyDescent="0.3">
      <c r="A21">
        <v>-1.5084922107138958</v>
      </c>
      <c r="B21">
        <v>0.84563840486474184</v>
      </c>
    </row>
    <row r="22" spans="1:2" x14ac:dyDescent="0.3">
      <c r="A22">
        <v>-1.1776588736894127</v>
      </c>
      <c r="B22">
        <v>-0.46883264798504248</v>
      </c>
    </row>
    <row r="23" spans="1:2" x14ac:dyDescent="0.3">
      <c r="A23">
        <v>-1.7812224695084677</v>
      </c>
      <c r="B23">
        <v>0.34361195077930978</v>
      </c>
    </row>
    <row r="24" spans="1:2" x14ac:dyDescent="0.3">
      <c r="A24">
        <v>-1.370596487817578</v>
      </c>
      <c r="B24">
        <v>0.30035133368442529</v>
      </c>
    </row>
    <row r="25" spans="1:2" x14ac:dyDescent="0.3">
      <c r="A25">
        <v>-1.9134449779585159</v>
      </c>
      <c r="B25">
        <v>1.2249641064011803</v>
      </c>
    </row>
    <row r="26" spans="1:2" x14ac:dyDescent="0.3">
      <c r="A26">
        <v>0.85246063200156741</v>
      </c>
      <c r="B26">
        <v>7.1997669260594407E-2</v>
      </c>
    </row>
    <row r="27" spans="1:2" x14ac:dyDescent="0.3">
      <c r="A27">
        <v>0.36703733326271942</v>
      </c>
      <c r="B27">
        <v>0.29957519160131635</v>
      </c>
    </row>
    <row r="28" spans="1:2" x14ac:dyDescent="0.3">
      <c r="A28">
        <v>-0.21091360499045703</v>
      </c>
      <c r="B28">
        <v>1.0708384277567837</v>
      </c>
    </row>
    <row r="29" spans="1:2" x14ac:dyDescent="0.3">
      <c r="A29">
        <v>-0.21099893923376148</v>
      </c>
      <c r="B29">
        <v>1.0707515206151985</v>
      </c>
    </row>
    <row r="30" spans="1:2" x14ac:dyDescent="0.3">
      <c r="A30">
        <v>0.42758452310034556</v>
      </c>
      <c r="B30">
        <v>0.41124411438354203</v>
      </c>
    </row>
    <row r="31" spans="1:2" x14ac:dyDescent="0.3">
      <c r="A31">
        <v>7.7818138236204384E-2</v>
      </c>
      <c r="B31">
        <v>0.56631856674834791</v>
      </c>
    </row>
    <row r="32" spans="1:2" x14ac:dyDescent="0.3">
      <c r="A32">
        <v>-0.56080126505969041</v>
      </c>
      <c r="B32">
        <v>1.2259489811760129</v>
      </c>
    </row>
    <row r="33" spans="1:2" x14ac:dyDescent="0.3">
      <c r="A33">
        <v>-0.11997473248782961</v>
      </c>
      <c r="B33">
        <v>0.52788386119208763</v>
      </c>
    </row>
    <row r="34" spans="1:2" x14ac:dyDescent="0.3">
      <c r="A34">
        <v>7.7797871183625938E-2</v>
      </c>
      <c r="B34">
        <v>0.56623557294537508</v>
      </c>
    </row>
    <row r="35" spans="1:2" x14ac:dyDescent="0.3">
      <c r="A35">
        <v>-0.32142231082242939</v>
      </c>
      <c r="B35">
        <v>0.55201140983121222</v>
      </c>
    </row>
    <row r="36" spans="1:2" x14ac:dyDescent="0.3">
      <c r="A36">
        <v>-0.12088828965669139</v>
      </c>
      <c r="B36">
        <v>0.52764043472827227</v>
      </c>
    </row>
    <row r="37" spans="1:2" x14ac:dyDescent="0.3">
      <c r="A37">
        <v>-0.13525797113397267</v>
      </c>
      <c r="B37">
        <v>0.17580757682407447</v>
      </c>
    </row>
    <row r="38" spans="1:2" x14ac:dyDescent="0.3">
      <c r="A38">
        <v>-0.45470518140651223</v>
      </c>
      <c r="B38">
        <v>0.62415950204102266</v>
      </c>
    </row>
    <row r="39" spans="1:2" x14ac:dyDescent="0.3">
      <c r="A39">
        <v>-0.50116672948266261</v>
      </c>
      <c r="B39">
        <v>1.3374653518169644</v>
      </c>
    </row>
    <row r="40" spans="1:2" x14ac:dyDescent="0.3">
      <c r="A40">
        <v>0.21045189595252639</v>
      </c>
      <c r="B40">
        <v>2.1562741784636394E-2</v>
      </c>
    </row>
    <row r="41" spans="1:2" x14ac:dyDescent="0.3">
      <c r="A41">
        <v>-1.1373863092486265</v>
      </c>
      <c r="B41">
        <v>1.2837436239368076</v>
      </c>
    </row>
    <row r="42" spans="1:2" x14ac:dyDescent="0.3">
      <c r="A42">
        <v>-0.46705435268799006</v>
      </c>
      <c r="B42">
        <v>0.68166784976494998</v>
      </c>
    </row>
    <row r="43" spans="1:2" x14ac:dyDescent="0.3">
      <c r="A43">
        <v>-0.23302495771021917</v>
      </c>
      <c r="B43">
        <v>0.15440431679436498</v>
      </c>
    </row>
    <row r="44" spans="1:2" x14ac:dyDescent="0.3">
      <c r="A44">
        <v>-0.17361004273738015</v>
      </c>
      <c r="B44">
        <v>-0.44467078879587602</v>
      </c>
    </row>
    <row r="45" spans="1:2" x14ac:dyDescent="0.3">
      <c r="A45">
        <v>0.26894450976203577</v>
      </c>
      <c r="B45">
        <v>-1.7870508319658747</v>
      </c>
    </row>
    <row r="46" spans="1:2" x14ac:dyDescent="0.3">
      <c r="A46">
        <v>0.13244966683656573</v>
      </c>
      <c r="B46">
        <v>-1.0058627822029338</v>
      </c>
    </row>
    <row r="47" spans="1:2" x14ac:dyDescent="0.3">
      <c r="A47">
        <v>-6.4463526245125427E-2</v>
      </c>
      <c r="B47">
        <v>-0.33646731971709404</v>
      </c>
    </row>
    <row r="48" spans="1:2" x14ac:dyDescent="0.3">
      <c r="A48">
        <v>2.3246407142091727</v>
      </c>
      <c r="B48">
        <v>-1.0480770245773623</v>
      </c>
    </row>
    <row r="49" spans="1:2" x14ac:dyDescent="0.3">
      <c r="A49">
        <v>1.7091486135394209</v>
      </c>
      <c r="B49">
        <v>-0.42670867607191992</v>
      </c>
    </row>
    <row r="50" spans="1:2" x14ac:dyDescent="0.3">
      <c r="A50">
        <v>1.7077503526351185</v>
      </c>
      <c r="B50">
        <v>-0.4259292282386295</v>
      </c>
    </row>
    <row r="51" spans="1:2" x14ac:dyDescent="0.3">
      <c r="A51">
        <v>1.2238047470807567</v>
      </c>
      <c r="B51">
        <v>-0.20004786087146414</v>
      </c>
    </row>
    <row r="52" spans="1:2" x14ac:dyDescent="0.3">
      <c r="A52">
        <v>1.8404659316086953</v>
      </c>
      <c r="B52">
        <v>-0.81986553986608812</v>
      </c>
    </row>
    <row r="53" spans="1:2" x14ac:dyDescent="0.3">
      <c r="A53">
        <v>1.5750159016184151</v>
      </c>
      <c r="B53">
        <v>-0.35510414820009206</v>
      </c>
    </row>
    <row r="54" spans="1:2" x14ac:dyDescent="0.3">
      <c r="A54">
        <v>1.2848860368934014</v>
      </c>
      <c r="B54">
        <v>-8.8220309761733007E-2</v>
      </c>
    </row>
    <row r="55" spans="1:2" x14ac:dyDescent="0.3">
      <c r="A55">
        <v>1.7689067213587149</v>
      </c>
      <c r="B55">
        <v>-0.3142027815324292</v>
      </c>
    </row>
    <row r="56" spans="1:2" x14ac:dyDescent="0.3">
      <c r="A56">
        <v>1.4186027306185651</v>
      </c>
      <c r="B56">
        <v>-0.15759723330580575</v>
      </c>
    </row>
    <row r="57" spans="1:2" x14ac:dyDescent="0.3">
      <c r="A57">
        <v>1.3524298971090432</v>
      </c>
      <c r="B57">
        <v>-0.59295649875867973</v>
      </c>
    </row>
    <row r="58" spans="1:2" x14ac:dyDescent="0.3">
      <c r="A58">
        <v>1.4905720601427281</v>
      </c>
      <c r="B58">
        <v>-0.66338302602478083</v>
      </c>
    </row>
    <row r="59" spans="1:2" x14ac:dyDescent="0.3">
      <c r="A59">
        <v>1.2248092726358204</v>
      </c>
      <c r="B59">
        <v>-0.19866717883366447</v>
      </c>
    </row>
    <row r="60" spans="1:2" x14ac:dyDescent="0.3">
      <c r="A60">
        <v>0.93467692261967394</v>
      </c>
      <c r="B60">
        <v>6.8283229439355025E-2</v>
      </c>
    </row>
    <row r="61" spans="1:2" x14ac:dyDescent="0.3">
      <c r="A61">
        <v>1.836265435052193</v>
      </c>
      <c r="B61">
        <v>-0.81896167725461344</v>
      </c>
    </row>
    <row r="62" spans="1:2" x14ac:dyDescent="0.3">
      <c r="A62">
        <v>3.2035938317696337</v>
      </c>
      <c r="B62">
        <v>-0.63178552158656143</v>
      </c>
    </row>
    <row r="63" spans="1:2" x14ac:dyDescent="0.3">
      <c r="A63">
        <v>2.7196788758577539</v>
      </c>
      <c r="B63">
        <v>-0.40583587176722563</v>
      </c>
    </row>
    <row r="64" spans="1:2" x14ac:dyDescent="0.3">
      <c r="A64">
        <v>3.254586112535403</v>
      </c>
      <c r="B64">
        <v>-1.1042296000326595</v>
      </c>
    </row>
    <row r="65" spans="1:2" x14ac:dyDescent="0.3">
      <c r="A65">
        <v>3.0097930649313316</v>
      </c>
      <c r="B65">
        <v>-0.6726765902145202</v>
      </c>
    </row>
    <row r="66" spans="1:2" x14ac:dyDescent="0.3">
      <c r="A66">
        <v>3.008388115290145</v>
      </c>
      <c r="B66">
        <v>-0.67313492572089817</v>
      </c>
    </row>
    <row r="67" spans="1:2" x14ac:dyDescent="0.3">
      <c r="A67">
        <v>2.7192235442239734</v>
      </c>
      <c r="B67">
        <v>-0.40479899324622515</v>
      </c>
    </row>
    <row r="68" spans="1:2" x14ac:dyDescent="0.3">
      <c r="A68">
        <v>2.719273578337472</v>
      </c>
      <c r="B68">
        <v>-0.40497935139187108</v>
      </c>
    </row>
    <row r="69" spans="1:2" x14ac:dyDescent="0.3">
      <c r="A69">
        <v>3.0695267881871029</v>
      </c>
      <c r="B69">
        <v>-0.56139019233171339</v>
      </c>
    </row>
    <row r="70" spans="1:2" x14ac:dyDescent="0.3">
      <c r="A70">
        <v>2.3693279004272152</v>
      </c>
      <c r="B70">
        <v>-0.2483240665322482</v>
      </c>
    </row>
    <row r="71" spans="1:2" x14ac:dyDescent="0.3">
      <c r="A71">
        <v>2.7660547273897529</v>
      </c>
      <c r="B71">
        <v>-0.87653315401379006</v>
      </c>
    </row>
    <row r="72" spans="1:2" x14ac:dyDescent="0.3">
      <c r="A72">
        <v>4.4841063584871046</v>
      </c>
      <c r="B72">
        <v>-0.84776281502859763</v>
      </c>
    </row>
    <row r="73" spans="1:2" x14ac:dyDescent="0.3">
      <c r="A73">
        <v>4.1341678655696574</v>
      </c>
      <c r="B73">
        <v>-0.69118123646997875</v>
      </c>
    </row>
    <row r="74" spans="1:2" x14ac:dyDescent="0.3">
      <c r="A74">
        <v>5.8815808829700931</v>
      </c>
      <c r="B74">
        <v>-1.1069347939844274</v>
      </c>
    </row>
    <row r="75" spans="1:2" x14ac:dyDescent="0.3">
      <c r="A75">
        <v>-3.6648096297650854</v>
      </c>
      <c r="B75">
        <v>-1.5878452669397798</v>
      </c>
    </row>
    <row r="76" spans="1:2" x14ac:dyDescent="0.3">
      <c r="A76">
        <v>-4.2267573761526656</v>
      </c>
      <c r="B76">
        <v>-1.0251705471440871</v>
      </c>
    </row>
    <row r="77" spans="1:2" x14ac:dyDescent="0.3">
      <c r="A77">
        <v>-3.8782764043519964</v>
      </c>
      <c r="B77">
        <v>-0.34657362315615203</v>
      </c>
    </row>
    <row r="78" spans="1:2" x14ac:dyDescent="0.3">
      <c r="A78">
        <v>-3.1207662131723386</v>
      </c>
      <c r="B78">
        <v>-0.85029880270878666</v>
      </c>
    </row>
    <row r="79" spans="1:2" x14ac:dyDescent="0.3">
      <c r="A79">
        <v>-2.5748543985278887</v>
      </c>
      <c r="B79">
        <v>-0.8746545856077047</v>
      </c>
    </row>
    <row r="80" spans="1:2" x14ac:dyDescent="0.3">
      <c r="A80">
        <v>-2.9173661707015857</v>
      </c>
      <c r="B80">
        <v>-0.23835708626885552</v>
      </c>
    </row>
    <row r="81" spans="1:2" x14ac:dyDescent="0.3">
      <c r="A81">
        <v>-2.4536034801498352</v>
      </c>
      <c r="B81">
        <v>-1.0644646697036904</v>
      </c>
    </row>
    <row r="82" spans="1:2" x14ac:dyDescent="0.3">
      <c r="A82">
        <v>-2.4141599736290664</v>
      </c>
      <c r="B82">
        <v>-1.0148355092737333</v>
      </c>
    </row>
    <row r="83" spans="1:2" x14ac:dyDescent="0.3">
      <c r="A83">
        <v>-3.2882911979525637</v>
      </c>
      <c r="B83">
        <v>-0.9034332197769428</v>
      </c>
    </row>
    <row r="84" spans="1:2" x14ac:dyDescent="0.3">
      <c r="A84">
        <v>-3.1426943290143012</v>
      </c>
      <c r="B84">
        <v>-0.69138302556621489</v>
      </c>
    </row>
    <row r="85" spans="1:2" x14ac:dyDescent="0.3">
      <c r="A85">
        <v>-2.0520306098320353</v>
      </c>
      <c r="B85">
        <v>-1.4569941882538071</v>
      </c>
    </row>
    <row r="86" spans="1:2" x14ac:dyDescent="0.3">
      <c r="A86">
        <v>-2.4763894491559308</v>
      </c>
      <c r="B86">
        <v>-0.97162321284974318</v>
      </c>
    </row>
    <row r="87" spans="1:2" x14ac:dyDescent="0.3">
      <c r="A87">
        <v>-2.6139183684807676</v>
      </c>
      <c r="B87">
        <v>5.4330613863856736E-2</v>
      </c>
    </row>
    <row r="88" spans="1:2" x14ac:dyDescent="0.3">
      <c r="A88">
        <v>-3.032965181927731</v>
      </c>
      <c r="B88">
        <v>-0.60510241256226394</v>
      </c>
    </row>
    <row r="89" spans="1:2" x14ac:dyDescent="0.3">
      <c r="A89">
        <v>-3.6840224627160523</v>
      </c>
      <c r="B89">
        <v>-0.18137721045150659</v>
      </c>
    </row>
    <row r="90" spans="1:2" x14ac:dyDescent="0.3">
      <c r="A90">
        <v>-3.2693347093400504</v>
      </c>
      <c r="B90">
        <v>-1.2404299290327898</v>
      </c>
    </row>
    <row r="91" spans="1:2" x14ac:dyDescent="0.3">
      <c r="A91">
        <v>-2.0551535814785038</v>
      </c>
      <c r="B91">
        <v>4.585151395220614E-3</v>
      </c>
    </row>
    <row r="92" spans="1:2" x14ac:dyDescent="0.3">
      <c r="A92">
        <v>-2.6911716816824902</v>
      </c>
      <c r="B92">
        <v>4.7049585481668491E-3</v>
      </c>
    </row>
    <row r="93" spans="1:2" x14ac:dyDescent="0.3">
      <c r="A93">
        <v>-3.4573564906024967</v>
      </c>
      <c r="B93">
        <v>0.27378362119356781</v>
      </c>
    </row>
    <row r="94" spans="1:2" x14ac:dyDescent="0.3">
      <c r="A94">
        <v>-1.9610012570099458</v>
      </c>
      <c r="B94">
        <v>-0.44635631117889618</v>
      </c>
    </row>
    <row r="95" spans="1:2" x14ac:dyDescent="0.3">
      <c r="A95">
        <v>-0.80194414856735052</v>
      </c>
      <c r="B95">
        <v>-0.65039884035589479</v>
      </c>
    </row>
    <row r="96" spans="1:2" x14ac:dyDescent="0.3">
      <c r="A96">
        <v>-1.0744715437057544</v>
      </c>
      <c r="B96">
        <v>8.7699341680293669E-2</v>
      </c>
    </row>
    <row r="97" spans="1:2" x14ac:dyDescent="0.3">
      <c r="A97">
        <v>-1.3036997543220827</v>
      </c>
      <c r="B97">
        <v>-0.3701359719255134</v>
      </c>
    </row>
    <row r="98" spans="1:2" x14ac:dyDescent="0.3">
      <c r="A98">
        <v>-2.1708778929283872</v>
      </c>
      <c r="B98">
        <v>-0.24103030824795493</v>
      </c>
    </row>
    <row r="99" spans="1:2" x14ac:dyDescent="0.3">
      <c r="A99">
        <v>-1.5350821994292303</v>
      </c>
      <c r="B99">
        <v>-0.81081224179722011</v>
      </c>
    </row>
    <row r="100" spans="1:2" x14ac:dyDescent="0.3">
      <c r="A100">
        <v>-0.88294463349195751</v>
      </c>
      <c r="B100">
        <v>-0.57662117008323188</v>
      </c>
    </row>
    <row r="101" spans="1:2" x14ac:dyDescent="0.3">
      <c r="A101">
        <v>-1.1630152271113618</v>
      </c>
      <c r="B101">
        <v>0.11744614659931471</v>
      </c>
    </row>
    <row r="102" spans="1:2" x14ac:dyDescent="0.3">
      <c r="A102">
        <v>-1.7744756231696308</v>
      </c>
      <c r="B102">
        <v>4.6124807684057377E-2</v>
      </c>
    </row>
    <row r="103" spans="1:2" x14ac:dyDescent="0.3">
      <c r="A103">
        <v>-2.513079517247812</v>
      </c>
      <c r="B103">
        <v>0.3959657692069472</v>
      </c>
    </row>
    <row r="104" spans="1:2" x14ac:dyDescent="0.3">
      <c r="A104">
        <v>-2.4842642880285437</v>
      </c>
      <c r="B104">
        <v>0.38108572858749468</v>
      </c>
    </row>
    <row r="105" spans="1:2" x14ac:dyDescent="0.3">
      <c r="A105">
        <v>-1.303597609560039</v>
      </c>
      <c r="B105">
        <v>-0.11050815038429272</v>
      </c>
    </row>
    <row r="106" spans="1:2" x14ac:dyDescent="0.3">
      <c r="A106">
        <v>-1.2527381922130005</v>
      </c>
      <c r="B106">
        <v>-0.56025085472811909</v>
      </c>
    </row>
    <row r="107" spans="1:2" x14ac:dyDescent="0.3">
      <c r="A107">
        <v>-2.0808666977815138</v>
      </c>
      <c r="B107">
        <v>-0.37907532771633762</v>
      </c>
    </row>
    <row r="108" spans="1:2" x14ac:dyDescent="0.3">
      <c r="A108">
        <v>-1.987339391902661</v>
      </c>
      <c r="B108">
        <v>-0.21125736235789955</v>
      </c>
    </row>
    <row r="109" spans="1:2" x14ac:dyDescent="0.3">
      <c r="A109">
        <v>-0.85130922246075102</v>
      </c>
      <c r="B109">
        <v>-0.82446700601078227</v>
      </c>
    </row>
    <row r="110" spans="1:2" x14ac:dyDescent="0.3">
      <c r="A110">
        <v>-4.9199052719420955</v>
      </c>
      <c r="B110">
        <v>-4.0278129302438215</v>
      </c>
    </row>
    <row r="111" spans="1:2" x14ac:dyDescent="0.3">
      <c r="A111">
        <v>-1.7505629703352568</v>
      </c>
      <c r="B111">
        <v>3.5463652427059594E-2</v>
      </c>
    </row>
    <row r="112" spans="1:2" x14ac:dyDescent="0.3">
      <c r="A112">
        <v>-1.5720373561309886</v>
      </c>
      <c r="B112">
        <v>-0.79109353329013032</v>
      </c>
    </row>
    <row r="113" spans="1:2" x14ac:dyDescent="0.3">
      <c r="A113">
        <v>-0.42843486880081783</v>
      </c>
      <c r="B113">
        <v>-0.32265027906603144</v>
      </c>
    </row>
    <row r="114" spans="1:2" x14ac:dyDescent="0.3">
      <c r="A114">
        <v>-1.3050376359845861</v>
      </c>
      <c r="B114">
        <v>-0.63024463455446156</v>
      </c>
    </row>
    <row r="115" spans="1:2" x14ac:dyDescent="0.3">
      <c r="A115">
        <v>-2.076584888511654</v>
      </c>
      <c r="B115">
        <v>-0.3356534298366981</v>
      </c>
    </row>
    <row r="116" spans="1:2" x14ac:dyDescent="0.3">
      <c r="A116">
        <v>-2.0696499168079865</v>
      </c>
      <c r="B116">
        <v>-0.33744486917782573</v>
      </c>
    </row>
    <row r="117" spans="1:2" x14ac:dyDescent="0.3">
      <c r="A117">
        <v>-1.4994463817215309</v>
      </c>
      <c r="B117">
        <v>0.41000931674462604</v>
      </c>
    </row>
    <row r="118" spans="1:2" x14ac:dyDescent="0.3">
      <c r="A118">
        <v>-2.2139054457228102</v>
      </c>
      <c r="B118">
        <v>0.74465336159457252</v>
      </c>
    </row>
    <row r="119" spans="1:2" x14ac:dyDescent="0.3">
      <c r="A119">
        <v>-1.7561167108602331</v>
      </c>
      <c r="B119">
        <v>-8.986032998759072E-2</v>
      </c>
    </row>
    <row r="120" spans="1:2" x14ac:dyDescent="0.3">
      <c r="A120">
        <v>-0.83595721267051459</v>
      </c>
      <c r="B120">
        <v>0.31899599816195551</v>
      </c>
    </row>
    <row r="121" spans="1:2" x14ac:dyDescent="0.3">
      <c r="A121">
        <v>-1.6100659816978007</v>
      </c>
      <c r="B121">
        <v>0.61448970703516437</v>
      </c>
    </row>
    <row r="122" spans="1:2" x14ac:dyDescent="0.3">
      <c r="A122">
        <v>-1.8374655913715292</v>
      </c>
      <c r="B122">
        <v>0.15970040669797589</v>
      </c>
    </row>
    <row r="123" spans="1:2" x14ac:dyDescent="0.3">
      <c r="A123">
        <v>0.83418850649606857</v>
      </c>
      <c r="B123">
        <v>-0.49246137245184357</v>
      </c>
    </row>
    <row r="124" spans="1:2" x14ac:dyDescent="0.3">
      <c r="A124">
        <v>0.33219669245307937</v>
      </c>
      <c r="B124">
        <v>-0.33120992849169595</v>
      </c>
    </row>
    <row r="125" spans="1:2" x14ac:dyDescent="0.3">
      <c r="A125">
        <v>-0.38377272639200372</v>
      </c>
      <c r="B125">
        <v>-2.407610946967486E-2</v>
      </c>
    </row>
    <row r="126" spans="1:2" x14ac:dyDescent="0.3">
      <c r="A126">
        <v>-0.36596938584660177</v>
      </c>
      <c r="B126">
        <v>-3.2922625262389822E-2</v>
      </c>
    </row>
    <row r="127" spans="1:2" x14ac:dyDescent="0.3">
      <c r="A127">
        <v>0.77213327621594541</v>
      </c>
      <c r="B127">
        <v>-0.47990632928657301</v>
      </c>
    </row>
    <row r="128" spans="1:2" x14ac:dyDescent="0.3">
      <c r="A128">
        <v>-2.7124430630919953E-3</v>
      </c>
      <c r="B128">
        <v>0.42494471444630649</v>
      </c>
    </row>
    <row r="129" spans="1:2" x14ac:dyDescent="0.3">
      <c r="A129">
        <v>-0.71812333460549893</v>
      </c>
      <c r="B129">
        <v>0.73137607945294902</v>
      </c>
    </row>
    <row r="130" spans="1:2" x14ac:dyDescent="0.3">
      <c r="A130">
        <v>-0.23411911009224756</v>
      </c>
      <c r="B130">
        <v>-1.5728675892225191E-2</v>
      </c>
    </row>
    <row r="131" spans="1:2" x14ac:dyDescent="0.3">
      <c r="A131">
        <v>0.43733445282293515</v>
      </c>
      <c r="B131">
        <v>0.14818649532004438</v>
      </c>
    </row>
    <row r="132" spans="1:2" x14ac:dyDescent="0.3">
      <c r="A132">
        <v>-0.40908087824391126</v>
      </c>
      <c r="B132">
        <v>3.55217488065174E-2</v>
      </c>
    </row>
    <row r="133" spans="1:2" x14ac:dyDescent="0.3">
      <c r="A133">
        <v>-0.2089701790457674</v>
      </c>
      <c r="B133">
        <v>-8.7592544675520578E-2</v>
      </c>
    </row>
    <row r="134" spans="1:2" x14ac:dyDescent="0.3">
      <c r="A134">
        <v>0.16956748141783637</v>
      </c>
      <c r="B134">
        <v>-0.2296972679359236</v>
      </c>
    </row>
    <row r="135" spans="1:2" x14ac:dyDescent="0.3">
      <c r="A135">
        <v>-0.58565060739291519</v>
      </c>
      <c r="B135">
        <v>-0.41977938972806222</v>
      </c>
    </row>
    <row r="136" spans="1:2" x14ac:dyDescent="0.3">
      <c r="A136">
        <v>-0.2297282445195761</v>
      </c>
      <c r="B136">
        <v>0.498478500321901</v>
      </c>
    </row>
    <row r="137" spans="1:2" x14ac:dyDescent="0.3">
      <c r="A137">
        <v>0.56002489887349238</v>
      </c>
      <c r="B137">
        <v>-0.94130429533964399</v>
      </c>
    </row>
    <row r="138" spans="1:2" x14ac:dyDescent="0.3">
      <c r="A138">
        <v>-4.2361338758025212E-3</v>
      </c>
      <c r="B138">
        <v>0.42303640168510642</v>
      </c>
    </row>
    <row r="139" spans="1:2" x14ac:dyDescent="0.3">
      <c r="A139">
        <v>-0.71868588949608148</v>
      </c>
      <c r="B139">
        <v>0.72915669515190795</v>
      </c>
    </row>
    <row r="140" spans="1:2" x14ac:dyDescent="0.3">
      <c r="A140">
        <v>-0.7024630481352554</v>
      </c>
      <c r="B140">
        <v>0.72130627056803998</v>
      </c>
    </row>
    <row r="141" spans="1:2" x14ac:dyDescent="0.3">
      <c r="A141">
        <v>0.39529979840705143</v>
      </c>
      <c r="B141">
        <v>0.15385509292742885</v>
      </c>
    </row>
    <row r="142" spans="1:2" x14ac:dyDescent="0.3">
      <c r="A142">
        <v>-0.76642483692745023</v>
      </c>
      <c r="B142">
        <v>0.68103876592896972</v>
      </c>
    </row>
    <row r="143" spans="1:2" x14ac:dyDescent="0.3">
      <c r="A143">
        <v>-1.3380870760782488</v>
      </c>
      <c r="B143">
        <v>0.66242020038128635</v>
      </c>
    </row>
    <row r="144" spans="1:2" x14ac:dyDescent="0.3">
      <c r="A144">
        <v>-0.28442679579453012</v>
      </c>
      <c r="B144">
        <v>0.18249386994341446</v>
      </c>
    </row>
    <row r="145" spans="1:2" x14ac:dyDescent="0.3">
      <c r="A145">
        <v>-0.942774472991877</v>
      </c>
      <c r="B145">
        <v>0.22565497746164739</v>
      </c>
    </row>
    <row r="146" spans="1:2" x14ac:dyDescent="0.3">
      <c r="A146">
        <v>-0.89888946741222164</v>
      </c>
      <c r="B146">
        <v>0.51965812289467161</v>
      </c>
    </row>
    <row r="147" spans="1:2" x14ac:dyDescent="0.3">
      <c r="A147">
        <v>-0.2252400203032448</v>
      </c>
      <c r="B147">
        <v>0.11154067987788092</v>
      </c>
    </row>
    <row r="148" spans="1:2" x14ac:dyDescent="0.3">
      <c r="A148">
        <v>-0.6335142234734602</v>
      </c>
      <c r="B148">
        <v>0.49468546337477021</v>
      </c>
    </row>
    <row r="149" spans="1:2" x14ac:dyDescent="0.3">
      <c r="A149">
        <v>0.23715465228562352</v>
      </c>
      <c r="B149">
        <v>-0.45388960759920094</v>
      </c>
    </row>
    <row r="150" spans="1:2" x14ac:dyDescent="0.3">
      <c r="A150">
        <v>-0.47045297959487459</v>
      </c>
      <c r="B150">
        <v>-0.39710648872999255</v>
      </c>
    </row>
    <row r="151" spans="1:2" x14ac:dyDescent="0.3">
      <c r="A151">
        <v>0.26993045361022494</v>
      </c>
      <c r="B151">
        <v>-0.31185790255579338</v>
      </c>
    </row>
    <row r="152" spans="1:2" x14ac:dyDescent="0.3">
      <c r="A152">
        <v>0.61803848050198829</v>
      </c>
      <c r="B152">
        <v>2.335310041249853E-2</v>
      </c>
    </row>
    <row r="153" spans="1:2" x14ac:dyDescent="0.3">
      <c r="A153">
        <v>-9.6762025797372295E-2</v>
      </c>
      <c r="B153">
        <v>0.32933773594997434</v>
      </c>
    </row>
    <row r="154" spans="1:2" x14ac:dyDescent="0.3">
      <c r="A154">
        <v>-7.9930751999846256E-2</v>
      </c>
      <c r="B154">
        <v>0.32169201337284692</v>
      </c>
    </row>
    <row r="155" spans="1:2" x14ac:dyDescent="0.3">
      <c r="A155">
        <v>-0.43079601897046771</v>
      </c>
      <c r="B155">
        <v>-0.21190962146129266</v>
      </c>
    </row>
    <row r="156" spans="1:2" x14ac:dyDescent="0.3">
      <c r="A156">
        <v>-0.59551326643903668</v>
      </c>
      <c r="B156">
        <v>0.56518449369879753</v>
      </c>
    </row>
    <row r="157" spans="1:2" x14ac:dyDescent="0.3">
      <c r="A157">
        <v>-0.62090014136943961</v>
      </c>
      <c r="B157">
        <v>-0.73315858340073081</v>
      </c>
    </row>
    <row r="158" spans="1:2" x14ac:dyDescent="0.3">
      <c r="A158">
        <v>-0.39048104811657686</v>
      </c>
      <c r="B158">
        <v>1.0047361284893404</v>
      </c>
    </row>
    <row r="159" spans="1:2" x14ac:dyDescent="0.3">
      <c r="A159">
        <v>-0.61585192454213389</v>
      </c>
      <c r="B159">
        <v>0.29926799388337721</v>
      </c>
    </row>
    <row r="160" spans="1:2" x14ac:dyDescent="0.3">
      <c r="A160">
        <v>7.6005408518908552E-2</v>
      </c>
      <c r="B160">
        <v>0.73255813797502145</v>
      </c>
    </row>
    <row r="161" spans="1:2" x14ac:dyDescent="0.3">
      <c r="A161">
        <v>1.9158697751733456</v>
      </c>
      <c r="B161">
        <v>-0.11793871880945878</v>
      </c>
    </row>
    <row r="162" spans="1:2" x14ac:dyDescent="0.3">
      <c r="A162">
        <v>1.2265810190241517</v>
      </c>
      <c r="B162">
        <v>0.1476795442274775</v>
      </c>
    </row>
    <row r="163" spans="1:2" x14ac:dyDescent="0.3">
      <c r="A163">
        <v>1.8747240576875286</v>
      </c>
      <c r="B163">
        <v>-1.4844631935585648</v>
      </c>
    </row>
    <row r="164" spans="1:2" x14ac:dyDescent="0.3">
      <c r="A164">
        <v>2.2889811424133102</v>
      </c>
      <c r="B164">
        <v>-0.37872417842560518</v>
      </c>
    </row>
    <row r="165" spans="1:2" x14ac:dyDescent="0.3">
      <c r="A165">
        <v>1.1863589130249605</v>
      </c>
      <c r="B165">
        <v>9.7610297603369423E-2</v>
      </c>
    </row>
    <row r="166" spans="1:2" x14ac:dyDescent="0.3">
      <c r="A166">
        <v>0.74638657391677365</v>
      </c>
      <c r="B166">
        <v>0.2978179841239933</v>
      </c>
    </row>
    <row r="167" spans="1:2" x14ac:dyDescent="0.3">
      <c r="A167">
        <v>1.767784688061647</v>
      </c>
      <c r="B167">
        <v>-0.14852545653733112</v>
      </c>
    </row>
    <row r="168" spans="1:2" x14ac:dyDescent="0.3">
      <c r="A168">
        <v>1.0573220247386499</v>
      </c>
      <c r="B168">
        <v>-0.38489297380079385</v>
      </c>
    </row>
    <row r="169" spans="1:2" x14ac:dyDescent="0.3">
      <c r="A169">
        <v>1.1811339097501763</v>
      </c>
      <c r="B169">
        <v>0.14694512915446459</v>
      </c>
    </row>
    <row r="170" spans="1:2" x14ac:dyDescent="0.3">
      <c r="A170">
        <v>1.7521370403821284</v>
      </c>
      <c r="B170">
        <v>-0.1080084952520107</v>
      </c>
    </row>
    <row r="171" spans="1:2" x14ac:dyDescent="0.3">
      <c r="A171">
        <v>0.93733615653770186</v>
      </c>
      <c r="B171">
        <v>0.82183693707093475</v>
      </c>
    </row>
    <row r="172" spans="1:2" x14ac:dyDescent="0.3">
      <c r="A172">
        <v>0.85245033296048434</v>
      </c>
      <c r="B172">
        <v>0.35603808064583442</v>
      </c>
    </row>
    <row r="173" spans="1:2" x14ac:dyDescent="0.3">
      <c r="A173">
        <v>1.4632552109107713</v>
      </c>
      <c r="B173">
        <v>0.53541717828239122</v>
      </c>
    </row>
    <row r="174" spans="1:2" x14ac:dyDescent="0.3">
      <c r="A174">
        <v>0.76062943607788513</v>
      </c>
      <c r="B174">
        <v>0.3664220527415441</v>
      </c>
    </row>
    <row r="175" spans="1:2" x14ac:dyDescent="0.3">
      <c r="A175">
        <v>0.84620118410569711</v>
      </c>
      <c r="B175">
        <v>0.77489550738832291</v>
      </c>
    </row>
    <row r="176" spans="1:2" x14ac:dyDescent="0.3">
      <c r="A176">
        <v>1.8229107066770034</v>
      </c>
      <c r="B176">
        <v>-0.15713766169530569</v>
      </c>
    </row>
    <row r="177" spans="1:2" x14ac:dyDescent="0.3">
      <c r="A177">
        <v>1.2265115440186254</v>
      </c>
      <c r="B177">
        <v>7.5730550293040669E-2</v>
      </c>
    </row>
    <row r="178" spans="1:2" x14ac:dyDescent="0.3">
      <c r="A178">
        <v>1.3039922557456882</v>
      </c>
      <c r="B178">
        <v>0.56597977718280224</v>
      </c>
    </row>
    <row r="179" spans="1:2" x14ac:dyDescent="0.3">
      <c r="A179">
        <v>0.90537668684761641</v>
      </c>
      <c r="B179">
        <v>0.83733936448694823</v>
      </c>
    </row>
    <row r="180" spans="1:2" x14ac:dyDescent="0.3">
      <c r="A180">
        <v>0.40990751950698101</v>
      </c>
      <c r="B180">
        <v>1.0520548783036758</v>
      </c>
    </row>
    <row r="181" spans="1:2" x14ac:dyDescent="0.3">
      <c r="A181">
        <v>1.4448153472804248</v>
      </c>
      <c r="B181">
        <v>0.54620313173074042</v>
      </c>
    </row>
    <row r="182" spans="1:2" x14ac:dyDescent="0.3">
      <c r="A182">
        <v>0.67267512552619557</v>
      </c>
      <c r="B182">
        <v>0.39681826494996852</v>
      </c>
    </row>
    <row r="183" spans="1:2" x14ac:dyDescent="0.3">
      <c r="A183">
        <v>0.77929519136204894</v>
      </c>
      <c r="B183">
        <v>0.79560225701281861</v>
      </c>
    </row>
    <row r="184" spans="1:2" x14ac:dyDescent="0.3">
      <c r="A184">
        <v>0.65165914133127067</v>
      </c>
      <c r="B184">
        <v>0.3316880839300842</v>
      </c>
    </row>
    <row r="185" spans="1:2" x14ac:dyDescent="0.3">
      <c r="A185">
        <v>1.3537850059273546</v>
      </c>
      <c r="B185">
        <v>0.13717640061001879</v>
      </c>
    </row>
    <row r="186" spans="1:2" x14ac:dyDescent="0.3">
      <c r="A186">
        <v>1.5287712395688453</v>
      </c>
      <c r="B186">
        <v>0.4375750434068158</v>
      </c>
    </row>
    <row r="187" spans="1:2" x14ac:dyDescent="0.3">
      <c r="A187">
        <v>1.0422986025978465</v>
      </c>
      <c r="B187">
        <v>0.65397159592452803</v>
      </c>
    </row>
    <row r="188" spans="1:2" x14ac:dyDescent="0.3">
      <c r="A188">
        <v>1.3432492667541542</v>
      </c>
      <c r="B188">
        <v>-3.0517534255961876E-2</v>
      </c>
    </row>
    <row r="189" spans="1:2" x14ac:dyDescent="0.3">
      <c r="A189">
        <v>2.8715151417019347</v>
      </c>
      <c r="B189">
        <v>0.26775262975462705</v>
      </c>
    </row>
    <row r="190" spans="1:2" x14ac:dyDescent="0.3">
      <c r="A190">
        <v>2.3209400592807006</v>
      </c>
      <c r="B190">
        <v>0.51447017201345779</v>
      </c>
    </row>
    <row r="191" spans="1:2" x14ac:dyDescent="0.3">
      <c r="A191">
        <v>3.3632201127138153</v>
      </c>
      <c r="B191">
        <v>1.7285006123820189E-2</v>
      </c>
    </row>
    <row r="192" spans="1:2" x14ac:dyDescent="0.3">
      <c r="A192">
        <v>2.6308630911486715</v>
      </c>
      <c r="B192">
        <v>-0.16793601121450547</v>
      </c>
    </row>
    <row r="193" spans="1:2" x14ac:dyDescent="0.3">
      <c r="A193">
        <v>2.7026604271893304</v>
      </c>
      <c r="B193">
        <v>0.24305444159654915</v>
      </c>
    </row>
    <row r="194" spans="1:2" x14ac:dyDescent="0.3">
      <c r="A194">
        <v>3.2396473546021882</v>
      </c>
      <c r="B194">
        <v>6.1682684649509885E-3</v>
      </c>
    </row>
    <row r="195" spans="1:2" x14ac:dyDescent="0.3">
      <c r="A195">
        <v>2.6881068029677619</v>
      </c>
      <c r="B195">
        <v>-0.25761492842915223</v>
      </c>
    </row>
    <row r="196" spans="1:2" x14ac:dyDescent="0.3">
      <c r="A196">
        <v>2.7167842003106557</v>
      </c>
      <c r="B196">
        <v>0.23492770114471231</v>
      </c>
    </row>
    <row r="197" spans="1:2" x14ac:dyDescent="0.3">
      <c r="A197">
        <v>2.7979318701027798</v>
      </c>
      <c r="B197">
        <v>0.20986271377813226</v>
      </c>
    </row>
    <row r="198" spans="1:2" x14ac:dyDescent="0.3">
      <c r="A198">
        <v>3.1213910209836873</v>
      </c>
      <c r="B198">
        <v>-0.4106569321030899</v>
      </c>
    </row>
    <row r="199" spans="1:2" x14ac:dyDescent="0.3">
      <c r="A199">
        <v>2.3346702577517653</v>
      </c>
      <c r="B199">
        <v>0.50843157303086706</v>
      </c>
    </row>
    <row r="200" spans="1:2" x14ac:dyDescent="0.3">
      <c r="A200">
        <v>2.3856909076949706</v>
      </c>
      <c r="B200">
        <v>0.93628360820990852</v>
      </c>
    </row>
    <row r="201" spans="1:2" x14ac:dyDescent="0.3">
      <c r="A201">
        <v>2.8520476751133486</v>
      </c>
      <c r="B201">
        <v>0.24872936935608428</v>
      </c>
    </row>
    <row r="202" spans="1:2" x14ac:dyDescent="0.3">
      <c r="A202">
        <v>2.3023912659802215</v>
      </c>
      <c r="B202">
        <v>0.52466605872278904</v>
      </c>
    </row>
    <row r="203" spans="1:2" x14ac:dyDescent="0.3">
      <c r="A203">
        <v>2.3858910320239173</v>
      </c>
      <c r="B203">
        <v>0.93368235293215796</v>
      </c>
    </row>
    <row r="204" spans="1:2" x14ac:dyDescent="0.3">
      <c r="A204">
        <v>2.9742640480069489</v>
      </c>
      <c r="B204">
        <v>9.6881332305915155E-2</v>
      </c>
    </row>
    <row r="205" spans="1:2" x14ac:dyDescent="0.3">
      <c r="A205">
        <v>4.2355743248501723</v>
      </c>
      <c r="B205">
        <v>-5.6317870338979279E-3</v>
      </c>
    </row>
    <row r="206" spans="1:2" x14ac:dyDescent="0.3">
      <c r="A206">
        <v>4.3140655063960152</v>
      </c>
      <c r="B206">
        <v>0.39663701750767799</v>
      </c>
    </row>
    <row r="207" spans="1:2" x14ac:dyDescent="0.3">
      <c r="A207">
        <v>4.3036112630130559</v>
      </c>
      <c r="B207">
        <v>0.40700038233827396</v>
      </c>
    </row>
    <row r="208" spans="1:2" x14ac:dyDescent="0.3">
      <c r="A208">
        <v>4.6114565785728958</v>
      </c>
      <c r="B208">
        <v>-0.27809970393070416</v>
      </c>
    </row>
    <row r="209" spans="1:2" x14ac:dyDescent="0.3">
      <c r="A209">
        <v>6.1967680443560811</v>
      </c>
      <c r="B209">
        <v>-9.0654887494719963E-2</v>
      </c>
    </row>
  </sheetData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FE98D-5007-4DD7-8EE7-33F00DB3FBA8}">
  <sheetPr codeName="Sheet36"/>
  <dimension ref="A1:D500"/>
  <sheetViews>
    <sheetView topLeftCell="A7"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4729A-8431-40AE-893E-B9CB3D76DEF4}">
  <sheetPr codeName="Sheet35"/>
  <dimension ref="A1:B9"/>
  <sheetViews>
    <sheetView workbookViewId="0"/>
  </sheetViews>
  <sheetFormatPr defaultRowHeight="14.4" x14ac:dyDescent="0.3"/>
  <sheetData>
    <row r="1" spans="1:2" x14ac:dyDescent="0.3">
      <c r="A1">
        <v>0.96724440571863102</v>
      </c>
      <c r="B1">
        <v>4.6779229707482203E-2</v>
      </c>
    </row>
    <row r="2" spans="1:2" x14ac:dyDescent="0.3">
      <c r="A2">
        <v>-0.61611385388311213</v>
      </c>
      <c r="B2">
        <v>0.31850261141611352</v>
      </c>
    </row>
    <row r="3" spans="1:2" x14ac:dyDescent="0.3">
      <c r="A3">
        <v>-0.84058011193870275</v>
      </c>
      <c r="B3">
        <v>-0.28386157762496572</v>
      </c>
    </row>
    <row r="4" spans="1:2" x14ac:dyDescent="0.3">
      <c r="A4">
        <v>0.3837729516350582</v>
      </c>
      <c r="B4">
        <v>-0.31972647582336999</v>
      </c>
    </row>
    <row r="5" spans="1:2" x14ac:dyDescent="0.3">
      <c r="A5">
        <v>-0.7771781390244934</v>
      </c>
      <c r="B5">
        <v>0.1554218029903531</v>
      </c>
    </row>
    <row r="6" spans="1:2" x14ac:dyDescent="0.3">
      <c r="A6">
        <v>0.35307295133525801</v>
      </c>
      <c r="B6">
        <v>1.7431709477672665E-2</v>
      </c>
    </row>
    <row r="7" spans="1:2" x14ac:dyDescent="0.3">
      <c r="A7">
        <v>0.92241250036490241</v>
      </c>
      <c r="B7">
        <v>-7.9766183214138614E-2</v>
      </c>
    </row>
    <row r="8" spans="1:2" x14ac:dyDescent="0.3">
      <c r="A8">
        <v>0.33015804592493908</v>
      </c>
      <c r="B8">
        <v>1.0902845994786344E-3</v>
      </c>
    </row>
    <row r="9" spans="1:2" x14ac:dyDescent="0.3">
      <c r="A9">
        <v>0.60964189668145585</v>
      </c>
      <c r="B9">
        <v>0.36568028179181816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1AB43-FA58-4B36-8483-5DB11CE7CA30}">
  <sheetPr codeName="XLSTAT_20230720_035753_1_HID"/>
  <dimension ref="A1:H70"/>
  <sheetViews>
    <sheetView workbookViewId="0">
      <selection activeCell="E1" sqref="E1"/>
    </sheetView>
  </sheetViews>
  <sheetFormatPr defaultRowHeight="14.4" x14ac:dyDescent="0.3"/>
  <sheetData>
    <row r="1" spans="1:8" x14ac:dyDescent="0.3">
      <c r="A1">
        <v>1</v>
      </c>
      <c r="C1">
        <f t="shared" ref="C1:C32" si="0">0.3642054024841+(A1-1)*0.0062387855875642</f>
        <v>0.36420540248409999</v>
      </c>
      <c r="D1">
        <f t="shared" ref="D1:D32" si="1">0+1*C1-0.0929574823459637*(1.00666666666667+(C1-0.551133333333333)^2/0.451210900432884)^0.5</f>
        <v>0.26741763236960175</v>
      </c>
      <c r="E1">
        <v>1</v>
      </c>
      <c r="G1">
        <f t="shared" ref="G1:G32" si="2">0.300534453398693+(E1-1)*0.0071615529656135</f>
        <v>0.300534453398693</v>
      </c>
      <c r="H1">
        <f t="shared" ref="H1:H32" si="3">0+1*G1+0.0929574823459637*(1.00666666666667+(G1-0.551133333333333)^2/0.451210900432884)^0.5</f>
        <v>0.40004009793985118</v>
      </c>
    </row>
    <row r="2" spans="1:8" x14ac:dyDescent="0.3">
      <c r="A2">
        <v>2</v>
      </c>
      <c r="C2">
        <f t="shared" si="0"/>
        <v>0.37044418807166418</v>
      </c>
      <c r="D2">
        <f t="shared" si="1"/>
        <v>0.27388358448288208</v>
      </c>
      <c r="E2">
        <v>2</v>
      </c>
      <c r="G2">
        <f t="shared" si="2"/>
        <v>0.3076960063643065</v>
      </c>
      <c r="H2">
        <f t="shared" si="3"/>
        <v>0.40686059756900805</v>
      </c>
    </row>
    <row r="3" spans="1:8" x14ac:dyDescent="0.3">
      <c r="A3">
        <v>3</v>
      </c>
      <c r="C3">
        <f t="shared" si="0"/>
        <v>0.37668297365922837</v>
      </c>
      <c r="D3">
        <f t="shared" si="1"/>
        <v>0.28034233484764359</v>
      </c>
      <c r="E3">
        <v>3</v>
      </c>
      <c r="G3">
        <f t="shared" si="2"/>
        <v>0.31485755932991999</v>
      </c>
      <c r="H3">
        <f t="shared" si="3"/>
        <v>0.41368985879910181</v>
      </c>
    </row>
    <row r="4" spans="1:8" x14ac:dyDescent="0.3">
      <c r="A4">
        <v>4</v>
      </c>
      <c r="C4">
        <f t="shared" si="0"/>
        <v>0.38292175924679261</v>
      </c>
      <c r="D4">
        <f t="shared" si="1"/>
        <v>0.28679383402565883</v>
      </c>
      <c r="E4">
        <v>4</v>
      </c>
      <c r="G4">
        <f t="shared" si="2"/>
        <v>0.32201911229553348</v>
      </c>
      <c r="H4">
        <f t="shared" si="3"/>
        <v>0.42052797029451094</v>
      </c>
    </row>
    <row r="5" spans="1:8" x14ac:dyDescent="0.3">
      <c r="A5">
        <v>5</v>
      </c>
      <c r="C5">
        <f t="shared" si="0"/>
        <v>0.3891605448343568</v>
      </c>
      <c r="D5">
        <f t="shared" si="1"/>
        <v>0.29323803377716606</v>
      </c>
      <c r="E5">
        <v>5</v>
      </c>
      <c r="G5">
        <f t="shared" si="2"/>
        <v>0.32918066526114698</v>
      </c>
      <c r="H5">
        <f t="shared" si="3"/>
        <v>0.42737501951069423</v>
      </c>
    </row>
    <row r="6" spans="1:8" x14ac:dyDescent="0.3">
      <c r="A6">
        <v>6</v>
      </c>
      <c r="C6">
        <f t="shared" si="0"/>
        <v>0.39539933042192099</v>
      </c>
      <c r="D6">
        <f t="shared" si="1"/>
        <v>0.299674887110846</v>
      </c>
      <c r="E6">
        <v>6</v>
      </c>
      <c r="G6">
        <f t="shared" si="2"/>
        <v>0.33634221822676047</v>
      </c>
      <c r="H6">
        <f t="shared" si="3"/>
        <v>0.43423109259476345</v>
      </c>
    </row>
    <row r="7" spans="1:8" x14ac:dyDescent="0.3">
      <c r="A7">
        <v>7</v>
      </c>
      <c r="C7">
        <f t="shared" si="0"/>
        <v>0.40163811600948518</v>
      </c>
      <c r="D7">
        <f t="shared" si="1"/>
        <v>0.3061043483332605</v>
      </c>
      <c r="E7">
        <v>7</v>
      </c>
      <c r="G7">
        <f t="shared" si="2"/>
        <v>0.34350377119237402</v>
      </c>
      <c r="H7">
        <f t="shared" si="3"/>
        <v>0.44109627428513193</v>
      </c>
    </row>
    <row r="8" spans="1:8" x14ac:dyDescent="0.3">
      <c r="A8">
        <v>8</v>
      </c>
      <c r="C8">
        <f t="shared" si="0"/>
        <v>0.40787690159704937</v>
      </c>
      <c r="D8">
        <f t="shared" si="1"/>
        <v>0.31252637309764419</v>
      </c>
      <c r="E8">
        <v>8</v>
      </c>
      <c r="G8">
        <f t="shared" si="2"/>
        <v>0.35066532415798751</v>
      </c>
      <c r="H8">
        <f t="shared" si="3"/>
        <v>0.44797064781045509</v>
      </c>
    </row>
    <row r="9" spans="1:8" x14ac:dyDescent="0.3">
      <c r="A9">
        <v>9</v>
      </c>
      <c r="C9">
        <f t="shared" si="0"/>
        <v>0.41411568718461361</v>
      </c>
      <c r="D9">
        <f t="shared" si="1"/>
        <v>0.31894091845193834</v>
      </c>
      <c r="E9">
        <v>9</v>
      </c>
      <c r="G9">
        <f t="shared" si="2"/>
        <v>0.35782687712360101</v>
      </c>
      <c r="H9">
        <f t="shared" si="3"/>
        <v>0.45485429478808997</v>
      </c>
    </row>
    <row r="10" spans="1:8" x14ac:dyDescent="0.3">
      <c r="A10">
        <v>10</v>
      </c>
      <c r="C10">
        <f t="shared" si="0"/>
        <v>0.4203544727721778</v>
      </c>
      <c r="D10">
        <f t="shared" si="1"/>
        <v>0.32534794288595414</v>
      </c>
      <c r="E10">
        <v>10</v>
      </c>
      <c r="G10">
        <f t="shared" si="2"/>
        <v>0.3649884300892145</v>
      </c>
      <c r="H10">
        <f t="shared" si="3"/>
        <v>0.46174729512231166</v>
      </c>
    </row>
    <row r="11" spans="1:8" x14ac:dyDescent="0.3">
      <c r="A11">
        <v>11</v>
      </c>
      <c r="C11">
        <f t="shared" si="0"/>
        <v>0.42659325835974199</v>
      </c>
      <c r="D11">
        <f t="shared" si="1"/>
        <v>0.33174740637755495</v>
      </c>
      <c r="E11">
        <v>11</v>
      </c>
      <c r="G11">
        <f t="shared" si="2"/>
        <v>0.37214998305482799</v>
      </c>
      <c r="H11">
        <f t="shared" si="3"/>
        <v>0.46864972690253592</v>
      </c>
    </row>
    <row r="12" spans="1:8" x14ac:dyDescent="0.3">
      <c r="A12">
        <v>12</v>
      </c>
      <c r="C12">
        <f t="shared" si="0"/>
        <v>0.43283204394730618</v>
      </c>
      <c r="D12">
        <f t="shared" si="1"/>
        <v>0.33813927043774372</v>
      </c>
      <c r="E12">
        <v>12</v>
      </c>
      <c r="G12">
        <f t="shared" si="2"/>
        <v>0.37931153602044149</v>
      </c>
      <c r="H12">
        <f t="shared" si="3"/>
        <v>0.47556166630180574</v>
      </c>
    </row>
    <row r="13" spans="1:8" x14ac:dyDescent="0.3">
      <c r="A13">
        <v>13</v>
      </c>
      <c r="C13">
        <f t="shared" si="0"/>
        <v>0.43907082953487042</v>
      </c>
      <c r="D13">
        <f t="shared" si="1"/>
        <v>0.34452349815454542</v>
      </c>
      <c r="E13">
        <v>13</v>
      </c>
      <c r="G13">
        <f t="shared" si="2"/>
        <v>0.38647308898605498</v>
      </c>
      <c r="H13">
        <f t="shared" si="3"/>
        <v>0.48248318747580843</v>
      </c>
    </row>
    <row r="14" spans="1:8" x14ac:dyDescent="0.3">
      <c r="A14">
        <v>14</v>
      </c>
      <c r="C14">
        <f t="shared" si="0"/>
        <v>0.44530961512243461</v>
      </c>
      <c r="D14">
        <f t="shared" si="1"/>
        <v>0.35090005423557302</v>
      </c>
      <c r="E14">
        <v>14</v>
      </c>
      <c r="G14">
        <f t="shared" si="2"/>
        <v>0.39363464195166853</v>
      </c>
      <c r="H14">
        <f t="shared" si="3"/>
        <v>0.48941436246269798</v>
      </c>
    </row>
    <row r="15" spans="1:8" x14ac:dyDescent="0.3">
      <c r="A15">
        <v>15</v>
      </c>
      <c r="C15">
        <f t="shared" si="0"/>
        <v>0.4515484007099988</v>
      </c>
      <c r="D15">
        <f t="shared" si="1"/>
        <v>0.35726890504916908</v>
      </c>
      <c r="E15">
        <v>15</v>
      </c>
      <c r="G15">
        <f t="shared" si="2"/>
        <v>0.40079619491728202</v>
      </c>
      <c r="H15">
        <f t="shared" si="3"/>
        <v>0.49635526108400374</v>
      </c>
    </row>
    <row r="16" spans="1:8" x14ac:dyDescent="0.3">
      <c r="A16">
        <v>16</v>
      </c>
      <c r="C16">
        <f t="shared" si="0"/>
        <v>0.45778718629756299</v>
      </c>
      <c r="D16">
        <f t="shared" si="1"/>
        <v>0.36363001866401468</v>
      </c>
      <c r="E16">
        <v>16</v>
      </c>
      <c r="G16">
        <f t="shared" si="2"/>
        <v>0.40795774788289552</v>
      </c>
      <c r="H16">
        <f t="shared" si="3"/>
        <v>0.50330595084691099</v>
      </c>
    </row>
    <row r="17" spans="1:8" x14ac:dyDescent="0.3">
      <c r="A17">
        <v>17</v>
      </c>
      <c r="C17">
        <f t="shared" si="0"/>
        <v>0.46402597188512718</v>
      </c>
      <c r="D17">
        <f t="shared" si="1"/>
        <v>0.36998336488710115</v>
      </c>
      <c r="E17">
        <v>17</v>
      </c>
      <c r="G17">
        <f t="shared" si="2"/>
        <v>0.41511930084850901</v>
      </c>
      <c r="H17">
        <f t="shared" si="3"/>
        <v>0.51026649684820458</v>
      </c>
    </row>
    <row r="18" spans="1:8" x14ac:dyDescent="0.3">
      <c r="A18">
        <v>18</v>
      </c>
      <c r="C18">
        <f t="shared" si="0"/>
        <v>0.47026475747269136</v>
      </c>
      <c r="D18">
        <f t="shared" si="1"/>
        <v>0.37632891529996387</v>
      </c>
      <c r="E18">
        <v>18</v>
      </c>
      <c r="G18">
        <f t="shared" si="2"/>
        <v>0.4222808538141225</v>
      </c>
      <c r="H18">
        <f t="shared" si="3"/>
        <v>0.51723696168016808</v>
      </c>
    </row>
    <row r="19" spans="1:8" x14ac:dyDescent="0.3">
      <c r="A19">
        <v>19</v>
      </c>
      <c r="C19">
        <f t="shared" si="0"/>
        <v>0.47650354306025561</v>
      </c>
      <c r="D19">
        <f t="shared" si="1"/>
        <v>0.3826666432930782</v>
      </c>
      <c r="E19">
        <v>19</v>
      </c>
      <c r="G19">
        <f t="shared" si="2"/>
        <v>0.429442406779736</v>
      </c>
      <c r="H19">
        <f t="shared" si="3"/>
        <v>0.52421740533873307</v>
      </c>
    </row>
    <row r="20" spans="1:8" x14ac:dyDescent="0.3">
      <c r="A20">
        <v>20</v>
      </c>
      <c r="C20">
        <f t="shared" si="0"/>
        <v>0.4827423286478198</v>
      </c>
      <c r="D20">
        <f t="shared" si="1"/>
        <v>0.38899652409832347</v>
      </c>
      <c r="E20">
        <v>20</v>
      </c>
      <c r="G20">
        <f t="shared" si="2"/>
        <v>0.43660395974534949</v>
      </c>
      <c r="H20">
        <f t="shared" si="3"/>
        <v>0.53120788513417216</v>
      </c>
    </row>
    <row r="21" spans="1:8" x14ac:dyDescent="0.3">
      <c r="A21">
        <v>21</v>
      </c>
      <c r="C21">
        <f t="shared" si="0"/>
        <v>0.48898111423538398</v>
      </c>
      <c r="D21">
        <f t="shared" si="1"/>
        <v>0.39531853481942525</v>
      </c>
      <c r="E21">
        <v>21</v>
      </c>
      <c r="G21">
        <f t="shared" si="2"/>
        <v>0.44376551271096298</v>
      </c>
      <c r="H21">
        <f t="shared" si="3"/>
        <v>0.53820845560462849</v>
      </c>
    </row>
    <row r="22" spans="1:8" x14ac:dyDescent="0.3">
      <c r="A22">
        <v>22</v>
      </c>
      <c r="C22">
        <f t="shared" si="0"/>
        <v>0.49521989982294823</v>
      </c>
      <c r="D22">
        <f t="shared" si="1"/>
        <v>0.40163265446028928</v>
      </c>
      <c r="E22">
        <v>22</v>
      </c>
      <c r="G22">
        <f t="shared" si="2"/>
        <v>0.45092706567657648</v>
      </c>
      <c r="H22">
        <f t="shared" si="3"/>
        <v>0.54521916843277018</v>
      </c>
    </row>
    <row r="23" spans="1:8" x14ac:dyDescent="0.3">
      <c r="A23">
        <v>23</v>
      </c>
      <c r="C23">
        <f t="shared" si="0"/>
        <v>0.50145868541051242</v>
      </c>
      <c r="D23">
        <f t="shared" si="1"/>
        <v>0.40793886395114687</v>
      </c>
      <c r="E23">
        <v>23</v>
      </c>
      <c r="G23">
        <f t="shared" si="2"/>
        <v>0.45808861864218997</v>
      </c>
      <c r="H23">
        <f t="shared" si="3"/>
        <v>0.55224007236585404</v>
      </c>
    </row>
    <row r="24" spans="1:8" x14ac:dyDescent="0.3">
      <c r="A24">
        <v>24</v>
      </c>
      <c r="C24">
        <f t="shared" si="0"/>
        <v>0.50769747099807661</v>
      </c>
      <c r="D24">
        <f t="shared" si="1"/>
        <v>0.41423714617243718</v>
      </c>
      <c r="E24">
        <v>24</v>
      </c>
      <c r="G24">
        <f t="shared" si="2"/>
        <v>0.46525017160780346</v>
      </c>
      <c r="H24">
        <f t="shared" si="3"/>
        <v>0.55927121313947403</v>
      </c>
    </row>
    <row r="25" spans="1:8" x14ac:dyDescent="0.3">
      <c r="A25">
        <v>25</v>
      </c>
      <c r="C25">
        <f t="shared" si="0"/>
        <v>0.51393625658564079</v>
      </c>
      <c r="D25">
        <f t="shared" si="1"/>
        <v>0.42052748597635703</v>
      </c>
      <c r="E25">
        <v>25</v>
      </c>
      <c r="G25">
        <f t="shared" si="2"/>
        <v>0.47241172457341696</v>
      </c>
      <c r="H25">
        <f t="shared" si="3"/>
        <v>0.56631263340526583</v>
      </c>
    </row>
    <row r="26" spans="1:8" x14ac:dyDescent="0.3">
      <c r="A26">
        <v>26</v>
      </c>
      <c r="C26">
        <f t="shared" si="0"/>
        <v>0.52017504217320498</v>
      </c>
      <c r="D26">
        <f t="shared" si="1"/>
        <v>0.4268098702060153</v>
      </c>
      <c r="E26">
        <v>26</v>
      </c>
      <c r="G26">
        <f t="shared" si="2"/>
        <v>0.47957327753903045</v>
      </c>
      <c r="H26">
        <f t="shared" si="3"/>
        <v>0.57336437266282392</v>
      </c>
    </row>
    <row r="27" spans="1:8" x14ac:dyDescent="0.3">
      <c r="A27">
        <v>27</v>
      </c>
      <c r="C27">
        <f t="shared" si="0"/>
        <v>0.52641382776076917</v>
      </c>
      <c r="D27">
        <f t="shared" si="1"/>
        <v>0.43308428771213642</v>
      </c>
      <c r="E27">
        <v>27</v>
      </c>
      <c r="G27">
        <f t="shared" si="2"/>
        <v>0.486734830504644</v>
      </c>
      <c r="H27">
        <f t="shared" si="3"/>
        <v>0.5804264671960796</v>
      </c>
    </row>
    <row r="28" spans="1:8" x14ac:dyDescent="0.3">
      <c r="A28">
        <v>28</v>
      </c>
      <c r="C28">
        <f t="shared" si="0"/>
        <v>0.53265261334833336</v>
      </c>
      <c r="D28">
        <f t="shared" si="1"/>
        <v>0.43935072936726294</v>
      </c>
      <c r="E28">
        <v>28</v>
      </c>
      <c r="G28">
        <f t="shared" si="2"/>
        <v>0.49389638347025749</v>
      </c>
      <c r="H28">
        <f t="shared" si="3"/>
        <v>0.58749895001437358</v>
      </c>
    </row>
    <row r="29" spans="1:8" x14ac:dyDescent="0.3">
      <c r="A29">
        <v>29</v>
      </c>
      <c r="C29">
        <f t="shared" si="0"/>
        <v>0.53889139893589755</v>
      </c>
      <c r="D29">
        <f t="shared" si="1"/>
        <v>0.44560918807741584</v>
      </c>
      <c r="E29">
        <v>29</v>
      </c>
      <c r="G29">
        <f t="shared" si="2"/>
        <v>0.50105793643587093</v>
      </c>
      <c r="H29">
        <f t="shared" si="3"/>
        <v>0.59458185079844228</v>
      </c>
    </row>
    <row r="30" spans="1:8" x14ac:dyDescent="0.3">
      <c r="A30">
        <v>30</v>
      </c>
      <c r="C30">
        <f t="shared" si="0"/>
        <v>0.54513018452346174</v>
      </c>
      <c r="D30">
        <f t="shared" si="1"/>
        <v>0.45185965879117751</v>
      </c>
      <c r="E30">
        <v>30</v>
      </c>
      <c r="G30">
        <f t="shared" si="2"/>
        <v>0.50821948940148443</v>
      </c>
      <c r="H30">
        <f t="shared" si="3"/>
        <v>0.60167519585152263</v>
      </c>
    </row>
    <row r="31" spans="1:8" x14ac:dyDescent="0.3">
      <c r="A31">
        <v>31</v>
      </c>
      <c r="C31">
        <f t="shared" si="0"/>
        <v>0.55136897011102604</v>
      </c>
      <c r="D31">
        <f t="shared" si="1"/>
        <v>0.45810213850617043</v>
      </c>
      <c r="E31">
        <v>31</v>
      </c>
      <c r="G31">
        <f t="shared" si="2"/>
        <v>0.51538104236709803</v>
      </c>
      <c r="H31">
        <f t="shared" si="3"/>
        <v>0.60877900805575769</v>
      </c>
    </row>
    <row r="32" spans="1:8" x14ac:dyDescent="0.3">
      <c r="A32">
        <v>32</v>
      </c>
      <c r="C32">
        <f t="shared" si="0"/>
        <v>0.55760775569859022</v>
      </c>
      <c r="D32">
        <f t="shared" si="1"/>
        <v>0.46433662627291195</v>
      </c>
      <c r="E32">
        <v>32</v>
      </c>
      <c r="G32">
        <f t="shared" si="2"/>
        <v>0.52254259533271152</v>
      </c>
      <c r="H32">
        <f t="shared" si="3"/>
        <v>0.61589330683407384</v>
      </c>
    </row>
    <row r="33" spans="1:8" x14ac:dyDescent="0.3">
      <c r="A33">
        <v>33</v>
      </c>
      <c r="C33">
        <f t="shared" ref="C33:C64" si="4">0.3642054024841+(A33-1)*0.0062387855875642</f>
        <v>0.56384654128615441</v>
      </c>
      <c r="D33">
        <f t="shared" ref="D33:D64" si="5">0+1*C33-0.0929574823459637*(1.00666666666667+(C33-0.551133333333333)^2/0.451210900432884)^0.5</f>
        <v>0.47056312319603455</v>
      </c>
      <c r="E33">
        <v>33</v>
      </c>
      <c r="G33">
        <f t="shared" ref="G33:G64" si="6">0.300534453398693+(E33-1)*0.0071615529656135</f>
        <v>0.52970414829832502</v>
      </c>
      <c r="H33">
        <f t="shared" ref="H33:H64" si="7">0+1*G33+0.0929574823459637*(1.00666666666667+(G33-0.551133333333333)^2/0.451210900432884)^0.5</f>
        <v>0.62301810811767533</v>
      </c>
    </row>
    <row r="34" spans="1:8" x14ac:dyDescent="0.3">
      <c r="A34">
        <v>34</v>
      </c>
      <c r="C34">
        <f t="shared" si="4"/>
        <v>0.5700853268737186</v>
      </c>
      <c r="D34">
        <f t="shared" si="5"/>
        <v>0.47678163243286642</v>
      </c>
      <c r="E34">
        <v>34</v>
      </c>
      <c r="G34">
        <f t="shared" si="6"/>
        <v>0.53686570126393851</v>
      </c>
      <c r="H34">
        <f t="shared" si="7"/>
        <v>0.63015342431928112</v>
      </c>
    </row>
    <row r="35" spans="1:8" x14ac:dyDescent="0.3">
      <c r="A35">
        <v>35</v>
      </c>
      <c r="C35">
        <f t="shared" si="4"/>
        <v>0.57632411246128279</v>
      </c>
      <c r="D35">
        <f t="shared" si="5"/>
        <v>0.48299215918937777</v>
      </c>
      <c r="E35">
        <v>35</v>
      </c>
      <c r="G35">
        <f t="shared" si="6"/>
        <v>0.544027254229552</v>
      </c>
      <c r="H35">
        <f t="shared" si="7"/>
        <v>0.63729926431221007</v>
      </c>
    </row>
    <row r="36" spans="1:8" x14ac:dyDescent="0.3">
      <c r="A36">
        <v>36</v>
      </c>
      <c r="C36">
        <f t="shared" si="4"/>
        <v>0.58256289804884698</v>
      </c>
      <c r="D36">
        <f t="shared" si="5"/>
        <v>0.48919471071350479</v>
      </c>
      <c r="E36">
        <v>36</v>
      </c>
      <c r="G36">
        <f t="shared" si="6"/>
        <v>0.5511888071951655</v>
      </c>
      <c r="H36">
        <f t="shared" si="7"/>
        <v>0.64445563341539691</v>
      </c>
    </row>
    <row r="37" spans="1:8" x14ac:dyDescent="0.3">
      <c r="A37">
        <v>37</v>
      </c>
      <c r="C37">
        <f t="shared" si="4"/>
        <v>0.58880168363641117</v>
      </c>
      <c r="D37">
        <f t="shared" si="5"/>
        <v>0.49538929628587092</v>
      </c>
      <c r="E37">
        <v>37</v>
      </c>
      <c r="G37">
        <f t="shared" si="6"/>
        <v>0.55835036016077899</v>
      </c>
      <c r="H37">
        <f t="shared" si="7"/>
        <v>0.65162253338439613</v>
      </c>
    </row>
    <row r="38" spans="1:8" x14ac:dyDescent="0.3">
      <c r="A38">
        <v>38</v>
      </c>
      <c r="C38">
        <f t="shared" si="4"/>
        <v>0.59504046922397535</v>
      </c>
      <c r="D38">
        <f t="shared" si="5"/>
        <v>0.50157592720793298</v>
      </c>
      <c r="E38">
        <v>38</v>
      </c>
      <c r="G38">
        <f t="shared" si="6"/>
        <v>0.56551191312639248</v>
      </c>
      <c r="H38">
        <f t="shared" si="7"/>
        <v>0.65879996240841066</v>
      </c>
    </row>
    <row r="39" spans="1:8" x14ac:dyDescent="0.3">
      <c r="A39">
        <v>39</v>
      </c>
      <c r="C39">
        <f t="shared" si="4"/>
        <v>0.60127925481153954</v>
      </c>
      <c r="D39">
        <f t="shared" si="5"/>
        <v>0.5077546167875886</v>
      </c>
      <c r="E39">
        <v>39</v>
      </c>
      <c r="G39">
        <f t="shared" si="6"/>
        <v>0.57267346609200598</v>
      </c>
      <c r="H39">
        <f t="shared" si="7"/>
        <v>0.66598791511335664</v>
      </c>
    </row>
    <row r="40" spans="1:8" x14ac:dyDescent="0.3">
      <c r="A40">
        <v>40</v>
      </c>
      <c r="C40">
        <f t="shared" si="4"/>
        <v>0.60751804039910384</v>
      </c>
      <c r="D40">
        <f t="shared" si="5"/>
        <v>0.51392538032228541</v>
      </c>
      <c r="E40">
        <v>40</v>
      </c>
      <c r="G40">
        <f t="shared" si="6"/>
        <v>0.57983501905761947</v>
      </c>
      <c r="H40">
        <f t="shared" si="7"/>
        <v>0.67318638257095265</v>
      </c>
    </row>
    <row r="41" spans="1:8" x14ac:dyDescent="0.3">
      <c r="A41">
        <v>41</v>
      </c>
      <c r="C41">
        <f t="shared" si="4"/>
        <v>0.61375682598666792</v>
      </c>
      <c r="D41">
        <f t="shared" si="5"/>
        <v>0.52008823507968316</v>
      </c>
      <c r="E41">
        <v>41</v>
      </c>
      <c r="G41">
        <f t="shared" si="6"/>
        <v>0.58699657202323297</v>
      </c>
      <c r="H41">
        <f t="shared" si="7"/>
        <v>0.68039535231379622</v>
      </c>
    </row>
    <row r="42" spans="1:8" x14ac:dyDescent="0.3">
      <c r="A42">
        <v>42</v>
      </c>
      <c r="C42">
        <f t="shared" si="4"/>
        <v>0.61999561157423222</v>
      </c>
      <c r="D42">
        <f t="shared" si="5"/>
        <v>0.52624320027592697</v>
      </c>
      <c r="E42">
        <v>42</v>
      </c>
      <c r="G42">
        <f t="shared" si="6"/>
        <v>0.59415812498884646</v>
      </c>
      <c r="H42">
        <f t="shared" si="7"/>
        <v>0.68761480835637001</v>
      </c>
    </row>
    <row r="43" spans="1:8" x14ac:dyDescent="0.3">
      <c r="A43">
        <v>43</v>
      </c>
      <c r="C43">
        <f t="shared" si="4"/>
        <v>0.62623439716179641</v>
      </c>
      <c r="D43">
        <f t="shared" si="5"/>
        <v>0.53239029705158991</v>
      </c>
      <c r="E43">
        <v>43</v>
      </c>
      <c r="G43">
        <f t="shared" si="6"/>
        <v>0.60131967795446006</v>
      </c>
      <c r="H43">
        <f t="shared" si="7"/>
        <v>0.69484473122189416</v>
      </c>
    </row>
    <row r="44" spans="1:8" x14ac:dyDescent="0.3">
      <c r="A44">
        <v>44</v>
      </c>
      <c r="C44">
        <f t="shared" si="4"/>
        <v>0.6324731827493606</v>
      </c>
      <c r="D44">
        <f t="shared" si="5"/>
        <v>0.53852954844536072</v>
      </c>
      <c r="E44">
        <v>44</v>
      </c>
      <c r="G44">
        <f t="shared" si="6"/>
        <v>0.60848123092007356</v>
      </c>
      <c r="H44">
        <f t="shared" si="7"/>
        <v>0.70208509797492047</v>
      </c>
    </row>
    <row r="45" spans="1:8" x14ac:dyDescent="0.3">
      <c r="A45">
        <v>45</v>
      </c>
      <c r="C45">
        <f t="shared" si="4"/>
        <v>0.63871196833692478</v>
      </c>
      <c r="D45">
        <f t="shared" si="5"/>
        <v>0.54466097936554714</v>
      </c>
      <c r="E45">
        <v>45</v>
      </c>
      <c r="G45">
        <f t="shared" si="6"/>
        <v>0.61564278388568705</v>
      </c>
      <c r="H45">
        <f t="shared" si="7"/>
        <v>0.70933588225954125</v>
      </c>
    </row>
    <row r="46" spans="1:8" x14ac:dyDescent="0.3">
      <c r="A46">
        <v>46</v>
      </c>
      <c r="C46">
        <f t="shared" si="4"/>
        <v>0.64495075392448897</v>
      </c>
      <c r="D46">
        <f t="shared" si="5"/>
        <v>0.5507846165594783</v>
      </c>
      <c r="E46">
        <v>46</v>
      </c>
      <c r="G46">
        <f t="shared" si="6"/>
        <v>0.62280433685130054</v>
      </c>
      <c r="H46">
        <f t="shared" si="7"/>
        <v>0.71659705434306642</v>
      </c>
    </row>
    <row r="47" spans="1:8" x14ac:dyDescent="0.3">
      <c r="A47">
        <v>47</v>
      </c>
      <c r="C47">
        <f t="shared" si="4"/>
        <v>0.65118953951205316</v>
      </c>
      <c r="D47">
        <f t="shared" si="5"/>
        <v>0.55690048858089103</v>
      </c>
      <c r="E47">
        <v>47</v>
      </c>
      <c r="G47">
        <f t="shared" si="6"/>
        <v>0.62996588981691404</v>
      </c>
      <c r="H47">
        <f t="shared" si="7"/>
        <v>0.72386858116499997</v>
      </c>
    </row>
    <row r="48" spans="1:8" x14ac:dyDescent="0.3">
      <c r="A48">
        <v>48</v>
      </c>
      <c r="C48">
        <f t="shared" si="4"/>
        <v>0.65742832509961735</v>
      </c>
      <c r="D48">
        <f t="shared" si="5"/>
        <v>0.56300862575539234</v>
      </c>
      <c r="E48">
        <v>48</v>
      </c>
      <c r="G48">
        <f t="shared" si="6"/>
        <v>0.63712744278252753</v>
      </c>
      <c r="H48">
        <f t="shared" si="7"/>
        <v>0.73115042639113137</v>
      </c>
    </row>
    <row r="49" spans="1:8" x14ac:dyDescent="0.3">
      <c r="A49">
        <v>49</v>
      </c>
      <c r="C49">
        <f t="shared" si="4"/>
        <v>0.66366711068718165</v>
      </c>
      <c r="D49">
        <f t="shared" si="5"/>
        <v>0.56910906014409079</v>
      </c>
      <c r="E49">
        <v>49</v>
      </c>
      <c r="G49">
        <f t="shared" si="6"/>
        <v>0.64428899574814102</v>
      </c>
      <c r="H49">
        <f t="shared" si="7"/>
        <v>0.73844255047253737</v>
      </c>
    </row>
    <row r="50" spans="1:8" x14ac:dyDescent="0.3">
      <c r="A50">
        <v>50</v>
      </c>
      <c r="C50">
        <f t="shared" si="4"/>
        <v>0.66990589627474573</v>
      </c>
      <c r="D50">
        <f t="shared" si="5"/>
        <v>0.57520182550549648</v>
      </c>
      <c r="E50">
        <v>50</v>
      </c>
      <c r="G50">
        <f t="shared" si="6"/>
        <v>0.65145054871375452</v>
      </c>
      <c r="H50">
        <f t="shared" si="7"/>
        <v>0.74574491070927484</v>
      </c>
    </row>
    <row r="51" spans="1:8" x14ac:dyDescent="0.3">
      <c r="A51">
        <v>51</v>
      </c>
      <c r="C51">
        <f t="shared" si="4"/>
        <v>0.67614468186231003</v>
      </c>
      <c r="D51">
        <f t="shared" si="5"/>
        <v>0.5812869572557946</v>
      </c>
      <c r="E51">
        <v>51</v>
      </c>
      <c r="G51">
        <f t="shared" si="6"/>
        <v>0.65861210167936801</v>
      </c>
      <c r="H51">
        <f t="shared" si="7"/>
        <v>0.75305746131853057</v>
      </c>
    </row>
    <row r="52" spans="1:8" x14ac:dyDescent="0.3">
      <c r="A52">
        <v>52</v>
      </c>
      <c r="C52">
        <f t="shared" si="4"/>
        <v>0.6823834674498741</v>
      </c>
      <c r="D52">
        <f t="shared" si="5"/>
        <v>0.58736449242759003</v>
      </c>
      <c r="E52">
        <v>52</v>
      </c>
      <c r="G52">
        <f t="shared" si="6"/>
        <v>0.66577365464498151</v>
      </c>
      <c r="H52">
        <f t="shared" si="7"/>
        <v>0.76038015350698085</v>
      </c>
    </row>
    <row r="53" spans="1:8" x14ac:dyDescent="0.3">
      <c r="A53">
        <v>53</v>
      </c>
      <c r="C53">
        <f t="shared" si="4"/>
        <v>0.6886222530374384</v>
      </c>
      <c r="D53">
        <f t="shared" si="5"/>
        <v>0.59343446962724078</v>
      </c>
      <c r="E53">
        <v>53</v>
      </c>
      <c r="G53">
        <f t="shared" si="6"/>
        <v>0.672935207610595</v>
      </c>
      <c r="H53">
        <f t="shared" si="7"/>
        <v>0.7677129355471014</v>
      </c>
    </row>
    <row r="54" spans="1:8" x14ac:dyDescent="0.3">
      <c r="A54">
        <v>54</v>
      </c>
      <c r="C54">
        <f t="shared" si="4"/>
        <v>0.69486103862500259</v>
      </c>
      <c r="D54">
        <f t="shared" si="5"/>
        <v>0.59949692899087836</v>
      </c>
      <c r="E54">
        <v>54</v>
      </c>
      <c r="G54">
        <f t="shared" si="6"/>
        <v>0.68009676057620849</v>
      </c>
      <c r="H54">
        <f t="shared" si="7"/>
        <v>0.77505575285715889</v>
      </c>
    </row>
    <row r="55" spans="1:8" x14ac:dyDescent="0.3">
      <c r="A55">
        <v>55</v>
      </c>
      <c r="C55">
        <f t="shared" si="4"/>
        <v>0.70109982421256678</v>
      </c>
      <c r="D55">
        <f t="shared" si="5"/>
        <v>0.60555191213923476</v>
      </c>
      <c r="E55">
        <v>55</v>
      </c>
      <c r="G55">
        <f t="shared" si="6"/>
        <v>0.68725831354182199</v>
      </c>
      <c r="H55">
        <f t="shared" si="7"/>
        <v>0.7824085480846068</v>
      </c>
    </row>
    <row r="56" spans="1:8" x14ac:dyDescent="0.3">
      <c r="A56">
        <v>56</v>
      </c>
      <c r="C56">
        <f t="shared" si="4"/>
        <v>0.70733860980013097</v>
      </c>
      <c r="D56">
        <f t="shared" si="5"/>
        <v>0.61159946213138228</v>
      </c>
      <c r="E56">
        <v>56</v>
      </c>
      <c r="G56">
        <f t="shared" si="6"/>
        <v>0.69441986650743548</v>
      </c>
      <c r="H56">
        <f t="shared" si="7"/>
        <v>0.78977126119260266</v>
      </c>
    </row>
    <row r="57" spans="1:8" x14ac:dyDescent="0.3">
      <c r="A57">
        <v>57</v>
      </c>
      <c r="C57">
        <f t="shared" si="4"/>
        <v>0.71357739538769516</v>
      </c>
      <c r="D57">
        <f t="shared" si="5"/>
        <v>0.61763962341750056</v>
      </c>
      <c r="E57">
        <v>57</v>
      </c>
      <c r="G57">
        <f t="shared" si="6"/>
        <v>0.70158141947304897</v>
      </c>
      <c r="H57">
        <f t="shared" si="7"/>
        <v>0.79714382954935625</v>
      </c>
    </row>
    <row r="58" spans="1:8" x14ac:dyDescent="0.3">
      <c r="A58">
        <v>58</v>
      </c>
      <c r="C58">
        <f t="shared" si="4"/>
        <v>0.71981618097525946</v>
      </c>
      <c r="D58">
        <f t="shared" si="5"/>
        <v>0.62367244179078107</v>
      </c>
      <c r="E58">
        <v>58</v>
      </c>
      <c r="G58">
        <f t="shared" si="6"/>
        <v>0.70874297243866247</v>
      </c>
      <c r="H58">
        <f t="shared" si="7"/>
        <v>0.80452618802001741</v>
      </c>
    </row>
    <row r="59" spans="1:8" x14ac:dyDescent="0.3">
      <c r="A59">
        <v>59</v>
      </c>
      <c r="C59">
        <f t="shared" si="4"/>
        <v>0.72605496656282353</v>
      </c>
      <c r="D59">
        <f t="shared" si="5"/>
        <v>0.62969796433858305</v>
      </c>
      <c r="E59">
        <v>59</v>
      </c>
      <c r="G59">
        <f t="shared" si="6"/>
        <v>0.71590452540427596</v>
      </c>
      <c r="H59">
        <f t="shared" si="7"/>
        <v>0.81191826906080944</v>
      </c>
    </row>
    <row r="60" spans="1:8" x14ac:dyDescent="0.3">
      <c r="A60">
        <v>60</v>
      </c>
      <c r="C60">
        <f t="shared" si="4"/>
        <v>0.73229375215038783</v>
      </c>
      <c r="D60">
        <f t="shared" si="5"/>
        <v>0.63571623939295085</v>
      </c>
      <c r="E60">
        <v>60</v>
      </c>
      <c r="G60">
        <f t="shared" si="6"/>
        <v>0.72306607836988945</v>
      </c>
      <c r="H60">
        <f t="shared" si="7"/>
        <v>0.81932000281511375</v>
      </c>
    </row>
    <row r="61" spans="1:8" x14ac:dyDescent="0.3">
      <c r="A61">
        <v>61</v>
      </c>
      <c r="C61">
        <f t="shared" si="4"/>
        <v>0.73853253773795191</v>
      </c>
      <c r="D61">
        <f t="shared" si="5"/>
        <v>0.6417273164806</v>
      </c>
      <c r="E61">
        <v>61</v>
      </c>
      <c r="G61">
        <f t="shared" si="6"/>
        <v>0.73022763133550295</v>
      </c>
      <c r="H61">
        <f t="shared" si="7"/>
        <v>0.82673131721121218</v>
      </c>
    </row>
    <row r="62" spans="1:8" x14ac:dyDescent="0.3">
      <c r="A62">
        <v>62</v>
      </c>
      <c r="C62">
        <f t="shared" si="4"/>
        <v>0.74477132332551621</v>
      </c>
      <c r="D62">
        <f t="shared" si="5"/>
        <v>0.64773124627248546</v>
      </c>
      <c r="E62">
        <v>62</v>
      </c>
      <c r="G62">
        <f t="shared" si="6"/>
        <v>0.73738918430111644</v>
      </c>
      <c r="H62">
        <f t="shared" si="7"/>
        <v>0.8341521380613981</v>
      </c>
    </row>
    <row r="63" spans="1:8" x14ac:dyDescent="0.3">
      <c r="A63">
        <v>63</v>
      </c>
      <c r="C63">
        <f t="shared" si="4"/>
        <v>0.7510101089130804</v>
      </c>
      <c r="D63">
        <f t="shared" si="5"/>
        <v>0.65372808053305131</v>
      </c>
      <c r="E63">
        <v>63</v>
      </c>
      <c r="G63">
        <f t="shared" si="6"/>
        <v>0.74455073726672993</v>
      </c>
      <c r="H63">
        <f t="shared" si="7"/>
        <v>0.84158238916216788</v>
      </c>
    </row>
    <row r="64" spans="1:8" x14ac:dyDescent="0.3">
      <c r="A64">
        <v>64</v>
      </c>
      <c r="C64">
        <f t="shared" si="4"/>
        <v>0.75724889450064459</v>
      </c>
      <c r="D64">
        <f t="shared" si="5"/>
        <v>0.65971787206927279</v>
      </c>
      <c r="E64">
        <v>64</v>
      </c>
      <c r="G64">
        <f t="shared" si="6"/>
        <v>0.75171229023234343</v>
      </c>
      <c r="H64">
        <f t="shared" si="7"/>
        <v>0.8490219923952147</v>
      </c>
    </row>
    <row r="65" spans="1:8" x14ac:dyDescent="0.3">
      <c r="A65">
        <v>65</v>
      </c>
      <c r="C65">
        <f t="shared" ref="C65:C70" si="8">0.3642054024841+(A65-1)*0.0062387855875642</f>
        <v>0.76348768008820878</v>
      </c>
      <c r="D65">
        <f t="shared" ref="D65:D70" si="9">0+1*C65-0.0929574823459637*(1.00666666666667+(C65-0.551133333333333)^2/0.451210900432884)^0.5</f>
        <v>0.66570067467958571</v>
      </c>
      <c r="E65">
        <v>65</v>
      </c>
      <c r="G65">
        <f t="shared" ref="G65:G70" si="10">0.300534453398693+(E65-1)*0.0071615529656135</f>
        <v>0.75887384319795692</v>
      </c>
      <c r="H65">
        <f t="shared" ref="H65:H70" si="11">0+1*G65+0.0929574823459637*(1.00666666666667+(G65-0.551133333333333)^2/0.451210900432884)^0.5</f>
        <v>0.85647086782894744</v>
      </c>
    </row>
    <row r="66" spans="1:8" x14ac:dyDescent="0.3">
      <c r="A66">
        <v>66</v>
      </c>
      <c r="C66">
        <f t="shared" si="8"/>
        <v>0.76972646567577296</v>
      </c>
      <c r="D66">
        <f t="shared" si="9"/>
        <v>0.67167654310280656</v>
      </c>
      <c r="E66">
        <v>66</v>
      </c>
      <c r="G66">
        <f t="shared" si="10"/>
        <v>0.76603539616357041</v>
      </c>
      <c r="H66">
        <f t="shared" si="11"/>
        <v>0.86392893382027092</v>
      </c>
    </row>
    <row r="67" spans="1:8" x14ac:dyDescent="0.3">
      <c r="A67">
        <v>67</v>
      </c>
      <c r="C67">
        <f t="shared" si="8"/>
        <v>0.77596525126333715</v>
      </c>
      <c r="D67">
        <f t="shared" si="9"/>
        <v>0.67764553296713426</v>
      </c>
      <c r="E67">
        <v>67</v>
      </c>
      <c r="G67">
        <f t="shared" si="10"/>
        <v>0.77319694912918391</v>
      </c>
      <c r="H67">
        <f t="shared" si="11"/>
        <v>0.87139610711636695</v>
      </c>
    </row>
    <row r="68" spans="1:8" x14ac:dyDescent="0.3">
      <c r="A68">
        <v>68</v>
      </c>
      <c r="C68">
        <f t="shared" si="8"/>
        <v>0.78220403685090134</v>
      </c>
      <c r="D68">
        <f t="shared" si="9"/>
        <v>0.68360770073932953</v>
      </c>
      <c r="E68">
        <v>68</v>
      </c>
      <c r="G68">
        <f t="shared" si="10"/>
        <v>0.7803585020947974</v>
      </c>
      <c r="H68">
        <f t="shared" si="11"/>
        <v>0.87887230295622909</v>
      </c>
    </row>
    <row r="69" spans="1:8" x14ac:dyDescent="0.3">
      <c r="A69">
        <v>69</v>
      </c>
      <c r="C69">
        <f t="shared" si="8"/>
        <v>0.78844282243846564</v>
      </c>
      <c r="D69">
        <f t="shared" si="9"/>
        <v>0.68956310367415741</v>
      </c>
      <c r="E69">
        <v>69</v>
      </c>
      <c r="G69">
        <f t="shared" si="10"/>
        <v>0.7875200550604109</v>
      </c>
      <c r="H69">
        <f t="shared" si="11"/>
        <v>0.88635743517171361</v>
      </c>
    </row>
    <row r="70" spans="1:8" x14ac:dyDescent="0.3">
      <c r="A70">
        <v>70</v>
      </c>
      <c r="C70">
        <f t="shared" si="8"/>
        <v>0.79468160802602972</v>
      </c>
      <c r="D70">
        <f t="shared" si="9"/>
        <v>0.69551179976417665</v>
      </c>
      <c r="E70">
        <v>70</v>
      </c>
      <c r="G70">
        <f t="shared" si="10"/>
        <v>0.7946816080260245</v>
      </c>
      <c r="H70">
        <f t="shared" si="11"/>
        <v>0.89385141628787734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89</vt:i4>
      </vt:variant>
    </vt:vector>
  </HeadingPairs>
  <TitlesOfParts>
    <vt:vector size="89" baseType="lpstr">
      <vt:lpstr>Data</vt:lpstr>
      <vt:lpstr>XLSTAT_20230720_043901_1_HID</vt:lpstr>
      <vt:lpstr>XLSTAT_20230720_041330_1_HID</vt:lpstr>
      <vt:lpstr>XLSTAT_20230720_041057_1_HID</vt:lpstr>
      <vt:lpstr>XLSTAT_20230720_040853_1_HID</vt:lpstr>
      <vt:lpstr>XLSTAT_20230720_040628_1_HID</vt:lpstr>
      <vt:lpstr>XLSTAT_20230720_040252_1_HID</vt:lpstr>
      <vt:lpstr>XLSTAT_20230720_040004_1_HID</vt:lpstr>
      <vt:lpstr>XLSTAT_20230720_035753_1_HID</vt:lpstr>
      <vt:lpstr>XLSTAT_20230720_035528_1_HID</vt:lpstr>
      <vt:lpstr>XLSTAT_20230720_035129_1_HID</vt:lpstr>
      <vt:lpstr>XLSTAT_20230720_034903_1_HID</vt:lpstr>
      <vt:lpstr>XLSTAT_20230720_034701_1_HID</vt:lpstr>
      <vt:lpstr>XLSTAT_20230720_034509_1_HID</vt:lpstr>
      <vt:lpstr>XLSTAT_20230720_034051_1_HID</vt:lpstr>
      <vt:lpstr>XLSTAT_20230720_033810_1_HID</vt:lpstr>
      <vt:lpstr>XLSTAT_20230720_033329_1_HID</vt:lpstr>
      <vt:lpstr>XLSTAT_20230720_032834_1_HID</vt:lpstr>
      <vt:lpstr>XLSTAT_20230720_032606_1_HID</vt:lpstr>
      <vt:lpstr>XLSTAT_20230720_032342_1_HID</vt:lpstr>
      <vt:lpstr>XLSTAT_20230720_032105_1_HID</vt:lpstr>
      <vt:lpstr>XLSTAT_20230720_031229_1_HID</vt:lpstr>
      <vt:lpstr>XLSTAT_20230720_030901_1_HID</vt:lpstr>
      <vt:lpstr>XLSTAT_20230720_030551_1_HID</vt:lpstr>
      <vt:lpstr>XLSTAT_20230720_033622_1_HID</vt:lpstr>
      <vt:lpstr>XLSTAT_20230720_144201_1_HID3</vt:lpstr>
      <vt:lpstr>XLSTAT_20230720_144201_1_HID2</vt:lpstr>
      <vt:lpstr>XLSTAT_20230720_144201_1_HID1</vt:lpstr>
      <vt:lpstr>XLSTAT_20230720_144201_1_HID</vt:lpstr>
      <vt:lpstr>XLSTAT_20230720_145125_1_HID3</vt:lpstr>
      <vt:lpstr>XLSTAT_20230720_145125_1_HID2</vt:lpstr>
      <vt:lpstr>XLSTAT_20230720_145125_1_HID1</vt:lpstr>
      <vt:lpstr>XLSTAT_20230720_145125_1_HID</vt:lpstr>
      <vt:lpstr>XLSTAT_20230720_150112_1_HID3</vt:lpstr>
      <vt:lpstr>XLSTAT_20230720_150112_1_HID2</vt:lpstr>
      <vt:lpstr>XLSTAT_20230720_150112_1_HID1</vt:lpstr>
      <vt:lpstr>XLSTAT_20230720_150112_1_HID</vt:lpstr>
      <vt:lpstr>XLSTAT_20230723_004858_1_HID3</vt:lpstr>
      <vt:lpstr>XLSTAT_20230723_004858_1_HID2</vt:lpstr>
      <vt:lpstr>XLSTAT_20230723_004858_1_HID1</vt:lpstr>
      <vt:lpstr>XLSTAT_20230723_004858_1_HID</vt:lpstr>
      <vt:lpstr>XLSTAT_20230723_004336_1_HID3</vt:lpstr>
      <vt:lpstr>XLSTAT_20230723_004336_1_HID2</vt:lpstr>
      <vt:lpstr>XLSTAT_20230723_004336_1_HID1</vt:lpstr>
      <vt:lpstr>XLSTAT_20230723_004336_1_HID</vt:lpstr>
      <vt:lpstr>XLSTAT_20230723_005631_1_HID</vt:lpstr>
      <vt:lpstr>XLSTAT_20230723_002738_1_HID</vt:lpstr>
      <vt:lpstr>XLSTAT_20230720_053827_1_HID</vt:lpstr>
      <vt:lpstr>XLSTAT_20230720_051318_1_HID</vt:lpstr>
      <vt:lpstr>XLSTAT_20230720_050822_1_HID</vt:lpstr>
      <vt:lpstr>XLSTAT_20230720_050549_1_HID</vt:lpstr>
      <vt:lpstr>XLSTAT_20230720_045543_1_HID</vt:lpstr>
      <vt:lpstr>XLSTAT_20230720_150825_1_HID3</vt:lpstr>
      <vt:lpstr>XLSTAT_20230720_150825_1_HID2</vt:lpstr>
      <vt:lpstr>XLSTAT_20230720_150825_1_HID1</vt:lpstr>
      <vt:lpstr>XLSTAT_20230720_150825_1_HID</vt:lpstr>
      <vt:lpstr>XLSTAT_20230720_151712_1_HID3</vt:lpstr>
      <vt:lpstr>XLSTAT_20230720_151712_1_HID2</vt:lpstr>
      <vt:lpstr>XLSTAT_20230720_151712_1_HID1</vt:lpstr>
      <vt:lpstr>XLSTAT_20230720_151712_1_HID</vt:lpstr>
      <vt:lpstr>XLSTAT_20230723_011026_1_HID3</vt:lpstr>
      <vt:lpstr>XLSTAT_20230723_011026_1_HID2</vt:lpstr>
      <vt:lpstr>XLSTAT_20230723_011026_1_HID1</vt:lpstr>
      <vt:lpstr>XLSTAT_20230723_011026_1_HID</vt:lpstr>
      <vt:lpstr>XLSTAT_20230720_060220_1_HID</vt:lpstr>
      <vt:lpstr>XLSTAT_20230720_055918_1_HID</vt:lpstr>
      <vt:lpstr>XLSTAT_20230720_055415_1_HID</vt:lpstr>
      <vt:lpstr>XLSTAT_20230720_054650_1_HID</vt:lpstr>
      <vt:lpstr>XLSTAT_20230720_153241_1_HID3</vt:lpstr>
      <vt:lpstr>XLSTAT_20230720_153241_1_HID2</vt:lpstr>
      <vt:lpstr>XLSTAT_20230720_153241_1_HID1</vt:lpstr>
      <vt:lpstr>XLSTAT_20230720_153241_1_HID</vt:lpstr>
      <vt:lpstr>XLSTAT_20230720_025912_1_HID</vt:lpstr>
      <vt:lpstr>Sheet49_HID3</vt:lpstr>
      <vt:lpstr>Sheet49_HID2</vt:lpstr>
      <vt:lpstr>Sheet49_HID1</vt:lpstr>
      <vt:lpstr>Sheet49_HID</vt:lpstr>
      <vt:lpstr>Sheet44_HID3</vt:lpstr>
      <vt:lpstr>Sheet44_HID2</vt:lpstr>
      <vt:lpstr>Sheet44_HID1</vt:lpstr>
      <vt:lpstr>Sheet44_HID</vt:lpstr>
      <vt:lpstr>Sheet39_HID3</vt:lpstr>
      <vt:lpstr>Sheet39_HID2</vt:lpstr>
      <vt:lpstr>Sheet39_HID1</vt:lpstr>
      <vt:lpstr>Sheet39_HID</vt:lpstr>
      <vt:lpstr>Sheet34_HID3</vt:lpstr>
      <vt:lpstr>Sheet34_HID2</vt:lpstr>
      <vt:lpstr>Sheet34_HID1</vt:lpstr>
      <vt:lpstr>Sheet34_HID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</dc:creator>
  <cp:lastModifiedBy>Elisa G. Eleazar</cp:lastModifiedBy>
  <dcterms:created xsi:type="dcterms:W3CDTF">2023-06-29T16:39:07Z</dcterms:created>
  <dcterms:modified xsi:type="dcterms:W3CDTF">2024-07-04T01:31:25Z</dcterms:modified>
</cp:coreProperties>
</file>