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hrenk1/Documents/Beyond the Hype/"/>
    </mc:Choice>
  </mc:AlternateContent>
  <xr:revisionPtr revIDLastSave="0" documentId="13_ncr:1_{97A6AC07-55AF-0145-B85D-586A927C1BC9}" xr6:coauthVersionLast="47" xr6:coauthVersionMax="47" xr10:uidLastSave="{00000000-0000-0000-0000-000000000000}"/>
  <bookViews>
    <workbookView xWindow="0" yWindow="500" windowWidth="28800" windowHeight="15820" firstSheet="1" activeTab="6" xr2:uid="{0B99B6C6-1C86-E943-8547-50DA4C4FB697}"/>
  </bookViews>
  <sheets>
    <sheet name="ES_Overview" sheetId="1" r:id="rId1"/>
    <sheet name="Grob" sheetId="5" r:id="rId2"/>
    <sheet name="Gasser" sheetId="6" r:id="rId3"/>
    <sheet name="Ross" sheetId="7" r:id="rId4"/>
    <sheet name="Griffiths" sheetId="8" r:id="rId5"/>
    <sheet name="Carhart-Harris 2016" sheetId="11" r:id="rId6"/>
    <sheet name="Palhano-Fontes" sheetId="9" r:id="rId7"/>
    <sheet name="Davis" sheetId="10" r:id="rId8"/>
    <sheet name="Carhart-Harris 2021" sheetId="3" r:id="rId9"/>
    <sheet name="Goodwin" sheetId="2" r:id="rId10"/>
    <sheet name="Raison" sheetId="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9" l="1"/>
  <c r="G6" i="1" l="1"/>
  <c r="F6" i="1"/>
  <c r="E6" i="1"/>
  <c r="M5" i="11"/>
  <c r="N5" i="11"/>
  <c r="O5" i="11"/>
  <c r="M6" i="11"/>
  <c r="O6" i="11" s="1"/>
  <c r="N6" i="11"/>
  <c r="M7" i="11"/>
  <c r="O7" i="11" s="1"/>
  <c r="N7" i="11"/>
  <c r="F5" i="11"/>
  <c r="F6" i="11"/>
  <c r="F7" i="11"/>
  <c r="K5" i="11"/>
  <c r="K6" i="11"/>
  <c r="K7" i="11"/>
  <c r="M4" i="11"/>
  <c r="K4" i="11"/>
  <c r="N4" i="11"/>
  <c r="M3" i="11"/>
  <c r="K3" i="11"/>
  <c r="N3" i="11"/>
  <c r="H8" i="1"/>
  <c r="G8" i="1"/>
  <c r="M4" i="10"/>
  <c r="J4" i="10"/>
  <c r="K4" i="10" s="1"/>
  <c r="E4" i="10"/>
  <c r="F4" i="10" s="1"/>
  <c r="M3" i="10"/>
  <c r="J3" i="10"/>
  <c r="K3" i="10" s="1"/>
  <c r="E3" i="10"/>
  <c r="F3" i="10" s="1"/>
  <c r="M4" i="9"/>
  <c r="K4" i="9"/>
  <c r="E4" i="9"/>
  <c r="F4" i="9" s="1"/>
  <c r="M3" i="9"/>
  <c r="J3" i="9"/>
  <c r="K3" i="9" s="1"/>
  <c r="E3" i="9"/>
  <c r="F3" i="9" s="1"/>
  <c r="G5" i="1"/>
  <c r="M3" i="8"/>
  <c r="J3" i="8"/>
  <c r="K3" i="8" s="1"/>
  <c r="E3" i="8"/>
  <c r="F3" i="8" s="1"/>
  <c r="H4" i="1"/>
  <c r="G4" i="1"/>
  <c r="F4" i="1"/>
  <c r="D4" i="1"/>
  <c r="M6" i="7"/>
  <c r="N6" i="7"/>
  <c r="O6" i="7"/>
  <c r="P6" i="7" s="1"/>
  <c r="J6" i="7"/>
  <c r="K6" i="7"/>
  <c r="E6" i="7"/>
  <c r="F6" i="7" s="1"/>
  <c r="M5" i="7"/>
  <c r="N5" i="7"/>
  <c r="O5" i="7" s="1"/>
  <c r="P5" i="7" s="1"/>
  <c r="J5" i="7"/>
  <c r="K5" i="7"/>
  <c r="J4" i="7"/>
  <c r="K4" i="7" s="1"/>
  <c r="E4" i="7"/>
  <c r="E5" i="7"/>
  <c r="F5" i="7"/>
  <c r="M4" i="7"/>
  <c r="F4" i="7"/>
  <c r="M3" i="7"/>
  <c r="J3" i="7"/>
  <c r="K3" i="7" s="1"/>
  <c r="E3" i="7"/>
  <c r="F3" i="7" s="1"/>
  <c r="D3" i="1"/>
  <c r="C3" i="1"/>
  <c r="C2" i="1"/>
  <c r="H3" i="1"/>
  <c r="M3" i="5"/>
  <c r="M4" i="6"/>
  <c r="M3" i="6"/>
  <c r="K4" i="6"/>
  <c r="J3" i="6"/>
  <c r="K3" i="6" s="1"/>
  <c r="E3" i="6"/>
  <c r="J4" i="5"/>
  <c r="K4" i="5" s="1"/>
  <c r="M4" i="5"/>
  <c r="E4" i="5"/>
  <c r="F4" i="5" s="1"/>
  <c r="J3" i="5"/>
  <c r="K3" i="5" s="1"/>
  <c r="E3" i="5"/>
  <c r="F3" i="5" s="1"/>
  <c r="H11" i="1"/>
  <c r="G11" i="1"/>
  <c r="E11" i="1"/>
  <c r="D11" i="1"/>
  <c r="Q4" i="4"/>
  <c r="R4" i="4"/>
  <c r="S4" i="4"/>
  <c r="T4" i="4" s="1"/>
  <c r="N4" i="4"/>
  <c r="O4" i="4" s="1"/>
  <c r="M4" i="4"/>
  <c r="F4" i="4"/>
  <c r="G4" i="4" s="1"/>
  <c r="H4" i="4" s="1"/>
  <c r="M6" i="4"/>
  <c r="M5" i="4"/>
  <c r="M3" i="4"/>
  <c r="N3" i="4" s="1"/>
  <c r="O3" i="4" s="1"/>
  <c r="F5" i="4"/>
  <c r="F6" i="4"/>
  <c r="G6" i="4" s="1"/>
  <c r="H6" i="4" s="1"/>
  <c r="F3" i="4"/>
  <c r="G3" i="4" s="1"/>
  <c r="H3" i="4" s="1"/>
  <c r="Q6" i="4"/>
  <c r="N6" i="4"/>
  <c r="O6" i="4" s="1"/>
  <c r="Q5" i="4"/>
  <c r="N5" i="4"/>
  <c r="O5" i="4" s="1"/>
  <c r="G5" i="4"/>
  <c r="H5" i="4" s="1"/>
  <c r="Q3" i="4"/>
  <c r="M5" i="3"/>
  <c r="J5" i="3"/>
  <c r="K5" i="3" s="1"/>
  <c r="E5" i="3"/>
  <c r="F5" i="3" s="1"/>
  <c r="M4" i="3"/>
  <c r="J4" i="3"/>
  <c r="K4" i="3" s="1"/>
  <c r="E4" i="3"/>
  <c r="F4" i="3" s="1"/>
  <c r="M3" i="3"/>
  <c r="J3" i="3"/>
  <c r="K3" i="3" s="1"/>
  <c r="E3" i="3"/>
  <c r="F3" i="3" s="1"/>
  <c r="P11" i="2"/>
  <c r="P10" i="2"/>
  <c r="P9" i="2"/>
  <c r="O11" i="2"/>
  <c r="O10" i="2"/>
  <c r="O9" i="2"/>
  <c r="M11" i="2"/>
  <c r="M10" i="2"/>
  <c r="M9" i="2"/>
  <c r="N11" i="2"/>
  <c r="N10" i="2"/>
  <c r="N9" i="2"/>
  <c r="K11" i="2"/>
  <c r="K10" i="2"/>
  <c r="K9" i="2"/>
  <c r="F11" i="2"/>
  <c r="F10" i="2"/>
  <c r="F9" i="2"/>
  <c r="J11" i="2"/>
  <c r="J10" i="2"/>
  <c r="J9" i="2"/>
  <c r="E11" i="2"/>
  <c r="E10" i="2"/>
  <c r="E9" i="2"/>
  <c r="C10" i="1"/>
  <c r="F4" i="11" l="1"/>
  <c r="O3" i="11"/>
  <c r="O4" i="11"/>
  <c r="F3" i="11"/>
  <c r="N4" i="10"/>
  <c r="O4" i="10" s="1"/>
  <c r="P4" i="10" s="1"/>
  <c r="N3" i="10"/>
  <c r="O3" i="10" s="1"/>
  <c r="P3" i="10"/>
  <c r="N4" i="9"/>
  <c r="O4" i="9" s="1"/>
  <c r="P4" i="9" s="1"/>
  <c r="E7" i="1" s="1"/>
  <c r="N3" i="9"/>
  <c r="O3" i="9" s="1"/>
  <c r="P3" i="9" s="1"/>
  <c r="D7" i="1" s="1"/>
  <c r="N3" i="8"/>
  <c r="O3" i="8" s="1"/>
  <c r="P3" i="8" s="1"/>
  <c r="N4" i="7"/>
  <c r="O4" i="7" s="1"/>
  <c r="N3" i="7"/>
  <c r="O3" i="7" s="1"/>
  <c r="P3" i="7" s="1"/>
  <c r="P4" i="7"/>
  <c r="N3" i="5"/>
  <c r="O3" i="5" s="1"/>
  <c r="N4" i="5"/>
  <c r="O4" i="5" s="1"/>
  <c r="F2" i="1" s="1"/>
  <c r="D2" i="1"/>
  <c r="F4" i="6"/>
  <c r="N4" i="6" s="1"/>
  <c r="O4" i="6" s="1"/>
  <c r="P4" i="6" s="1"/>
  <c r="F3" i="6"/>
  <c r="N3" i="6" s="1"/>
  <c r="O3" i="6" s="1"/>
  <c r="P3" i="6" s="1"/>
  <c r="R6" i="4"/>
  <c r="S6" i="4" s="1"/>
  <c r="R5" i="4"/>
  <c r="S5" i="4" s="1"/>
  <c r="T5" i="4" s="1"/>
  <c r="R3" i="4"/>
  <c r="S3" i="4" s="1"/>
  <c r="T3" i="4" s="1"/>
  <c r="T6" i="4"/>
  <c r="N5" i="3"/>
  <c r="O5" i="3" s="1"/>
  <c r="P5" i="3" s="1"/>
  <c r="H9" i="1" s="1"/>
  <c r="N4" i="3"/>
  <c r="O4" i="3" s="1"/>
  <c r="P4" i="3" s="1"/>
  <c r="G9" i="1" s="1"/>
  <c r="N3" i="3"/>
  <c r="O3" i="3" s="1"/>
  <c r="P3" i="3" s="1"/>
  <c r="E9" i="1" s="1"/>
</calcChain>
</file>

<file path=xl/sharedStrings.xml><?xml version="1.0" encoding="utf-8"?>
<sst xmlns="http://schemas.openxmlformats.org/spreadsheetml/2006/main" count="252" uniqueCount="59">
  <si>
    <t>Year of Publication</t>
  </si>
  <si>
    <t>N</t>
  </si>
  <si>
    <t>Grob</t>
  </si>
  <si>
    <t>Study</t>
  </si>
  <si>
    <t>Ross</t>
  </si>
  <si>
    <t>Palhano-Fontes</t>
  </si>
  <si>
    <t>Goodwin</t>
  </si>
  <si>
    <t>Davis</t>
  </si>
  <si>
    <t>Griffiths</t>
  </si>
  <si>
    <t>Gasser</t>
  </si>
  <si>
    <t>Day 1</t>
  </si>
  <si>
    <t>Week 1</t>
  </si>
  <si>
    <t>2022b</t>
  </si>
  <si>
    <t>Experimental</t>
  </si>
  <si>
    <t>Control</t>
  </si>
  <si>
    <t>Mean</t>
  </si>
  <si>
    <t>SD</t>
  </si>
  <si>
    <t>Week 3-5</t>
  </si>
  <si>
    <t>Week 6-8</t>
  </si>
  <si>
    <t>SE</t>
  </si>
  <si>
    <t>S</t>
  </si>
  <si>
    <t>M-M</t>
  </si>
  <si>
    <t>NUM1</t>
  </si>
  <si>
    <t>NUM2</t>
  </si>
  <si>
    <t>Carhart_Harris</t>
  </si>
  <si>
    <t>Raison</t>
  </si>
  <si>
    <t>CI upper</t>
  </si>
  <si>
    <t>CI lower</t>
  </si>
  <si>
    <t>Week 2</t>
  </si>
  <si>
    <t>Carhart-Harris</t>
  </si>
  <si>
    <t>SMD</t>
  </si>
  <si>
    <t>SD Pooled</t>
  </si>
  <si>
    <t>Within-subjects</t>
  </si>
  <si>
    <t>Values obtained using webplot digitizer</t>
  </si>
  <si>
    <t>Between-subjects</t>
  </si>
  <si>
    <t>Week 8</t>
  </si>
  <si>
    <t>between-subjects</t>
  </si>
  <si>
    <t>values obtained from table 2</t>
  </si>
  <si>
    <t>cross-over; between-subjects effect reported here</t>
  </si>
  <si>
    <t>Week 6</t>
  </si>
  <si>
    <t>Week 7</t>
  </si>
  <si>
    <t>Values obtained using webplot digitizer from Figure 3 BDI scores</t>
  </si>
  <si>
    <t>Week3-6</t>
  </si>
  <si>
    <t>Week7-8</t>
  </si>
  <si>
    <t>Week 5</t>
  </si>
  <si>
    <t>Based on Grid-HAMD from table 1</t>
  </si>
  <si>
    <t>Values obtained using webplot digitizer from Figure 3 MADRS scores</t>
  </si>
  <si>
    <t>Values obtained using webplot digitizer from Figure 3 Grid-HAMD scale</t>
  </si>
  <si>
    <t>Carhart-Harris 2016</t>
  </si>
  <si>
    <t>Baseline</t>
  </si>
  <si>
    <t>Week 3</t>
  </si>
  <si>
    <t>Week 12</t>
  </si>
  <si>
    <t>Within-subjects (compared to baseline)</t>
  </si>
  <si>
    <t>within-subjects (compared to placebo)</t>
  </si>
  <si>
    <t>Values obtained from Table 3 in paper</t>
  </si>
  <si>
    <t>Values taken from Table in paper</t>
  </si>
  <si>
    <t>finish Palhano calculation using digitizer</t>
  </si>
  <si>
    <t>do compare contrast in email</t>
  </si>
  <si>
    <t>add summary sentences about Hakazian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</si>
</sst>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rgb="FF040C28"/>
      <name val="Arial"/>
      <family val="2"/>
    </font>
    <font>
      <sz val="12"/>
      <color theme="9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9661C-7491-604D-8BC7-6400ACA91BA9}">
  <dimension ref="A1:J11"/>
  <sheetViews>
    <sheetView workbookViewId="0">
      <selection activeCell="B16" sqref="B16"/>
    </sheetView>
  </sheetViews>
  <sheetFormatPr baseColWidth="10" defaultRowHeight="16" x14ac:dyDescent="0.2"/>
  <cols>
    <col min="1" max="1" width="23.1640625" customWidth="1"/>
  </cols>
  <sheetData>
    <row r="1" spans="1:10" s="1" customFormat="1" x14ac:dyDescent="0.2">
      <c r="A1" s="1" t="s">
        <v>3</v>
      </c>
      <c r="B1" s="1" t="s">
        <v>0</v>
      </c>
      <c r="C1" s="1" t="s">
        <v>1</v>
      </c>
      <c r="D1" s="1" t="s">
        <v>10</v>
      </c>
      <c r="E1" s="1" t="s">
        <v>11</v>
      </c>
      <c r="F1" s="1" t="s">
        <v>28</v>
      </c>
      <c r="G1" s="1" t="s">
        <v>42</v>
      </c>
      <c r="H1" s="1" t="s">
        <v>43</v>
      </c>
    </row>
    <row r="2" spans="1:10" x14ac:dyDescent="0.2">
      <c r="A2" s="3" t="s">
        <v>2</v>
      </c>
      <c r="B2">
        <v>2011</v>
      </c>
      <c r="C2">
        <f>Grob!G3</f>
        <v>12</v>
      </c>
      <c r="D2">
        <f>Grob!O3</f>
        <v>-0.13525044520011487</v>
      </c>
      <c r="F2">
        <f>Grob!O4</f>
        <v>-0.29681724463773679</v>
      </c>
      <c r="J2" t="s">
        <v>53</v>
      </c>
    </row>
    <row r="3" spans="1:10" x14ac:dyDescent="0.2">
      <c r="A3" t="s">
        <v>9</v>
      </c>
      <c r="B3">
        <v>2014</v>
      </c>
      <c r="C3">
        <f>SUM(Gasser!G3+Gasser!L3)</f>
        <v>11</v>
      </c>
      <c r="D3">
        <f>Gasser!P3</f>
        <v>-8.2351656431699935E-2</v>
      </c>
      <c r="H3">
        <f>Gasser!P4</f>
        <v>-2.7061637762443991</v>
      </c>
      <c r="J3" t="s">
        <v>36</v>
      </c>
    </row>
    <row r="4" spans="1:10" x14ac:dyDescent="0.2">
      <c r="A4" t="s">
        <v>4</v>
      </c>
      <c r="B4">
        <v>2016</v>
      </c>
      <c r="C4">
        <v>28</v>
      </c>
      <c r="D4">
        <f>Ross!P3</f>
        <v>-1.2582281880891506</v>
      </c>
      <c r="F4">
        <f>Ross!P4</f>
        <v>-1.0254265480116111</v>
      </c>
      <c r="G4">
        <f>Ross!P5</f>
        <v>-1.1135885079684349</v>
      </c>
      <c r="H4">
        <f>Ross!P6</f>
        <v>-0.8760229596018354</v>
      </c>
      <c r="J4" t="s">
        <v>38</v>
      </c>
    </row>
    <row r="5" spans="1:10" x14ac:dyDescent="0.2">
      <c r="A5" t="s">
        <v>8</v>
      </c>
      <c r="B5">
        <v>2016</v>
      </c>
      <c r="C5">
        <v>56</v>
      </c>
      <c r="G5">
        <f>Griffiths!P3</f>
        <v>-1.2358451319272128</v>
      </c>
      <c r="J5" t="s">
        <v>38</v>
      </c>
    </row>
    <row r="6" spans="1:10" x14ac:dyDescent="0.2">
      <c r="A6" s="3" t="s">
        <v>24</v>
      </c>
      <c r="B6">
        <v>2016</v>
      </c>
      <c r="C6">
        <v>12</v>
      </c>
      <c r="E6">
        <f>'Carhart-Harris 2016'!O3</f>
        <v>3.1531196477506303</v>
      </c>
      <c r="F6">
        <f>'Carhart-Harris 2016'!O4</f>
        <v>3.6370509901031758</v>
      </c>
      <c r="G6">
        <f>'Carhart-Harris 2016'!O5</f>
        <v>3.3043951021333688</v>
      </c>
      <c r="J6" t="s">
        <v>52</v>
      </c>
    </row>
    <row r="7" spans="1:10" x14ac:dyDescent="0.2">
      <c r="A7" t="s">
        <v>5</v>
      </c>
      <c r="B7">
        <v>2019</v>
      </c>
      <c r="C7">
        <v>29</v>
      </c>
      <c r="D7">
        <f>'Palhano-Fontes'!P3</f>
        <v>-0.78733598875173572</v>
      </c>
      <c r="E7">
        <f>'Palhano-Fontes'!P4</f>
        <v>-1.4677498061915075</v>
      </c>
      <c r="J7" t="s">
        <v>36</v>
      </c>
    </row>
    <row r="8" spans="1:10" x14ac:dyDescent="0.2">
      <c r="A8" t="s">
        <v>7</v>
      </c>
      <c r="B8">
        <v>2021</v>
      </c>
      <c r="C8">
        <v>24</v>
      </c>
      <c r="G8">
        <f>Davis!P3</f>
        <v>-0.59052709081300425</v>
      </c>
      <c r="H8">
        <f>Davis!P4</f>
        <v>-0.74772838943088316</v>
      </c>
      <c r="J8" t="s">
        <v>36</v>
      </c>
    </row>
    <row r="9" spans="1:10" x14ac:dyDescent="0.2">
      <c r="A9" t="s">
        <v>24</v>
      </c>
      <c r="B9">
        <v>2021</v>
      </c>
      <c r="C9">
        <v>59</v>
      </c>
      <c r="E9">
        <f>'Carhart-Harris 2021'!P3</f>
        <v>-0.61913099253637671</v>
      </c>
      <c r="G9">
        <f>'Carhart-Harris 2021'!P4</f>
        <v>-0.43260575676333773</v>
      </c>
      <c r="H9">
        <f>'Carhart-Harris 2021'!P5</f>
        <v>-0.38771944296550892</v>
      </c>
      <c r="J9" t="s">
        <v>36</v>
      </c>
    </row>
    <row r="10" spans="1:10" x14ac:dyDescent="0.2">
      <c r="A10" t="s">
        <v>6</v>
      </c>
      <c r="B10">
        <v>2022</v>
      </c>
      <c r="C10">
        <f>79 + 75</f>
        <v>154</v>
      </c>
      <c r="D10">
        <v>-0.59</v>
      </c>
      <c r="E10">
        <v>-0.57999999999999996</v>
      </c>
      <c r="G10">
        <v>-0.67</v>
      </c>
      <c r="H10">
        <v>-0.45</v>
      </c>
      <c r="J10" t="s">
        <v>36</v>
      </c>
    </row>
    <row r="11" spans="1:10" x14ac:dyDescent="0.2">
      <c r="A11" t="s">
        <v>25</v>
      </c>
      <c r="B11">
        <v>2023</v>
      </c>
      <c r="C11">
        <v>104</v>
      </c>
      <c r="D11">
        <f>Raison!T3</f>
        <v>0</v>
      </c>
      <c r="E11">
        <f>Raison!T4</f>
        <v>-1.0033915041619328</v>
      </c>
      <c r="G11">
        <f>Raison!T5</f>
        <v>-1.0784107973527786</v>
      </c>
      <c r="H11">
        <f>Raison!T6</f>
        <v>-0.91519413845915409</v>
      </c>
      <c r="J11" t="s">
        <v>36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B4E4E-05F1-9847-B758-B6FCBA316616}">
  <dimension ref="A7:R11"/>
  <sheetViews>
    <sheetView workbookViewId="0">
      <selection activeCell="R9" sqref="R9"/>
    </sheetView>
  </sheetViews>
  <sheetFormatPr baseColWidth="10" defaultRowHeight="16" x14ac:dyDescent="0.2"/>
  <cols>
    <col min="14" max="14" width="12.83203125" bestFit="1" customWidth="1"/>
  </cols>
  <sheetData>
    <row r="7" spans="1:18" x14ac:dyDescent="0.2">
      <c r="C7" t="s">
        <v>13</v>
      </c>
      <c r="H7" t="s">
        <v>14</v>
      </c>
    </row>
    <row r="8" spans="1:18" x14ac:dyDescent="0.2">
      <c r="A8" t="s">
        <v>6</v>
      </c>
      <c r="B8" t="s">
        <v>12</v>
      </c>
      <c r="C8" t="s">
        <v>15</v>
      </c>
      <c r="D8" t="s">
        <v>19</v>
      </c>
      <c r="E8" t="s">
        <v>16</v>
      </c>
      <c r="F8" t="s">
        <v>20</v>
      </c>
      <c r="G8" t="s">
        <v>1</v>
      </c>
      <c r="H8" t="s">
        <v>15</v>
      </c>
      <c r="I8" t="s">
        <v>19</v>
      </c>
      <c r="J8" t="s">
        <v>16</v>
      </c>
      <c r="K8" t="s">
        <v>20</v>
      </c>
      <c r="L8" t="s">
        <v>1</v>
      </c>
      <c r="M8" t="s">
        <v>21</v>
      </c>
      <c r="N8" t="s">
        <v>22</v>
      </c>
      <c r="O8" t="s">
        <v>23</v>
      </c>
      <c r="P8" t="s">
        <v>30</v>
      </c>
    </row>
    <row r="9" spans="1:18" x14ac:dyDescent="0.2">
      <c r="B9" t="s">
        <v>11</v>
      </c>
      <c r="C9">
        <v>-15</v>
      </c>
      <c r="D9">
        <v>1.4</v>
      </c>
      <c r="E9">
        <f>D9*SQRT(G9)</f>
        <v>12.443472184241823</v>
      </c>
      <c r="F9">
        <f>E9*E9</f>
        <v>154.83999999999997</v>
      </c>
      <c r="G9">
        <v>79</v>
      </c>
      <c r="H9">
        <v>-9.1</v>
      </c>
      <c r="I9">
        <v>1.4</v>
      </c>
      <c r="J9">
        <f>I9*SQRT(L9)</f>
        <v>12.443472184241823</v>
      </c>
      <c r="K9">
        <f>J9*J9</f>
        <v>154.83999999999997</v>
      </c>
      <c r="L9">
        <v>79</v>
      </c>
      <c r="M9">
        <f>C9-H9</f>
        <v>-5.9</v>
      </c>
      <c r="N9">
        <f>((G9-1)*F9+(L9-1)*K9)</f>
        <v>24155.039999999997</v>
      </c>
      <c r="O9">
        <f>SQRT(N9/(L9+G9-2))</f>
        <v>12.443472184241823</v>
      </c>
      <c r="P9">
        <f>M9/O9</f>
        <v>-0.47414418681882442</v>
      </c>
      <c r="R9" t="s">
        <v>55</v>
      </c>
    </row>
    <row r="10" spans="1:18" x14ac:dyDescent="0.2">
      <c r="B10" t="s">
        <v>17</v>
      </c>
      <c r="C10">
        <v>-12</v>
      </c>
      <c r="D10">
        <v>1.3</v>
      </c>
      <c r="E10">
        <f t="shared" ref="E10:E11" si="0">D10*SQRT(G10)</f>
        <v>11.554652742510266</v>
      </c>
      <c r="F10">
        <f t="shared" ref="F10:F11" si="1">E10*E10</f>
        <v>133.51</v>
      </c>
      <c r="G10">
        <v>79</v>
      </c>
      <c r="H10">
        <v>-5.4</v>
      </c>
      <c r="I10">
        <v>1.4</v>
      </c>
      <c r="J10">
        <f t="shared" ref="J10:J11" si="2">I10*SQRT(L10)</f>
        <v>12.443472184241823</v>
      </c>
      <c r="K10">
        <f t="shared" ref="K10:K11" si="3">J10*J10</f>
        <v>154.83999999999997</v>
      </c>
      <c r="L10">
        <v>79</v>
      </c>
      <c r="M10">
        <f t="shared" ref="M10:M11" si="4">C10-H10</f>
        <v>-6.6</v>
      </c>
      <c r="N10">
        <f>((G10-1)*F10+(L10-1)*K10)</f>
        <v>22491.299999999996</v>
      </c>
      <c r="O10">
        <f t="shared" ref="O10:O11" si="5">SQRT(N10/(L10+G10-2))</f>
        <v>12.007289452661661</v>
      </c>
      <c r="P10">
        <f t="shared" ref="P10:P11" si="6">M10/O10</f>
        <v>-0.54966610291359097</v>
      </c>
    </row>
    <row r="11" spans="1:18" x14ac:dyDescent="0.2">
      <c r="B11" t="s">
        <v>18</v>
      </c>
      <c r="C11">
        <v>-11.4</v>
      </c>
      <c r="D11">
        <v>1.5</v>
      </c>
      <c r="E11">
        <f t="shared" si="0"/>
        <v>13.332291625973383</v>
      </c>
      <c r="F11">
        <f t="shared" si="1"/>
        <v>177.75</v>
      </c>
      <c r="G11">
        <v>79</v>
      </c>
      <c r="H11">
        <v>-6.4</v>
      </c>
      <c r="I11">
        <v>1.5</v>
      </c>
      <c r="J11">
        <f t="shared" si="2"/>
        <v>13.332291625973383</v>
      </c>
      <c r="K11">
        <f t="shared" si="3"/>
        <v>177.75</v>
      </c>
      <c r="L11">
        <v>79</v>
      </c>
      <c r="M11">
        <f t="shared" si="4"/>
        <v>-5</v>
      </c>
      <c r="N11">
        <f>((G11-1)*F11+(L11-1)*K11)</f>
        <v>27729</v>
      </c>
      <c r="O11">
        <f t="shared" si="5"/>
        <v>13.332291625973383</v>
      </c>
      <c r="P11">
        <f t="shared" si="6"/>
        <v>-0.37502930030867465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BAA88-22DA-2B40-AB63-EBD077389E6F}">
  <dimension ref="A1:V12"/>
  <sheetViews>
    <sheetView zoomScale="97" zoomScaleNormal="97" workbookViewId="0">
      <selection activeCell="G9" sqref="G9"/>
    </sheetView>
  </sheetViews>
  <sheetFormatPr baseColWidth="10" defaultRowHeight="16" x14ac:dyDescent="0.2"/>
  <sheetData>
    <row r="1" spans="1:22" x14ac:dyDescent="0.2">
      <c r="C1" t="s">
        <v>13</v>
      </c>
      <c r="J1" t="s">
        <v>14</v>
      </c>
    </row>
    <row r="2" spans="1:22" x14ac:dyDescent="0.2">
      <c r="A2" t="s">
        <v>25</v>
      </c>
      <c r="B2">
        <v>2023</v>
      </c>
      <c r="C2" t="s">
        <v>15</v>
      </c>
      <c r="D2" t="s">
        <v>26</v>
      </c>
      <c r="E2" t="s">
        <v>27</v>
      </c>
      <c r="F2" t="s">
        <v>19</v>
      </c>
      <c r="G2" t="s">
        <v>16</v>
      </c>
      <c r="H2" t="s">
        <v>20</v>
      </c>
      <c r="I2" t="s">
        <v>1</v>
      </c>
      <c r="J2" t="s">
        <v>15</v>
      </c>
      <c r="K2" t="s">
        <v>26</v>
      </c>
      <c r="L2" t="s">
        <v>27</v>
      </c>
      <c r="M2" t="s">
        <v>19</v>
      </c>
      <c r="N2" t="s">
        <v>16</v>
      </c>
      <c r="O2" t="s">
        <v>20</v>
      </c>
      <c r="P2" t="s">
        <v>1</v>
      </c>
      <c r="Q2" t="s">
        <v>21</v>
      </c>
      <c r="R2" t="s">
        <v>22</v>
      </c>
      <c r="S2" t="s">
        <v>23</v>
      </c>
      <c r="T2" t="s">
        <v>30</v>
      </c>
    </row>
    <row r="3" spans="1:22" x14ac:dyDescent="0.2">
      <c r="B3" t="s">
        <v>10</v>
      </c>
      <c r="C3">
        <v>-2.7</v>
      </c>
      <c r="D3">
        <v>-4.0999999999999996</v>
      </c>
      <c r="E3">
        <v>-1.3</v>
      </c>
      <c r="F3">
        <f>(E3-D3)/3.92</f>
        <v>0.7142857142857143</v>
      </c>
      <c r="G3">
        <f>F3*SQRT(I3)</f>
        <v>5.1010203061020363</v>
      </c>
      <c r="H3">
        <f>G3*G3</f>
        <v>26.020408163265312</v>
      </c>
      <c r="I3">
        <v>51</v>
      </c>
      <c r="J3">
        <v>-2.7</v>
      </c>
      <c r="K3">
        <v>-4.0999999999999996</v>
      </c>
      <c r="L3">
        <v>-1.3</v>
      </c>
      <c r="M3">
        <f>(L3-K3)/3.92</f>
        <v>0.7142857142857143</v>
      </c>
      <c r="N3">
        <f>M3*SQRT(P3)</f>
        <v>5.2000784923432271</v>
      </c>
      <c r="O3">
        <f>N3*N3</f>
        <v>27.04081632653061</v>
      </c>
      <c r="P3">
        <v>53</v>
      </c>
      <c r="Q3">
        <f>C3-J3</f>
        <v>0</v>
      </c>
      <c r="R3">
        <f>((I3-1)*H3+(P3-1)*O3)</f>
        <v>2707.1428571428573</v>
      </c>
      <c r="S3">
        <f>SQRT(R3/(P3+I3-2))</f>
        <v>5.1517585586378756</v>
      </c>
      <c r="T3">
        <f>Q3/S3</f>
        <v>0</v>
      </c>
      <c r="V3" t="s">
        <v>55</v>
      </c>
    </row>
    <row r="4" spans="1:22" ht="17" customHeight="1" x14ac:dyDescent="0.2">
      <c r="B4" t="s">
        <v>11</v>
      </c>
      <c r="C4">
        <v>-17.8</v>
      </c>
      <c r="D4">
        <v>-21.1</v>
      </c>
      <c r="E4">
        <v>-14.6</v>
      </c>
      <c r="F4">
        <f>(E4-D4)/3.92</f>
        <v>1.6581632653061229</v>
      </c>
      <c r="G4">
        <f>F4*SQRT(I4)</f>
        <v>11.841654282022587</v>
      </c>
      <c r="H4">
        <f>G4*G4</f>
        <v>140.22477613494385</v>
      </c>
      <c r="I4">
        <v>51</v>
      </c>
      <c r="J4">
        <v>-5.8</v>
      </c>
      <c r="K4">
        <v>-9.1</v>
      </c>
      <c r="L4">
        <v>-2.6</v>
      </c>
      <c r="M4">
        <f>(L4-K4)/3.92</f>
        <v>1.6581632653061225</v>
      </c>
      <c r="N4">
        <f>M4*SQRT(P4)</f>
        <v>12.071610785796777</v>
      </c>
      <c r="O4">
        <f>N4*N4</f>
        <v>145.72378696376506</v>
      </c>
      <c r="P4">
        <v>53</v>
      </c>
      <c r="Q4">
        <f>C4-J4</f>
        <v>-12</v>
      </c>
      <c r="R4">
        <f>((I4-1)*H4+(P4-1)*O4)</f>
        <v>14588.875728862977</v>
      </c>
      <c r="S4">
        <f>SQRT(R4/(P4+I4-2))</f>
        <v>11.959439511123641</v>
      </c>
      <c r="T4">
        <f>Q4/S4</f>
        <v>-1.0033915041619328</v>
      </c>
    </row>
    <row r="5" spans="1:22" x14ac:dyDescent="0.2">
      <c r="B5" t="s">
        <v>17</v>
      </c>
      <c r="C5">
        <v>-19.2</v>
      </c>
      <c r="D5">
        <v>-22.6</v>
      </c>
      <c r="E5">
        <v>-15.8</v>
      </c>
      <c r="F5">
        <f t="shared" ref="F5:F6" si="0">(E5-D5)/3.92</f>
        <v>1.7346938775510206</v>
      </c>
      <c r="G5">
        <f t="shared" ref="G5:G6" si="1">F5*SQRT(I5)</f>
        <v>12.388192171962089</v>
      </c>
      <c r="H5">
        <f t="shared" ref="H5:H6" si="2">G5*G5</f>
        <v>153.46730528946279</v>
      </c>
      <c r="I5">
        <v>51</v>
      </c>
      <c r="J5">
        <v>-5.5</v>
      </c>
      <c r="K5">
        <v>-9</v>
      </c>
      <c r="L5">
        <v>-2</v>
      </c>
      <c r="M5">
        <f t="shared" ref="M5:M6" si="3">(L5-K5)/3.92</f>
        <v>1.7857142857142858</v>
      </c>
      <c r="N5">
        <f t="shared" ref="N5:N6" si="4">M5*SQRT(P5)</f>
        <v>13.000196230858069</v>
      </c>
      <c r="O5">
        <f t="shared" ref="O5:O6" si="5">N5*N5</f>
        <v>169.00510204081635</v>
      </c>
      <c r="P5">
        <v>53</v>
      </c>
      <c r="Q5">
        <f t="shared" ref="Q5:Q6" si="6">C5-J5</f>
        <v>-13.7</v>
      </c>
      <c r="R5">
        <f>((I5-1)*H5+(P5-1)*O5)</f>
        <v>16461.630570595589</v>
      </c>
      <c r="S5">
        <f t="shared" ref="S5:S6" si="7">SQRT(R5/(P5+I5-2))</f>
        <v>12.703878738630936</v>
      </c>
      <c r="T5">
        <f t="shared" ref="T5:T6" si="8">Q5/S5</f>
        <v>-1.0784107973527786</v>
      </c>
    </row>
    <row r="6" spans="1:22" x14ac:dyDescent="0.2">
      <c r="B6" t="s">
        <v>18</v>
      </c>
      <c r="C6">
        <v>-19.100000000000001</v>
      </c>
      <c r="D6">
        <v>-22.7</v>
      </c>
      <c r="E6">
        <v>-15.5</v>
      </c>
      <c r="F6">
        <f t="shared" si="0"/>
        <v>1.8367346938775508</v>
      </c>
      <c r="G6">
        <f t="shared" si="1"/>
        <v>13.11690935854809</v>
      </c>
      <c r="H6">
        <f t="shared" si="2"/>
        <v>172.05331112036649</v>
      </c>
      <c r="I6">
        <v>51</v>
      </c>
      <c r="J6">
        <v>-6.8</v>
      </c>
      <c r="K6">
        <v>-10.5</v>
      </c>
      <c r="L6">
        <v>-3.1</v>
      </c>
      <c r="M6">
        <f t="shared" si="3"/>
        <v>1.8877551020408165</v>
      </c>
      <c r="N6">
        <f t="shared" si="4"/>
        <v>13.743064586907101</v>
      </c>
      <c r="O6">
        <f t="shared" si="5"/>
        <v>188.87182423990004</v>
      </c>
      <c r="P6">
        <v>53</v>
      </c>
      <c r="Q6">
        <f t="shared" si="6"/>
        <v>-12.3</v>
      </c>
      <c r="R6">
        <f>((I6-1)*H6+(P6-1)*O6)</f>
        <v>18424.000416493127</v>
      </c>
      <c r="S6">
        <f t="shared" si="7"/>
        <v>13.439771391793021</v>
      </c>
      <c r="T6">
        <f t="shared" si="8"/>
        <v>-0.91519413845915409</v>
      </c>
    </row>
    <row r="12" spans="1:22" ht="25" x14ac:dyDescent="0.25">
      <c r="F1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B92E0-D8A5-B34C-8AB5-7BEE4266C660}">
  <dimension ref="A1:Q8"/>
  <sheetViews>
    <sheetView workbookViewId="0">
      <selection activeCell="C8" sqref="C8"/>
    </sheetView>
  </sheetViews>
  <sheetFormatPr baseColWidth="10" defaultRowHeight="16" x14ac:dyDescent="0.2"/>
  <sheetData>
    <row r="1" spans="1:17" x14ac:dyDescent="0.2">
      <c r="C1" t="s">
        <v>13</v>
      </c>
      <c r="H1" t="s">
        <v>14</v>
      </c>
      <c r="N1" t="s">
        <v>32</v>
      </c>
    </row>
    <row r="2" spans="1:17" x14ac:dyDescent="0.2">
      <c r="A2" t="s">
        <v>2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31</v>
      </c>
      <c r="O2" t="s">
        <v>30</v>
      </c>
    </row>
    <row r="3" spans="1:17" x14ac:dyDescent="0.2">
      <c r="B3" t="s">
        <v>10</v>
      </c>
      <c r="C3">
        <v>13.1</v>
      </c>
      <c r="D3">
        <v>3.3</v>
      </c>
      <c r="E3">
        <f>D3*SQRT(G3)</f>
        <v>11.431535329954588</v>
      </c>
      <c r="F3">
        <f>E3*E3</f>
        <v>130.67999999999995</v>
      </c>
      <c r="G3">
        <v>12</v>
      </c>
      <c r="H3">
        <v>11.6</v>
      </c>
      <c r="I3">
        <v>3.1</v>
      </c>
      <c r="J3">
        <f>I3*SQRT(L3)</f>
        <v>10.738715006927039</v>
      </c>
      <c r="K3">
        <f>J3*J3</f>
        <v>115.32000000000001</v>
      </c>
      <c r="L3">
        <v>12</v>
      </c>
      <c r="M3">
        <f>C3-H3</f>
        <v>1.5</v>
      </c>
      <c r="N3">
        <f>SQRT((E3^2 + J3^2)/2)</f>
        <v>11.090536506409416</v>
      </c>
      <c r="O3">
        <f>-M3/N3</f>
        <v>-0.13525044520011487</v>
      </c>
      <c r="Q3" t="s">
        <v>33</v>
      </c>
    </row>
    <row r="4" spans="1:17" x14ac:dyDescent="0.2">
      <c r="B4" t="s">
        <v>28</v>
      </c>
      <c r="C4">
        <v>13.1</v>
      </c>
      <c r="D4">
        <v>3.3</v>
      </c>
      <c r="E4">
        <f t="shared" ref="E4" si="0">D4*SQRT(G4)</f>
        <v>11.431535329954588</v>
      </c>
      <c r="F4">
        <f t="shared" ref="F4" si="1">E4*E4</f>
        <v>130.67999999999995</v>
      </c>
      <c r="G4">
        <v>12</v>
      </c>
      <c r="H4">
        <v>10</v>
      </c>
      <c r="I4">
        <v>2.7</v>
      </c>
      <c r="J4">
        <f t="shared" ref="J4" si="2">I4*SQRT(L4)</f>
        <v>9.353074360871938</v>
      </c>
      <c r="K4">
        <f t="shared" ref="K4" si="3">J4*J4</f>
        <v>87.480000000000018</v>
      </c>
      <c r="L4">
        <v>12</v>
      </c>
      <c r="M4">
        <f t="shared" ref="M4" si="4">C4-H4</f>
        <v>3.0999999999999996</v>
      </c>
      <c r="N4">
        <f>SQRT((E4^2 + J4^2)/2)</f>
        <v>10.444137111317525</v>
      </c>
      <c r="O4">
        <f>-M4/N4</f>
        <v>-0.29681724463773679</v>
      </c>
      <c r="Q4" t="s">
        <v>33</v>
      </c>
    </row>
    <row r="8" spans="1:17" x14ac:dyDescent="0.2">
      <c r="C8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BD1FB-3DB8-DF45-AB22-0BD96E15B1DB}">
  <dimension ref="A1:R4"/>
  <sheetViews>
    <sheetView workbookViewId="0">
      <selection activeCell="E3" sqref="E3"/>
    </sheetView>
  </sheetViews>
  <sheetFormatPr baseColWidth="10" defaultRowHeight="16" x14ac:dyDescent="0.2"/>
  <sheetData>
    <row r="1" spans="1:18" x14ac:dyDescent="0.2">
      <c r="C1" t="s">
        <v>13</v>
      </c>
      <c r="H1" t="s">
        <v>14</v>
      </c>
      <c r="N1" t="s">
        <v>34</v>
      </c>
    </row>
    <row r="2" spans="1:18" x14ac:dyDescent="0.2">
      <c r="A2" t="s">
        <v>9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22</v>
      </c>
      <c r="O2" t="s">
        <v>23</v>
      </c>
      <c r="P2" t="s">
        <v>30</v>
      </c>
    </row>
    <row r="3" spans="1:18" x14ac:dyDescent="0.2">
      <c r="C3">
        <v>43</v>
      </c>
      <c r="D3">
        <v>14</v>
      </c>
      <c r="E3">
        <f>D3*SQRT(G3)</f>
        <v>39.597979746446661</v>
      </c>
      <c r="F3">
        <f>E3*E3</f>
        <v>1568</v>
      </c>
      <c r="G3">
        <v>8</v>
      </c>
      <c r="H3">
        <v>46</v>
      </c>
      <c r="I3">
        <v>12.7</v>
      </c>
      <c r="J3">
        <f>I3*SQRT(L3)</f>
        <v>21.997045256124739</v>
      </c>
      <c r="K3">
        <f>J3*J3</f>
        <v>483.86999999999989</v>
      </c>
      <c r="L3">
        <v>3</v>
      </c>
      <c r="M3">
        <f>C3-H3</f>
        <v>-3</v>
      </c>
      <c r="N3">
        <f>((G3-1)*F3+(L3-1)*K3)</f>
        <v>11943.74</v>
      </c>
      <c r="O3">
        <f>SQRT(N3/(L3+G3-2))</f>
        <v>36.429139740353769</v>
      </c>
      <c r="P3">
        <f>M3/O3</f>
        <v>-8.2351656431699935E-2</v>
      </c>
      <c r="R3" t="s">
        <v>33</v>
      </c>
    </row>
    <row r="4" spans="1:18" x14ac:dyDescent="0.2">
      <c r="B4" t="s">
        <v>35</v>
      </c>
      <c r="C4">
        <v>41.5</v>
      </c>
      <c r="E4">
        <v>3.2</v>
      </c>
      <c r="F4">
        <f t="shared" ref="F4" si="0">E4*E4</f>
        <v>10.240000000000002</v>
      </c>
      <c r="G4">
        <v>8</v>
      </c>
      <c r="H4">
        <v>51.7</v>
      </c>
      <c r="J4">
        <v>5.3</v>
      </c>
      <c r="K4">
        <f t="shared" ref="K4" si="1">J4*J4</f>
        <v>28.09</v>
      </c>
      <c r="L4">
        <v>3</v>
      </c>
      <c r="M4">
        <f t="shared" ref="M4" si="2">C4-H4</f>
        <v>-10.200000000000003</v>
      </c>
      <c r="N4">
        <f>((G4-1)*F4+(L4-1)*K4)</f>
        <v>127.86000000000001</v>
      </c>
      <c r="O4">
        <f t="shared" ref="O4" si="3">SQRT(N4/(L4+G4-2))</f>
        <v>3.7691732073051072</v>
      </c>
      <c r="P4">
        <f t="shared" ref="P4" si="4">M4/O4</f>
        <v>-2.7061637762443991</v>
      </c>
      <c r="R4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857DD-F13E-5746-9287-E7A1F3649A2F}">
  <dimension ref="A1:R24"/>
  <sheetViews>
    <sheetView workbookViewId="0">
      <selection activeCell="I24" sqref="I24"/>
    </sheetView>
  </sheetViews>
  <sheetFormatPr baseColWidth="10" defaultRowHeight="16" x14ac:dyDescent="0.2"/>
  <sheetData>
    <row r="1" spans="1:18" x14ac:dyDescent="0.2">
      <c r="C1" t="s">
        <v>13</v>
      </c>
      <c r="H1" t="s">
        <v>14</v>
      </c>
      <c r="N1" t="s">
        <v>34</v>
      </c>
    </row>
    <row r="2" spans="1:18" x14ac:dyDescent="0.2">
      <c r="A2" t="s">
        <v>4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22</v>
      </c>
      <c r="O2" t="s">
        <v>23</v>
      </c>
      <c r="P2" t="s">
        <v>30</v>
      </c>
    </row>
    <row r="3" spans="1:18" x14ac:dyDescent="0.2">
      <c r="B3" t="s">
        <v>10</v>
      </c>
      <c r="C3">
        <v>4.4000000000000004</v>
      </c>
      <c r="D3">
        <v>1.5</v>
      </c>
      <c r="E3">
        <f>D3*SQRT(G3)</f>
        <v>5.6124860801609122</v>
      </c>
      <c r="F3">
        <f>E3*E3</f>
        <v>31.5</v>
      </c>
      <c r="G3">
        <v>14</v>
      </c>
      <c r="H3">
        <v>12.2</v>
      </c>
      <c r="I3">
        <v>1.8</v>
      </c>
      <c r="J3">
        <f>I3*SQRT(L3)</f>
        <v>6.7349832961930947</v>
      </c>
      <c r="K3">
        <f>J3*J3</f>
        <v>45.36</v>
      </c>
      <c r="L3">
        <v>14</v>
      </c>
      <c r="M3">
        <f>C3-H3</f>
        <v>-7.7999999999999989</v>
      </c>
      <c r="N3">
        <f>((G3-1)*F3+(L3-1)*K3)</f>
        <v>999.18</v>
      </c>
      <c r="O3">
        <f>SQRT(N3/(L3+G3-2))</f>
        <v>6.1991934959315476</v>
      </c>
      <c r="P3">
        <f>M3/O3</f>
        <v>-1.2582281880891506</v>
      </c>
      <c r="R3" t="s">
        <v>41</v>
      </c>
    </row>
    <row r="4" spans="1:18" x14ac:dyDescent="0.2">
      <c r="B4" t="s">
        <v>28</v>
      </c>
      <c r="C4">
        <v>6.5</v>
      </c>
      <c r="D4">
        <v>2</v>
      </c>
      <c r="E4">
        <f t="shared" ref="E4:E5" si="0">D4*SQRT(G4)</f>
        <v>7.4833147735478827</v>
      </c>
      <c r="F4">
        <f t="shared" ref="F4" si="1">E4*E4</f>
        <v>56</v>
      </c>
      <c r="G4">
        <v>14</v>
      </c>
      <c r="H4">
        <v>13.8</v>
      </c>
      <c r="I4">
        <v>1.8</v>
      </c>
      <c r="J4">
        <f>I4*SQRT(L4)</f>
        <v>6.7349832961930947</v>
      </c>
      <c r="K4">
        <f t="shared" ref="K4" si="2">J4*J4</f>
        <v>45.36</v>
      </c>
      <c r="L4">
        <v>14</v>
      </c>
      <c r="M4">
        <f t="shared" ref="M4" si="3">C4-H4</f>
        <v>-7.3000000000000007</v>
      </c>
      <c r="N4">
        <f>((G4-1)*F4+(L4-1)*K4)</f>
        <v>1317.6799999999998</v>
      </c>
      <c r="O4">
        <f t="shared" ref="O4" si="4">SQRT(N4/(L4+G4-2))</f>
        <v>7.1189886922230743</v>
      </c>
      <c r="P4">
        <f t="shared" ref="P4" si="5">M4/O4</f>
        <v>-1.0254265480116111</v>
      </c>
      <c r="R4" t="s">
        <v>37</v>
      </c>
    </row>
    <row r="5" spans="1:18" x14ac:dyDescent="0.2">
      <c r="B5" t="s">
        <v>39</v>
      </c>
      <c r="C5">
        <v>6.6</v>
      </c>
      <c r="D5">
        <v>1.8</v>
      </c>
      <c r="E5">
        <f t="shared" si="0"/>
        <v>6.7349832961930947</v>
      </c>
      <c r="F5">
        <f t="shared" ref="F5" si="6">E5*E5</f>
        <v>45.36</v>
      </c>
      <c r="G5">
        <v>14</v>
      </c>
      <c r="H5">
        <v>14.1</v>
      </c>
      <c r="I5">
        <v>1.8</v>
      </c>
      <c r="J5">
        <f>I5*SQRT(L5)</f>
        <v>6.7349832961930947</v>
      </c>
      <c r="K5">
        <f t="shared" ref="K5" si="7">J5*J5</f>
        <v>45.36</v>
      </c>
      <c r="L5">
        <v>14</v>
      </c>
      <c r="M5">
        <f t="shared" ref="M5" si="8">C5-H5</f>
        <v>-7.5</v>
      </c>
      <c r="N5">
        <f>((G5-1)*F5+(L5-1)*K5)</f>
        <v>1179.3599999999999</v>
      </c>
      <c r="O5">
        <f t="shared" ref="O5" si="9">SQRT(N5/(L5+G5-2))</f>
        <v>6.7349832961930947</v>
      </c>
      <c r="P5">
        <f t="shared" ref="P5" si="10">M5/O5</f>
        <v>-1.1135885079684349</v>
      </c>
    </row>
    <row r="6" spans="1:18" x14ac:dyDescent="0.2">
      <c r="B6" t="s">
        <v>40</v>
      </c>
      <c r="C6">
        <v>7.2</v>
      </c>
      <c r="D6">
        <v>1.8</v>
      </c>
      <c r="E6">
        <f t="shared" ref="E6" si="11">D6*SQRT(G6)</f>
        <v>6.7349832961930947</v>
      </c>
      <c r="F6">
        <f t="shared" ref="F6" si="12">E6*E6</f>
        <v>45.36</v>
      </c>
      <c r="G6">
        <v>14</v>
      </c>
      <c r="H6">
        <v>13.1</v>
      </c>
      <c r="I6">
        <v>1.8</v>
      </c>
      <c r="J6">
        <f>I6*SQRT(L6)</f>
        <v>6.7349832961930947</v>
      </c>
      <c r="K6">
        <f t="shared" ref="K6" si="13">J6*J6</f>
        <v>45.36</v>
      </c>
      <c r="L6">
        <v>14</v>
      </c>
      <c r="M6">
        <f t="shared" ref="M6" si="14">C6-H6</f>
        <v>-5.8999999999999995</v>
      </c>
      <c r="N6">
        <f>((G6-1)*F6+(L6-1)*K6)</f>
        <v>1179.3599999999999</v>
      </c>
      <c r="O6">
        <f t="shared" ref="O6" si="15">SQRT(N6/(L6+G6-2))</f>
        <v>6.7349832961930947</v>
      </c>
      <c r="P6">
        <f t="shared" ref="P6" si="16">M6/O6</f>
        <v>-0.8760229596018354</v>
      </c>
    </row>
    <row r="22" spans="3:4" x14ac:dyDescent="0.2">
      <c r="C22" s="4"/>
      <c r="D22" t="s">
        <v>56</v>
      </c>
    </row>
    <row r="23" spans="3:4" x14ac:dyDescent="0.2">
      <c r="D23" t="s">
        <v>57</v>
      </c>
    </row>
    <row r="24" spans="3:4" x14ac:dyDescent="0.2">
      <c r="D24" t="s">
        <v>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EC6FC-C14D-C74E-A340-0C48986D3861}">
  <dimension ref="A1:R3"/>
  <sheetViews>
    <sheetView workbookViewId="0">
      <selection sqref="A1:P3"/>
    </sheetView>
  </sheetViews>
  <sheetFormatPr baseColWidth="10" defaultRowHeight="16" x14ac:dyDescent="0.2"/>
  <sheetData>
    <row r="1" spans="1:18" x14ac:dyDescent="0.2">
      <c r="C1" t="s">
        <v>13</v>
      </c>
      <c r="H1" t="s">
        <v>14</v>
      </c>
      <c r="N1" t="s">
        <v>34</v>
      </c>
    </row>
    <row r="2" spans="1:18" x14ac:dyDescent="0.2">
      <c r="A2" t="s">
        <v>8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22</v>
      </c>
      <c r="O2" t="s">
        <v>23</v>
      </c>
      <c r="P2" t="s">
        <v>30</v>
      </c>
    </row>
    <row r="3" spans="1:18" x14ac:dyDescent="0.2">
      <c r="B3" t="s">
        <v>44</v>
      </c>
      <c r="C3">
        <v>6.64</v>
      </c>
      <c r="D3">
        <v>1.04</v>
      </c>
      <c r="E3">
        <f>D3*SQRT(G3)</f>
        <v>5.6005713994198842</v>
      </c>
      <c r="F3">
        <f>E3*E3</f>
        <v>31.366400000000002</v>
      </c>
      <c r="G3">
        <v>29</v>
      </c>
      <c r="H3">
        <v>14.8</v>
      </c>
      <c r="I3">
        <v>1.45</v>
      </c>
      <c r="J3">
        <f>I3*SQRT(L3)</f>
        <v>7.5344210129246161</v>
      </c>
      <c r="K3">
        <f>J3*J3</f>
        <v>56.767499999999998</v>
      </c>
      <c r="L3">
        <v>27</v>
      </c>
      <c r="M3">
        <f>C3-H3</f>
        <v>-8.16</v>
      </c>
      <c r="N3">
        <f>((G3-1)*F3+(L3-1)*K3)</f>
        <v>2354.2141999999999</v>
      </c>
      <c r="O3">
        <f>SQRT(N3/(L3+G3-2))</f>
        <v>6.6027690599671329</v>
      </c>
      <c r="P3">
        <f>M3/O3</f>
        <v>-1.2358451319272128</v>
      </c>
      <c r="R3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9178D-F5B3-7C4F-B2DC-4EAE38E4690D}">
  <dimension ref="A1:Q7"/>
  <sheetViews>
    <sheetView workbookViewId="0">
      <selection activeCell="G10" sqref="G10"/>
    </sheetView>
  </sheetViews>
  <sheetFormatPr baseColWidth="10" defaultRowHeight="16" x14ac:dyDescent="0.2"/>
  <sheetData>
    <row r="1" spans="1:17" x14ac:dyDescent="0.2">
      <c r="C1" t="s">
        <v>13</v>
      </c>
      <c r="H1" t="s">
        <v>49</v>
      </c>
      <c r="N1" t="s">
        <v>32</v>
      </c>
    </row>
    <row r="2" spans="1:17" x14ac:dyDescent="0.2">
      <c r="A2" t="s">
        <v>48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31</v>
      </c>
      <c r="O2" t="s">
        <v>30</v>
      </c>
    </row>
    <row r="3" spans="1:17" x14ac:dyDescent="0.2">
      <c r="B3" t="s">
        <v>11</v>
      </c>
      <c r="C3">
        <v>7.4</v>
      </c>
      <c r="E3">
        <v>4.9000000000000004</v>
      </c>
      <c r="F3">
        <f>E3*E3</f>
        <v>24.010000000000005</v>
      </c>
      <c r="G3">
        <v>12</v>
      </c>
      <c r="H3">
        <v>19.2</v>
      </c>
      <c r="J3">
        <v>2</v>
      </c>
      <c r="K3">
        <f>J3*J3</f>
        <v>4</v>
      </c>
      <c r="L3">
        <v>12</v>
      </c>
      <c r="M3">
        <f>C3-H3</f>
        <v>-11.799999999999999</v>
      </c>
      <c r="N3">
        <f>SQRT((E3^2 + J3^2)/2)</f>
        <v>3.7423254802328461</v>
      </c>
      <c r="O3">
        <f>-M3/N3</f>
        <v>3.1531196477506303</v>
      </c>
      <c r="Q3" t="s">
        <v>54</v>
      </c>
    </row>
    <row r="4" spans="1:17" x14ac:dyDescent="0.2">
      <c r="B4" t="s">
        <v>28</v>
      </c>
      <c r="C4">
        <v>6.3</v>
      </c>
      <c r="E4">
        <v>4.5999999999999996</v>
      </c>
      <c r="F4">
        <f t="shared" ref="F4:F7" si="0">E4*E4</f>
        <v>21.159999999999997</v>
      </c>
      <c r="G4">
        <v>12</v>
      </c>
      <c r="H4">
        <v>19.2</v>
      </c>
      <c r="J4">
        <v>2</v>
      </c>
      <c r="K4">
        <f t="shared" ref="K4" si="1">J4*J4</f>
        <v>4</v>
      </c>
      <c r="L4">
        <v>12</v>
      </c>
      <c r="M4">
        <f t="shared" ref="M4" si="2">C4-H4</f>
        <v>-12.899999999999999</v>
      </c>
      <c r="N4">
        <f>SQRT((E4^2 + J4^2)/2)</f>
        <v>3.5468295701936396</v>
      </c>
      <c r="O4">
        <f>-M4/N4</f>
        <v>3.6370509901031758</v>
      </c>
    </row>
    <row r="5" spans="1:17" x14ac:dyDescent="0.2">
      <c r="B5" t="s">
        <v>50</v>
      </c>
      <c r="C5">
        <v>6.4</v>
      </c>
      <c r="E5">
        <v>5.0999999999999996</v>
      </c>
      <c r="F5">
        <f t="shared" si="0"/>
        <v>26.009999999999998</v>
      </c>
      <c r="G5">
        <v>12</v>
      </c>
      <c r="H5">
        <v>19.2</v>
      </c>
      <c r="J5">
        <v>2</v>
      </c>
      <c r="K5">
        <f t="shared" ref="K5:K7" si="3">J5*J5</f>
        <v>4</v>
      </c>
      <c r="L5">
        <v>13</v>
      </c>
      <c r="M5">
        <f t="shared" ref="M5:M7" si="4">C5-H5</f>
        <v>-12.799999999999999</v>
      </c>
      <c r="N5">
        <f t="shared" ref="N5:N7" si="5">SQRT((E5^2 + J5^2)/2)</f>
        <v>3.8736287896493127</v>
      </c>
      <c r="O5">
        <f t="shared" ref="O5:O7" si="6">-M5/N5</f>
        <v>3.3043951021333688</v>
      </c>
    </row>
    <row r="6" spans="1:17" x14ac:dyDescent="0.2">
      <c r="B6" t="s">
        <v>44</v>
      </c>
      <c r="C6">
        <v>8.1999999999999993</v>
      </c>
      <c r="E6">
        <v>5.4</v>
      </c>
      <c r="F6">
        <f t="shared" si="0"/>
        <v>29.160000000000004</v>
      </c>
      <c r="G6">
        <v>12</v>
      </c>
      <c r="H6">
        <v>19.2</v>
      </c>
      <c r="J6">
        <v>2</v>
      </c>
      <c r="K6">
        <f t="shared" si="3"/>
        <v>4</v>
      </c>
      <c r="L6">
        <v>14</v>
      </c>
      <c r="M6">
        <f t="shared" si="4"/>
        <v>-11</v>
      </c>
      <c r="N6">
        <f t="shared" si="5"/>
        <v>4.0718546143004666</v>
      </c>
      <c r="O6">
        <f t="shared" si="6"/>
        <v>2.7014716982693083</v>
      </c>
    </row>
    <row r="7" spans="1:17" x14ac:dyDescent="0.2">
      <c r="B7" t="s">
        <v>51</v>
      </c>
      <c r="C7">
        <v>10</v>
      </c>
      <c r="E7">
        <v>6</v>
      </c>
      <c r="F7">
        <f t="shared" si="0"/>
        <v>36</v>
      </c>
      <c r="G7">
        <v>12</v>
      </c>
      <c r="H7">
        <v>19.2</v>
      </c>
      <c r="J7">
        <v>2</v>
      </c>
      <c r="K7">
        <f t="shared" si="3"/>
        <v>4</v>
      </c>
      <c r="L7">
        <v>15</v>
      </c>
      <c r="M7">
        <f t="shared" si="4"/>
        <v>-9.1999999999999993</v>
      </c>
      <c r="N7">
        <f t="shared" si="5"/>
        <v>4.4721359549995796</v>
      </c>
      <c r="O7">
        <f t="shared" si="6"/>
        <v>2.0571825392998062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DB098-FFCA-714C-9897-8ED81D6C775B}">
  <dimension ref="A1:R4"/>
  <sheetViews>
    <sheetView tabSelected="1" workbookViewId="0">
      <selection activeCell="P9" sqref="P9"/>
    </sheetView>
  </sheetViews>
  <sheetFormatPr baseColWidth="10" defaultRowHeight="16" x14ac:dyDescent="0.2"/>
  <sheetData>
    <row r="1" spans="1:18" x14ac:dyDescent="0.2">
      <c r="C1" t="s">
        <v>13</v>
      </c>
      <c r="H1" t="s">
        <v>14</v>
      </c>
      <c r="N1" t="s">
        <v>34</v>
      </c>
    </row>
    <row r="2" spans="1:18" x14ac:dyDescent="0.2">
      <c r="A2" t="s">
        <v>5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22</v>
      </c>
      <c r="O2" t="s">
        <v>23</v>
      </c>
      <c r="P2" t="s">
        <v>30</v>
      </c>
    </row>
    <row r="3" spans="1:18" hidden="1" x14ac:dyDescent="0.2">
      <c r="B3" t="s">
        <v>10</v>
      </c>
      <c r="C3">
        <v>12</v>
      </c>
      <c r="D3">
        <v>3</v>
      </c>
      <c r="E3">
        <f>D3*SQRT(G3)</f>
        <v>11.224972160321824</v>
      </c>
      <c r="F3">
        <f>E3*E3</f>
        <v>126</v>
      </c>
      <c r="G3">
        <v>14</v>
      </c>
      <c r="H3">
        <v>21</v>
      </c>
      <c r="I3">
        <v>3</v>
      </c>
      <c r="J3">
        <f>I3*SQRT(L3)</f>
        <v>11.618950038622252</v>
      </c>
      <c r="K3">
        <f>J3*J3</f>
        <v>135.00000000000003</v>
      </c>
      <c r="L3">
        <v>15</v>
      </c>
      <c r="M3">
        <f>C3-H3</f>
        <v>-9</v>
      </c>
      <c r="N3">
        <f>((G3-1)*F3+(L3-1)*K3)</f>
        <v>3528.0000000000005</v>
      </c>
      <c r="O3">
        <f>SQRT(N3/(L3+G3-2))</f>
        <v>11.430952132988166</v>
      </c>
      <c r="P3">
        <f>M3/O3</f>
        <v>-0.78733598875173572</v>
      </c>
      <c r="R3" t="s">
        <v>46</v>
      </c>
    </row>
    <row r="4" spans="1:18" x14ac:dyDescent="0.2">
      <c r="B4" t="s">
        <v>11</v>
      </c>
      <c r="C4">
        <v>11.4</v>
      </c>
      <c r="D4">
        <v>2.7</v>
      </c>
      <c r="E4">
        <f>D4*SQRT(G4)</f>
        <v>10.102474944289643</v>
      </c>
      <c r="F4">
        <f>E4*E4</f>
        <v>102.06000000000002</v>
      </c>
      <c r="G4">
        <v>14</v>
      </c>
      <c r="H4">
        <v>26.5</v>
      </c>
      <c r="I4">
        <v>2.7</v>
      </c>
      <c r="J4">
        <f>I4*SQRT(L4)</f>
        <v>10.457055034760026</v>
      </c>
      <c r="K4">
        <f>J4*J4</f>
        <v>109.35000000000002</v>
      </c>
      <c r="L4">
        <v>15</v>
      </c>
      <c r="M4">
        <f>C4-H4</f>
        <v>-15.1</v>
      </c>
      <c r="N4">
        <f>((G4-1)*F4+(L4-1)*K4)</f>
        <v>2857.6800000000003</v>
      </c>
      <c r="O4">
        <f>SQRT(N4/(L4+G4-2))</f>
        <v>10.287856919689348</v>
      </c>
      <c r="P4">
        <f>M4/O4</f>
        <v>-1.4677498061915075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E516-5A12-9F4F-A7A0-272C7D9C923A}">
  <dimension ref="A1:R4"/>
  <sheetViews>
    <sheetView workbookViewId="0">
      <selection activeCell="O12" sqref="O12"/>
    </sheetView>
  </sheetViews>
  <sheetFormatPr baseColWidth="10" defaultRowHeight="16" x14ac:dyDescent="0.2"/>
  <sheetData>
    <row r="1" spans="1:18" x14ac:dyDescent="0.2">
      <c r="C1" t="s">
        <v>13</v>
      </c>
      <c r="H1" t="s">
        <v>14</v>
      </c>
      <c r="N1" t="s">
        <v>34</v>
      </c>
    </row>
    <row r="2" spans="1:18" x14ac:dyDescent="0.2">
      <c r="A2" t="s">
        <v>7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22</v>
      </c>
      <c r="O2" t="s">
        <v>23</v>
      </c>
      <c r="P2" t="s">
        <v>30</v>
      </c>
    </row>
    <row r="3" spans="1:18" x14ac:dyDescent="0.2">
      <c r="B3" t="s">
        <v>44</v>
      </c>
      <c r="C3">
        <v>8</v>
      </c>
      <c r="D3">
        <v>7.5</v>
      </c>
      <c r="E3">
        <f>D3*SQRT(G3)</f>
        <v>27.041634565979919</v>
      </c>
      <c r="F3">
        <f>E3*E3</f>
        <v>731.25</v>
      </c>
      <c r="G3">
        <v>13</v>
      </c>
      <c r="H3">
        <v>24.1</v>
      </c>
      <c r="I3">
        <v>8.3000000000000007</v>
      </c>
      <c r="J3">
        <f>I3*SQRT(L3)</f>
        <v>27.527985759949821</v>
      </c>
      <c r="K3">
        <f>J3*J3</f>
        <v>757.79000000000019</v>
      </c>
      <c r="L3">
        <v>11</v>
      </c>
      <c r="M3">
        <f>C3-H3</f>
        <v>-16.100000000000001</v>
      </c>
      <c r="N3">
        <f>((G3-1)*F3+(L3-1)*K3)</f>
        <v>16352.900000000001</v>
      </c>
      <c r="O3">
        <f>SQRT(N3/(L3+G3-2))</f>
        <v>27.263778834997112</v>
      </c>
      <c r="P3">
        <f>M3/O3</f>
        <v>-0.59052709081300425</v>
      </c>
      <c r="R3" t="s">
        <v>47</v>
      </c>
    </row>
    <row r="4" spans="1:18" x14ac:dyDescent="0.2">
      <c r="B4" t="s">
        <v>35</v>
      </c>
      <c r="C4">
        <v>8.5</v>
      </c>
      <c r="D4">
        <v>6</v>
      </c>
      <c r="E4">
        <f>D4*SQRT(G4)</f>
        <v>21.633307652783934</v>
      </c>
      <c r="F4">
        <f>E4*E4</f>
        <v>467.99999999999994</v>
      </c>
      <c r="G4">
        <v>13</v>
      </c>
      <c r="H4">
        <v>24.1</v>
      </c>
      <c r="I4">
        <v>6</v>
      </c>
      <c r="J4">
        <f>I4*SQRT(L4)</f>
        <v>19.899748742132399</v>
      </c>
      <c r="K4">
        <f>J4*J4</f>
        <v>396</v>
      </c>
      <c r="L4">
        <v>11</v>
      </c>
      <c r="M4">
        <f>C4-H4</f>
        <v>-15.600000000000001</v>
      </c>
      <c r="N4">
        <f>((G4-1)*F4+(L4-1)*K4)</f>
        <v>9576</v>
      </c>
      <c r="O4">
        <f>SQRT(N4/(L4+G4-2))</f>
        <v>20.863190726078482</v>
      </c>
      <c r="P4">
        <f>M4/O4</f>
        <v>-0.74772838943088316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7037E-F314-BC4F-BF15-61C79E13181B}">
  <dimension ref="A1:R5"/>
  <sheetViews>
    <sheetView workbookViewId="0">
      <selection activeCell="R3" sqref="R3"/>
    </sheetView>
  </sheetViews>
  <sheetFormatPr baseColWidth="10" defaultRowHeight="16" x14ac:dyDescent="0.2"/>
  <cols>
    <col min="14" max="14" width="12.83203125" bestFit="1" customWidth="1"/>
  </cols>
  <sheetData>
    <row r="1" spans="1:18" x14ac:dyDescent="0.2">
      <c r="C1" t="s">
        <v>13</v>
      </c>
      <c r="H1" t="s">
        <v>14</v>
      </c>
    </row>
    <row r="2" spans="1:18" x14ac:dyDescent="0.2">
      <c r="A2" t="s">
        <v>29</v>
      </c>
      <c r="C2" t="s">
        <v>15</v>
      </c>
      <c r="D2" t="s">
        <v>19</v>
      </c>
      <c r="E2" t="s">
        <v>16</v>
      </c>
      <c r="F2" t="s">
        <v>20</v>
      </c>
      <c r="G2" t="s">
        <v>1</v>
      </c>
      <c r="H2" t="s">
        <v>15</v>
      </c>
      <c r="I2" t="s">
        <v>19</v>
      </c>
      <c r="J2" t="s">
        <v>16</v>
      </c>
      <c r="K2" t="s">
        <v>20</v>
      </c>
      <c r="L2" t="s">
        <v>1</v>
      </c>
      <c r="M2" t="s">
        <v>21</v>
      </c>
      <c r="N2" t="s">
        <v>22</v>
      </c>
      <c r="O2" t="s">
        <v>23</v>
      </c>
      <c r="P2" t="s">
        <v>30</v>
      </c>
    </row>
    <row r="3" spans="1:18" x14ac:dyDescent="0.2">
      <c r="B3" t="s">
        <v>11</v>
      </c>
      <c r="C3">
        <v>-6.9</v>
      </c>
      <c r="D3">
        <v>0.7</v>
      </c>
      <c r="E3">
        <f>D3*SQRT(G3)</f>
        <v>3.8340579025361627</v>
      </c>
      <c r="F3">
        <f>E3*E3</f>
        <v>14.7</v>
      </c>
      <c r="G3">
        <v>30</v>
      </c>
      <c r="H3">
        <v>-4.2</v>
      </c>
      <c r="I3">
        <v>0.9</v>
      </c>
      <c r="J3">
        <f>I3*SQRT(L3)</f>
        <v>4.8466483264210538</v>
      </c>
      <c r="K3">
        <f>J3*J3</f>
        <v>23.490000000000002</v>
      </c>
      <c r="L3">
        <v>29</v>
      </c>
      <c r="M3">
        <f>C3-H3</f>
        <v>-2.7</v>
      </c>
      <c r="N3">
        <f>((G3-1)*F3+(L3-1)*K3)</f>
        <v>1084.02</v>
      </c>
      <c r="O3">
        <f>SQRT(N3/(L3+G3-2))</f>
        <v>4.3609511275456994</v>
      </c>
      <c r="P3">
        <f>M3/O3</f>
        <v>-0.61913099253637671</v>
      </c>
      <c r="R3" t="s">
        <v>55</v>
      </c>
    </row>
    <row r="4" spans="1:18" x14ac:dyDescent="0.2">
      <c r="B4" t="s">
        <v>17</v>
      </c>
      <c r="C4">
        <v>-8.15</v>
      </c>
      <c r="D4">
        <v>1</v>
      </c>
      <c r="E4">
        <f t="shared" ref="E4:E5" si="0">D4*SQRT(G4)</f>
        <v>5.4772255750516612</v>
      </c>
      <c r="F4">
        <f t="shared" ref="F4:F5" si="1">E4*E4</f>
        <v>30</v>
      </c>
      <c r="G4">
        <v>30</v>
      </c>
      <c r="H4">
        <v>-5.8</v>
      </c>
      <c r="I4">
        <v>1</v>
      </c>
      <c r="J4">
        <f t="shared" ref="J4:J5" si="2">I4*SQRT(L4)</f>
        <v>5.3851648071345037</v>
      </c>
      <c r="K4">
        <f t="shared" ref="K4:K5" si="3">J4*J4</f>
        <v>28.999999999999996</v>
      </c>
      <c r="L4">
        <v>29</v>
      </c>
      <c r="M4">
        <f t="shared" ref="M4:M5" si="4">C4-H4</f>
        <v>-2.3500000000000005</v>
      </c>
      <c r="N4">
        <f>((G4-1)*F4+(L4-1)*K4)</f>
        <v>1682</v>
      </c>
      <c r="O4">
        <f t="shared" ref="O4:O5" si="5">SQRT(N4/(L4+G4-2))</f>
        <v>5.4321977071738248</v>
      </c>
      <c r="P4">
        <f t="shared" ref="P4:P5" si="6">M4/O4</f>
        <v>-0.43260575676333773</v>
      </c>
    </row>
    <row r="5" spans="1:18" x14ac:dyDescent="0.2">
      <c r="B5" t="s">
        <v>18</v>
      </c>
      <c r="C5">
        <v>-8</v>
      </c>
      <c r="D5">
        <v>0.9</v>
      </c>
      <c r="E5">
        <f t="shared" si="0"/>
        <v>4.9295030175464953</v>
      </c>
      <c r="F5">
        <f t="shared" si="1"/>
        <v>24.300000000000004</v>
      </c>
      <c r="G5">
        <v>30</v>
      </c>
      <c r="H5">
        <v>-6</v>
      </c>
      <c r="I5">
        <v>1</v>
      </c>
      <c r="J5">
        <f t="shared" si="2"/>
        <v>5.3851648071345037</v>
      </c>
      <c r="K5">
        <f t="shared" si="3"/>
        <v>28.999999999999996</v>
      </c>
      <c r="L5">
        <v>29</v>
      </c>
      <c r="M5">
        <f t="shared" si="4"/>
        <v>-2</v>
      </c>
      <c r="N5">
        <f>((G5-1)*F5+(L5-1)*K5)</f>
        <v>1516.7</v>
      </c>
      <c r="O5">
        <f t="shared" si="5"/>
        <v>5.1583691153139251</v>
      </c>
      <c r="P5">
        <f t="shared" si="6"/>
        <v>-0.38771944296550892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ES_Overview</vt:lpstr>
      <vt:lpstr>Grob</vt:lpstr>
      <vt:lpstr>Gasser</vt:lpstr>
      <vt:lpstr>Ross</vt:lpstr>
      <vt:lpstr>Griffiths</vt:lpstr>
      <vt:lpstr>Carhart-Harris 2016</vt:lpstr>
      <vt:lpstr>Palhano-Fontes</vt:lpstr>
      <vt:lpstr>Davis</vt:lpstr>
      <vt:lpstr>Carhart-Harris 2021</vt:lpstr>
      <vt:lpstr>Goodwin</vt:lpstr>
      <vt:lpstr>Raison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Rebecca Ehrenkranz</cp:lastModifiedBy>
  <dcterms:created xsi:type="dcterms:W3CDTF">2022-10-12T11:34:33Z</dcterms:created>
  <dcterms:modified xsi:type="dcterms:W3CDTF">2023-11-28T03:45:59Z</dcterms:modified>
</cp:coreProperties>
</file>